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leoni\(LOCAL)PROJECTS\portfolio\documents\"/>
    </mc:Choice>
  </mc:AlternateContent>
  <xr:revisionPtr revIDLastSave="0" documentId="8_{E891A714-8E37-4471-9377-8F72B416E3D4}" xr6:coauthVersionLast="47" xr6:coauthVersionMax="47" xr10:uidLastSave="{00000000-0000-0000-0000-000000000000}"/>
  <bookViews>
    <workbookView xWindow="-90" yWindow="-90" windowWidth="19380" windowHeight="11460" xr2:uid="{FA8393C4-C909-42BD-9B27-A3A0F2C28C13}"/>
  </bookViews>
  <sheets>
    <sheet name="MAIN" sheetId="2" r:id="rId1"/>
    <sheet name="Charts" sheetId="14" r:id="rId2"/>
    <sheet name="Risk Exposure" sheetId="13" r:id="rId3"/>
    <sheet name="Costs" sheetId="9" r:id="rId4"/>
    <sheet name="Maintenance" sheetId="10" r:id="rId5"/>
    <sheet name="Energy Usage" sheetId="1" r:id="rId6"/>
    <sheet name="Pumps" sheetId="6" r:id="rId7"/>
    <sheet name="Solar Power" sheetId="3" r:id="rId8"/>
    <sheet name="Storage to House" sheetId="8" r:id="rId9"/>
    <sheet name="Tank Model" sheetId="5" r:id="rId10"/>
    <sheet name="Weather Data" sheetId="18" r:id="rId11"/>
  </sheets>
  <definedNames>
    <definedName name="_xlnm._FilterDatabase" localSheetId="5" hidden="1">'Energy Usage'!$A$8:$O$374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3" i="2" l="1"/>
  <c r="H3" i="2" l="1"/>
  <c r="B13" i="5" a="1"/>
  <c r="B13" i="5" s="1"/>
  <c r="B19" i="2"/>
  <c r="B10" i="5" s="1"/>
  <c r="A13" i="5" a="1"/>
  <c r="A13" i="5" s="1"/>
  <c r="A10" i="1" s="1" a="1"/>
  <c r="G11" i="9"/>
  <c r="B9" i="9"/>
  <c r="B10" i="9" s="1"/>
  <c r="B11" i="9"/>
  <c r="B28" i="2"/>
  <c r="B3" i="5" s="1"/>
  <c r="C23" i="9"/>
  <c r="C21" i="9"/>
  <c r="G5" i="9" s="1"/>
  <c r="A5" i="9"/>
  <c r="B4" i="5"/>
  <c r="B5" i="5"/>
  <c r="B31" i="2"/>
  <c r="B30" i="2" s="1"/>
  <c r="A6" i="9" s="1"/>
  <c r="E6" i="8"/>
  <c r="B11" i="13"/>
  <c r="F11" i="13" s="1"/>
  <c r="G11" i="13" s="1"/>
  <c r="B10" i="13"/>
  <c r="F49" i="2"/>
  <c r="C22" i="9"/>
  <c r="A22" i="9"/>
  <c r="C16" i="9"/>
  <c r="A16" i="9"/>
  <c r="C17" i="9"/>
  <c r="B4" i="1"/>
  <c r="C19" i="9"/>
  <c r="A19" i="9"/>
  <c r="F3" i="2"/>
  <c r="A14" i="9"/>
  <c r="C14" i="9"/>
  <c r="B51" i="2"/>
  <c r="B52" i="2"/>
  <c r="A13" i="9"/>
  <c r="C13" i="9" s="1"/>
  <c r="Q8" i="10"/>
  <c r="Q7" i="10"/>
  <c r="Q5" i="10"/>
  <c r="Q4" i="10"/>
  <c r="H15" i="10"/>
  <c r="D62" i="2"/>
  <c r="C6" i="10" s="1"/>
  <c r="B7" i="9"/>
  <c r="C7" i="9" s="1"/>
  <c r="A3" i="9"/>
  <c r="C3" i="9" s="1" a="1"/>
  <c r="C3" i="9" s="1"/>
  <c r="C5" i="9"/>
  <c r="A4" i="9"/>
  <c r="C4" i="9" a="1"/>
  <c r="C4" i="9" s="1"/>
  <c r="C3" i="10"/>
  <c r="B15" i="10" s="1"/>
  <c r="D60" i="2"/>
  <c r="C4" i="10" s="1"/>
  <c r="D61" i="2"/>
  <c r="C5" i="10" s="1"/>
  <c r="N1" i="1"/>
  <c r="N10" i="1" s="1"/>
  <c r="C62" i="2"/>
  <c r="C61" i="2"/>
  <c r="C60" i="2"/>
  <c r="E5" i="6"/>
  <c r="E5" i="8"/>
  <c r="E54" i="2"/>
  <c r="E10" i="3"/>
  <c r="E18" i="3" s="1"/>
  <c r="F50" i="2" s="1"/>
  <c r="E6" i="3"/>
  <c r="B5" i="1"/>
  <c r="B6" i="1"/>
  <c r="B3" i="1"/>
  <c r="H4" i="3"/>
  <c r="M3" i="6"/>
  <c r="I3" i="8"/>
  <c r="I2" i="8"/>
  <c r="E2" i="8"/>
  <c r="E3" i="8" s="1"/>
  <c r="B686" i="8" s="1"/>
  <c r="E4" i="8"/>
  <c r="B5" i="8"/>
  <c r="B5" i="6"/>
  <c r="B6" i="5"/>
  <c r="E4" i="6"/>
  <c r="M2" i="6"/>
  <c r="E2" i="6"/>
  <c r="E3" i="6" s="1"/>
  <c r="B20" i="6" s="1"/>
  <c r="E20" i="6" s="1"/>
  <c r="B7" i="5"/>
  <c r="B9" i="5"/>
  <c r="B8" i="5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D22" i="3"/>
  <c r="C18" i="9"/>
  <c r="G3" i="9"/>
  <c r="C63" i="2" l="1"/>
  <c r="B43" i="2" s="1"/>
  <c r="F42" i="2" s="1"/>
  <c r="C15" i="10"/>
  <c r="C16" i="10" s="1"/>
  <c r="F16" i="10" s="1"/>
  <c r="E11" i="13"/>
  <c r="N254" i="1"/>
  <c r="B845" i="8"/>
  <c r="N207" i="1"/>
  <c r="O207" i="1" s="1"/>
  <c r="I219" i="3" s="1"/>
  <c r="B2" i="6"/>
  <c r="P2" i="6" s="1"/>
  <c r="N242" i="1"/>
  <c r="O242" i="1" s="1"/>
  <c r="I254" i="3" s="1"/>
  <c r="E6" i="6"/>
  <c r="P3" i="6" s="1"/>
  <c r="V3" i="6" s="1"/>
  <c r="N11" i="1"/>
  <c r="B525" i="8"/>
  <c r="N185" i="1"/>
  <c r="O185" i="1" s="1"/>
  <c r="I197" i="3" s="1"/>
  <c r="B239" i="6"/>
  <c r="D239" i="6" s="1"/>
  <c r="N31" i="1"/>
  <c r="N215" i="1"/>
  <c r="O215" i="1" s="1"/>
  <c r="I227" i="3" s="1"/>
  <c r="N366" i="1"/>
  <c r="O366" i="1" s="1"/>
  <c r="I378" i="3" s="1"/>
  <c r="N102" i="1"/>
  <c r="O102" i="1" s="1"/>
  <c r="I114" i="3" s="1"/>
  <c r="N290" i="1"/>
  <c r="O290" i="1" s="1"/>
  <c r="I302" i="3" s="1"/>
  <c r="N296" i="1"/>
  <c r="O296" i="1" s="1"/>
  <c r="I308" i="3" s="1"/>
  <c r="N340" i="1"/>
  <c r="O340" i="1" s="1"/>
  <c r="I352" i="3" s="1"/>
  <c r="N158" i="1"/>
  <c r="O158" i="1" s="1"/>
  <c r="I170" i="3" s="1"/>
  <c r="N250" i="1"/>
  <c r="O250" i="1" s="1"/>
  <c r="I262" i="3" s="1"/>
  <c r="N53" i="1"/>
  <c r="O53" i="1" s="1"/>
  <c r="I65" i="3" s="1"/>
  <c r="B184" i="8"/>
  <c r="B691" i="6"/>
  <c r="C691" i="6" s="1"/>
  <c r="G691" i="6" s="1"/>
  <c r="N285" i="1"/>
  <c r="O285" i="1" s="1"/>
  <c r="I297" i="3" s="1"/>
  <c r="N87" i="1"/>
  <c r="O87" i="1" s="1"/>
  <c r="I99" i="3" s="1"/>
  <c r="N276" i="1"/>
  <c r="O276" i="1" s="1"/>
  <c r="I288" i="3" s="1"/>
  <c r="N84" i="1"/>
  <c r="O84" i="1" s="1"/>
  <c r="I96" i="3" s="1"/>
  <c r="N284" i="1"/>
  <c r="O284" i="1" s="1"/>
  <c r="I296" i="3" s="1"/>
  <c r="B537" i="8"/>
  <c r="B148" i="6"/>
  <c r="E148" i="6" s="1"/>
  <c r="N59" i="1"/>
  <c r="O59" i="1" s="1"/>
  <c r="I71" i="3" s="1"/>
  <c r="N237" i="1"/>
  <c r="O237" i="1" s="1"/>
  <c r="I249" i="3" s="1"/>
  <c r="N142" i="1"/>
  <c r="O142" i="1" s="1"/>
  <c r="I154" i="3" s="1"/>
  <c r="N127" i="1"/>
  <c r="O127" i="1" s="1"/>
  <c r="I139" i="3" s="1"/>
  <c r="N48" i="1"/>
  <c r="O48" i="1" s="1"/>
  <c r="I60" i="3" s="1"/>
  <c r="B774" i="8"/>
  <c r="N328" i="1"/>
  <c r="O328" i="1" s="1"/>
  <c r="I340" i="3" s="1"/>
  <c r="N259" i="1"/>
  <c r="O259" i="1" s="1"/>
  <c r="I271" i="3" s="1"/>
  <c r="N94" i="1"/>
  <c r="O94" i="1" s="1"/>
  <c r="I106" i="3" s="1"/>
  <c r="N122" i="1"/>
  <c r="O122" i="1" s="1"/>
  <c r="I134" i="3" s="1"/>
  <c r="N280" i="1"/>
  <c r="O280" i="1" s="1"/>
  <c r="I292" i="3" s="1"/>
  <c r="B1002" i="8"/>
  <c r="N292" i="1"/>
  <c r="O292" i="1" s="1"/>
  <c r="I304" i="3" s="1"/>
  <c r="N343" i="1"/>
  <c r="O343" i="1" s="1"/>
  <c r="I355" i="3" s="1"/>
  <c r="B116" i="8"/>
  <c r="N274" i="1"/>
  <c r="O274" i="1" s="1"/>
  <c r="I286" i="3" s="1"/>
  <c r="N367" i="1"/>
  <c r="O367" i="1" s="1"/>
  <c r="I379" i="3" s="1"/>
  <c r="N196" i="1"/>
  <c r="O196" i="1" s="1"/>
  <c r="I208" i="3" s="1"/>
  <c r="B128" i="8"/>
  <c r="N307" i="1"/>
  <c r="O307" i="1" s="1"/>
  <c r="I319" i="3" s="1"/>
  <c r="N76" i="1"/>
  <c r="O76" i="1" s="1"/>
  <c r="I88" i="3" s="1"/>
  <c r="N163" i="1"/>
  <c r="O163" i="1" s="1"/>
  <c r="I175" i="3" s="1"/>
  <c r="N89" i="1"/>
  <c r="O89" i="1" s="1"/>
  <c r="I101" i="3" s="1"/>
  <c r="N90" i="1"/>
  <c r="O90" i="1" s="1"/>
  <c r="I102" i="3" s="1"/>
  <c r="B405" i="8"/>
  <c r="O254" i="1"/>
  <c r="I266" i="3" s="1"/>
  <c r="D20" i="6"/>
  <c r="N258" i="1"/>
  <c r="O258" i="1" s="1"/>
  <c r="I270" i="3" s="1"/>
  <c r="N113" i="1"/>
  <c r="O113" i="1" s="1"/>
  <c r="I125" i="3" s="1"/>
  <c r="N339" i="1"/>
  <c r="O339" i="1" s="1"/>
  <c r="I351" i="3" s="1"/>
  <c r="N329" i="1"/>
  <c r="O329" i="1" s="1"/>
  <c r="I341" i="3" s="1"/>
  <c r="N275" i="1"/>
  <c r="O275" i="1" s="1"/>
  <c r="I287" i="3" s="1"/>
  <c r="N270" i="1"/>
  <c r="O270" i="1" s="1"/>
  <c r="I282" i="3" s="1"/>
  <c r="N243" i="1"/>
  <c r="O243" i="1" s="1"/>
  <c r="I255" i="3" s="1"/>
  <c r="N190" i="1"/>
  <c r="O190" i="1" s="1"/>
  <c r="I202" i="3" s="1"/>
  <c r="N153" i="1"/>
  <c r="O153" i="1" s="1"/>
  <c r="I165" i="3" s="1"/>
  <c r="N180" i="1"/>
  <c r="O180" i="1" s="1"/>
  <c r="I192" i="3" s="1"/>
  <c r="N132" i="1"/>
  <c r="O132" i="1" s="1"/>
  <c r="I144" i="3" s="1"/>
  <c r="N100" i="1"/>
  <c r="O100" i="1" s="1"/>
  <c r="I112" i="3" s="1"/>
  <c r="N106" i="1"/>
  <c r="O106" i="1" s="1"/>
  <c r="I118" i="3" s="1"/>
  <c r="N17" i="1"/>
  <c r="N372" i="1"/>
  <c r="O372" i="1" s="1"/>
  <c r="I384" i="3" s="1"/>
  <c r="N33" i="1"/>
  <c r="N322" i="1"/>
  <c r="O322" i="1" s="1"/>
  <c r="I334" i="3" s="1"/>
  <c r="B580" i="8"/>
  <c r="B209" i="8"/>
  <c r="B385" i="8"/>
  <c r="B972" i="8"/>
  <c r="B479" i="6"/>
  <c r="C479" i="6" s="1"/>
  <c r="G479" i="6" s="1"/>
  <c r="D15" i="10"/>
  <c r="D16" i="10" s="1"/>
  <c r="D17" i="10" s="1"/>
  <c r="N231" i="1"/>
  <c r="O231" i="1" s="1"/>
  <c r="I243" i="3" s="1"/>
  <c r="N129" i="1"/>
  <c r="O129" i="1" s="1"/>
  <c r="I141" i="3" s="1"/>
  <c r="N75" i="1"/>
  <c r="O75" i="1" s="1"/>
  <c r="I87" i="3" s="1"/>
  <c r="N60" i="1"/>
  <c r="O60" i="1" s="1"/>
  <c r="I72" i="3" s="1"/>
  <c r="N368" i="1"/>
  <c r="O368" i="1" s="1"/>
  <c r="I380" i="3" s="1"/>
  <c r="N24" i="1"/>
  <c r="N357" i="1"/>
  <c r="O357" i="1" s="1"/>
  <c r="I369" i="3" s="1"/>
  <c r="N303" i="1"/>
  <c r="O303" i="1" s="1"/>
  <c r="I315" i="3" s="1"/>
  <c r="N287" i="1"/>
  <c r="O287" i="1" s="1"/>
  <c r="I299" i="3" s="1"/>
  <c r="N271" i="1"/>
  <c r="O271" i="1" s="1"/>
  <c r="I283" i="3" s="1"/>
  <c r="N228" i="1"/>
  <c r="O228" i="1" s="1"/>
  <c r="I240" i="3" s="1"/>
  <c r="N223" i="1"/>
  <c r="O223" i="1" s="1"/>
  <c r="I235" i="3" s="1"/>
  <c r="N202" i="1"/>
  <c r="O202" i="1" s="1"/>
  <c r="I214" i="3" s="1"/>
  <c r="N149" i="1"/>
  <c r="O149" i="1" s="1"/>
  <c r="I161" i="3" s="1"/>
  <c r="N117" i="1"/>
  <c r="O117" i="1" s="1"/>
  <c r="I129" i="3" s="1"/>
  <c r="N112" i="1"/>
  <c r="O112" i="1" s="1"/>
  <c r="I124" i="3" s="1"/>
  <c r="N80" i="1"/>
  <c r="O80" i="1" s="1"/>
  <c r="I92" i="3" s="1"/>
  <c r="N151" i="1"/>
  <c r="O151" i="1" s="1"/>
  <c r="I163" i="3" s="1"/>
  <c r="B729" i="8"/>
  <c r="B410" i="8"/>
  <c r="B520" i="8"/>
  <c r="B831" i="8"/>
  <c r="B163" i="6"/>
  <c r="N369" i="1"/>
  <c r="O369" i="1" s="1"/>
  <c r="I381" i="3" s="1"/>
  <c r="N314" i="1"/>
  <c r="O314" i="1" s="1"/>
  <c r="I326" i="3" s="1"/>
  <c r="N304" i="1"/>
  <c r="O304" i="1" s="1"/>
  <c r="I316" i="3" s="1"/>
  <c r="N229" i="1"/>
  <c r="O229" i="1" s="1"/>
  <c r="I241" i="3" s="1"/>
  <c r="N160" i="1"/>
  <c r="O160" i="1" s="1"/>
  <c r="I172" i="3" s="1"/>
  <c r="N150" i="1"/>
  <c r="O150" i="1" s="1"/>
  <c r="I162" i="3" s="1"/>
  <c r="B775" i="8"/>
  <c r="B699" i="8"/>
  <c r="N145" i="1"/>
  <c r="O145" i="1" s="1"/>
  <c r="I157" i="3" s="1"/>
  <c r="N36" i="1"/>
  <c r="N193" i="1"/>
  <c r="O193" i="1" s="1"/>
  <c r="I205" i="3" s="1"/>
  <c r="N103" i="1"/>
  <c r="O103" i="1" s="1"/>
  <c r="I115" i="3" s="1"/>
  <c r="N114" i="1"/>
  <c r="O114" i="1" s="1"/>
  <c r="I126" i="3" s="1"/>
  <c r="N125" i="1"/>
  <c r="O125" i="1" s="1"/>
  <c r="I137" i="3" s="1"/>
  <c r="N39" i="1"/>
  <c r="N26" i="1"/>
  <c r="N13" i="1"/>
  <c r="N309" i="1"/>
  <c r="O309" i="1" s="1"/>
  <c r="I321" i="3" s="1"/>
  <c r="N320" i="1"/>
  <c r="O320" i="1" s="1"/>
  <c r="I332" i="3" s="1"/>
  <c r="N326" i="1"/>
  <c r="O326" i="1" s="1"/>
  <c r="I338" i="3" s="1"/>
  <c r="N272" i="1"/>
  <c r="O272" i="1" s="1"/>
  <c r="I284" i="3" s="1"/>
  <c r="N245" i="1"/>
  <c r="O245" i="1" s="1"/>
  <c r="I257" i="3" s="1"/>
  <c r="N240" i="1"/>
  <c r="O240" i="1" s="1"/>
  <c r="I252" i="3" s="1"/>
  <c r="N155" i="1"/>
  <c r="O155" i="1" s="1"/>
  <c r="I167" i="3" s="1"/>
  <c r="N166" i="1"/>
  <c r="O166" i="1" s="1"/>
  <c r="I178" i="3" s="1"/>
  <c r="B574" i="8"/>
  <c r="B189" i="8"/>
  <c r="B504" i="8"/>
  <c r="B654" i="8"/>
  <c r="B814" i="8"/>
  <c r="B503" i="6"/>
  <c r="N12" i="1"/>
  <c r="N218" i="1"/>
  <c r="O218" i="1" s="1"/>
  <c r="I230" i="3" s="1"/>
  <c r="N65" i="1"/>
  <c r="O65" i="1" s="1"/>
  <c r="I77" i="3" s="1"/>
  <c r="B991" i="8"/>
  <c r="N97" i="1"/>
  <c r="O97" i="1" s="1"/>
  <c r="I109" i="3" s="1"/>
  <c r="N291" i="1"/>
  <c r="O291" i="1" s="1"/>
  <c r="I303" i="3" s="1"/>
  <c r="N209" i="1"/>
  <c r="O209" i="1" s="1"/>
  <c r="I221" i="3" s="1"/>
  <c r="N194" i="1"/>
  <c r="O194" i="1" s="1"/>
  <c r="I206" i="3" s="1"/>
  <c r="N146" i="1"/>
  <c r="O146" i="1" s="1"/>
  <c r="I158" i="3" s="1"/>
  <c r="N141" i="1"/>
  <c r="O141" i="1" s="1"/>
  <c r="I153" i="3" s="1"/>
  <c r="N104" i="1"/>
  <c r="O104" i="1" s="1"/>
  <c r="I116" i="3" s="1"/>
  <c r="N56" i="1"/>
  <c r="O56" i="1" s="1"/>
  <c r="I68" i="3" s="1"/>
  <c r="N27" i="1"/>
  <c r="N46" i="1"/>
  <c r="O46" i="1" s="1"/>
  <c r="I58" i="3" s="1"/>
  <c r="N342" i="1"/>
  <c r="O342" i="1" s="1"/>
  <c r="I354" i="3" s="1"/>
  <c r="N353" i="1"/>
  <c r="O353" i="1" s="1"/>
  <c r="I365" i="3" s="1"/>
  <c r="N348" i="1"/>
  <c r="O348" i="1" s="1"/>
  <c r="I360" i="3" s="1"/>
  <c r="N267" i="1"/>
  <c r="O267" i="1" s="1"/>
  <c r="I279" i="3" s="1"/>
  <c r="N251" i="1"/>
  <c r="O251" i="1" s="1"/>
  <c r="I263" i="3" s="1"/>
  <c r="N235" i="1"/>
  <c r="O235" i="1" s="1"/>
  <c r="I247" i="3" s="1"/>
  <c r="N198" i="1"/>
  <c r="O198" i="1" s="1"/>
  <c r="I210" i="3" s="1"/>
  <c r="B442" i="8"/>
  <c r="B367" i="8"/>
  <c r="B1001" i="8"/>
  <c r="B501" i="8"/>
  <c r="B593" i="8"/>
  <c r="B317" i="6"/>
  <c r="C317" i="6" s="1"/>
  <c r="N50" i="1"/>
  <c r="O50" i="1" s="1"/>
  <c r="I62" i="3" s="1"/>
  <c r="N282" i="1"/>
  <c r="O282" i="1" s="1"/>
  <c r="I294" i="3" s="1"/>
  <c r="N128" i="1"/>
  <c r="O128" i="1" s="1"/>
  <c r="I140" i="3" s="1"/>
  <c r="B930" i="8"/>
  <c r="B682" i="6"/>
  <c r="N312" i="1"/>
  <c r="O312" i="1" s="1"/>
  <c r="I324" i="3" s="1"/>
  <c r="N21" i="1"/>
  <c r="N241" i="1"/>
  <c r="O241" i="1" s="1"/>
  <c r="I253" i="3" s="1"/>
  <c r="N210" i="1"/>
  <c r="O210" i="1" s="1"/>
  <c r="I222" i="3" s="1"/>
  <c r="N221" i="1"/>
  <c r="O221" i="1" s="1"/>
  <c r="I233" i="3" s="1"/>
  <c r="N168" i="1"/>
  <c r="O168" i="1" s="1"/>
  <c r="I180" i="3" s="1"/>
  <c r="N120" i="1"/>
  <c r="O120" i="1" s="1"/>
  <c r="I132" i="3" s="1"/>
  <c r="N147" i="1"/>
  <c r="O147" i="1" s="1"/>
  <c r="I159" i="3" s="1"/>
  <c r="N67" i="1"/>
  <c r="O67" i="1" s="1"/>
  <c r="I79" i="3" s="1"/>
  <c r="N62" i="1"/>
  <c r="O62" i="1" s="1"/>
  <c r="I74" i="3" s="1"/>
  <c r="N73" i="1"/>
  <c r="O73" i="1" s="1"/>
  <c r="I85" i="3" s="1"/>
  <c r="N371" i="1"/>
  <c r="O371" i="1" s="1"/>
  <c r="I383" i="3" s="1"/>
  <c r="N359" i="1"/>
  <c r="O359" i="1" s="1"/>
  <c r="I371" i="3" s="1"/>
  <c r="N332" i="1"/>
  <c r="O332" i="1" s="1"/>
  <c r="I344" i="3" s="1"/>
  <c r="N300" i="1"/>
  <c r="O300" i="1" s="1"/>
  <c r="I312" i="3" s="1"/>
  <c r="N246" i="1"/>
  <c r="O246" i="1" s="1"/>
  <c r="I258" i="3" s="1"/>
  <c r="N279" i="1"/>
  <c r="O279" i="1" s="1"/>
  <c r="I291" i="3" s="1"/>
  <c r="B803" i="8"/>
  <c r="B223" i="8"/>
  <c r="B869" i="8"/>
  <c r="B95" i="8"/>
  <c r="B266" i="8"/>
  <c r="B222" i="6"/>
  <c r="E222" i="6" s="1"/>
  <c r="C20" i="6"/>
  <c r="N188" i="1"/>
  <c r="O188" i="1" s="1"/>
  <c r="I200" i="3" s="1"/>
  <c r="N54" i="1"/>
  <c r="O54" i="1" s="1"/>
  <c r="I66" i="3" s="1"/>
  <c r="N172" i="1"/>
  <c r="O172" i="1" s="1"/>
  <c r="I184" i="3" s="1"/>
  <c r="N334" i="1"/>
  <c r="O334" i="1" s="1"/>
  <c r="I346" i="3" s="1"/>
  <c r="N156" i="1"/>
  <c r="O156" i="1" s="1"/>
  <c r="I168" i="3" s="1"/>
  <c r="N91" i="1"/>
  <c r="O91" i="1" s="1"/>
  <c r="I103" i="3" s="1"/>
  <c r="N225" i="1"/>
  <c r="O225" i="1" s="1"/>
  <c r="I237" i="3" s="1"/>
  <c r="N361" i="1"/>
  <c r="O361" i="1" s="1"/>
  <c r="I373" i="3" s="1"/>
  <c r="N92" i="1"/>
  <c r="O92" i="1" s="1"/>
  <c r="I104" i="3" s="1"/>
  <c r="N226" i="1"/>
  <c r="O226" i="1" s="1"/>
  <c r="I238" i="3" s="1"/>
  <c r="N362" i="1"/>
  <c r="O362" i="1" s="1"/>
  <c r="I374" i="3" s="1"/>
  <c r="N130" i="1"/>
  <c r="O130" i="1" s="1"/>
  <c r="I142" i="3" s="1"/>
  <c r="N248" i="1"/>
  <c r="O248" i="1" s="1"/>
  <c r="I260" i="3" s="1"/>
  <c r="N38" i="1"/>
  <c r="N152" i="1"/>
  <c r="O152" i="1" s="1"/>
  <c r="I164" i="3" s="1"/>
  <c r="N281" i="1"/>
  <c r="O281" i="1" s="1"/>
  <c r="I293" i="3" s="1"/>
  <c r="N25" i="1"/>
  <c r="N136" i="1"/>
  <c r="O136" i="1" s="1"/>
  <c r="I148" i="3" s="1"/>
  <c r="N265" i="1"/>
  <c r="O265" i="1" s="1"/>
  <c r="I277" i="3" s="1"/>
  <c r="N40" i="1"/>
  <c r="N174" i="1"/>
  <c r="O174" i="1" s="1"/>
  <c r="I186" i="3" s="1"/>
  <c r="N298" i="1"/>
  <c r="O298" i="1" s="1"/>
  <c r="I310" i="3" s="1"/>
  <c r="N51" i="1"/>
  <c r="O51" i="1" s="1"/>
  <c r="I63" i="3" s="1"/>
  <c r="N169" i="1"/>
  <c r="O169" i="1" s="1"/>
  <c r="I181" i="3" s="1"/>
  <c r="N293" i="1"/>
  <c r="O293" i="1" s="1"/>
  <c r="I305" i="3" s="1"/>
  <c r="N78" i="1"/>
  <c r="O78" i="1" s="1"/>
  <c r="I90" i="3" s="1"/>
  <c r="N212" i="1"/>
  <c r="O212" i="1" s="1"/>
  <c r="I224" i="3" s="1"/>
  <c r="N331" i="1"/>
  <c r="O331" i="1" s="1"/>
  <c r="I343" i="3" s="1"/>
  <c r="N116" i="1"/>
  <c r="O116" i="1" s="1"/>
  <c r="I128" i="3" s="1"/>
  <c r="N239" i="1"/>
  <c r="O239" i="1" s="1"/>
  <c r="I251" i="3" s="1"/>
  <c r="N365" i="1"/>
  <c r="O365" i="1" s="1"/>
  <c r="I377" i="3" s="1"/>
  <c r="N111" i="1"/>
  <c r="O111" i="1" s="1"/>
  <c r="I123" i="3" s="1"/>
  <c r="N234" i="1"/>
  <c r="O234" i="1" s="1"/>
  <c r="I246" i="3" s="1"/>
  <c r="N16" i="1"/>
  <c r="N138" i="1"/>
  <c r="O138" i="1" s="1"/>
  <c r="I150" i="3" s="1"/>
  <c r="N256" i="1"/>
  <c r="O256" i="1" s="1"/>
  <c r="I268" i="3" s="1"/>
  <c r="N354" i="1"/>
  <c r="O354" i="1" s="1"/>
  <c r="I366" i="3" s="1"/>
  <c r="N133" i="1"/>
  <c r="O133" i="1" s="1"/>
  <c r="I145" i="3" s="1"/>
  <c r="N262" i="1"/>
  <c r="O262" i="1" s="1"/>
  <c r="I274" i="3" s="1"/>
  <c r="N18" i="1"/>
  <c r="N144" i="1"/>
  <c r="O144" i="1" s="1"/>
  <c r="I156" i="3" s="1"/>
  <c r="N273" i="1"/>
  <c r="O273" i="1" s="1"/>
  <c r="I285" i="3" s="1"/>
  <c r="N64" i="1"/>
  <c r="O64" i="1" s="1"/>
  <c r="I76" i="3" s="1"/>
  <c r="N182" i="1"/>
  <c r="O182" i="1" s="1"/>
  <c r="I194" i="3" s="1"/>
  <c r="N306" i="1"/>
  <c r="O306" i="1" s="1"/>
  <c r="I318" i="3" s="1"/>
  <c r="N108" i="1"/>
  <c r="O108" i="1" s="1"/>
  <c r="I120" i="3" s="1"/>
  <c r="B644" i="8"/>
  <c r="B582" i="8"/>
  <c r="B628" i="8"/>
  <c r="B392" i="8"/>
  <c r="B112" i="8"/>
  <c r="B920" i="8"/>
  <c r="B967" i="8"/>
  <c r="B807" i="8"/>
  <c r="B625" i="8"/>
  <c r="B383" i="8"/>
  <c r="B541" i="8"/>
  <c r="B738" i="8"/>
  <c r="B96" i="6"/>
  <c r="B288" i="6"/>
  <c r="B598" i="6"/>
  <c r="B119" i="6"/>
  <c r="B461" i="6"/>
  <c r="E461" i="6" s="1"/>
  <c r="N356" i="1"/>
  <c r="O356" i="1" s="1"/>
  <c r="I368" i="3" s="1"/>
  <c r="N49" i="1"/>
  <c r="O49" i="1" s="1"/>
  <c r="I61" i="3" s="1"/>
  <c r="N86" i="1"/>
  <c r="O86" i="1" s="1"/>
  <c r="I98" i="3" s="1"/>
  <c r="N35" i="1"/>
  <c r="N70" i="1"/>
  <c r="O70" i="1" s="1"/>
  <c r="I82" i="3" s="1"/>
  <c r="N118" i="1"/>
  <c r="O118" i="1" s="1"/>
  <c r="I130" i="3" s="1"/>
  <c r="N252" i="1"/>
  <c r="O252" i="1" s="1"/>
  <c r="I264" i="3" s="1"/>
  <c r="N373" i="1"/>
  <c r="O373" i="1" s="1"/>
  <c r="I385" i="3" s="1"/>
  <c r="N119" i="1"/>
  <c r="O119" i="1" s="1"/>
  <c r="I131" i="3" s="1"/>
  <c r="N253" i="1"/>
  <c r="O253" i="1" s="1"/>
  <c r="I265" i="3" s="1"/>
  <c r="N374" i="1"/>
  <c r="O374" i="1" s="1"/>
  <c r="I386" i="3" s="1"/>
  <c r="N157" i="1"/>
  <c r="O157" i="1" s="1"/>
  <c r="I169" i="3" s="1"/>
  <c r="N286" i="1"/>
  <c r="O286" i="1" s="1"/>
  <c r="I298" i="3" s="1"/>
  <c r="N66" i="1"/>
  <c r="O66" i="1" s="1"/>
  <c r="I78" i="3" s="1"/>
  <c r="N184" i="1"/>
  <c r="O184" i="1" s="1"/>
  <c r="I196" i="3" s="1"/>
  <c r="N308" i="1"/>
  <c r="O308" i="1" s="1"/>
  <c r="I320" i="3" s="1"/>
  <c r="N45" i="1"/>
  <c r="O45" i="1" s="1"/>
  <c r="I57" i="3" s="1"/>
  <c r="N179" i="1"/>
  <c r="O179" i="1" s="1"/>
  <c r="I191" i="3" s="1"/>
  <c r="N319" i="1"/>
  <c r="O319" i="1" s="1"/>
  <c r="I331" i="3" s="1"/>
  <c r="N72" i="1"/>
  <c r="O72" i="1" s="1"/>
  <c r="I84" i="3" s="1"/>
  <c r="N206" i="1"/>
  <c r="O206" i="1" s="1"/>
  <c r="I218" i="3" s="1"/>
  <c r="N325" i="1"/>
  <c r="O325" i="1" s="1"/>
  <c r="I337" i="3" s="1"/>
  <c r="N83" i="1"/>
  <c r="O83" i="1" s="1"/>
  <c r="I95" i="3" s="1"/>
  <c r="N201" i="1"/>
  <c r="O201" i="1" s="1"/>
  <c r="I213" i="3" s="1"/>
  <c r="N336" i="1"/>
  <c r="O336" i="1" s="1"/>
  <c r="I348" i="3" s="1"/>
  <c r="N105" i="1"/>
  <c r="O105" i="1" s="1"/>
  <c r="I117" i="3" s="1"/>
  <c r="N244" i="1"/>
  <c r="O244" i="1" s="1"/>
  <c r="I256" i="3" s="1"/>
  <c r="N14" i="1"/>
  <c r="N148" i="1"/>
  <c r="O148" i="1" s="1"/>
  <c r="I160" i="3" s="1"/>
  <c r="N261" i="1"/>
  <c r="O261" i="1" s="1"/>
  <c r="I273" i="3" s="1"/>
  <c r="N15" i="1"/>
  <c r="N143" i="1"/>
  <c r="O143" i="1" s="1"/>
  <c r="I155" i="3" s="1"/>
  <c r="N283" i="1"/>
  <c r="O283" i="1" s="1"/>
  <c r="I295" i="3" s="1"/>
  <c r="N47" i="1"/>
  <c r="O47" i="1" s="1"/>
  <c r="I59" i="3" s="1"/>
  <c r="N165" i="1"/>
  <c r="O165" i="1" s="1"/>
  <c r="I177" i="3" s="1"/>
  <c r="N278" i="1"/>
  <c r="O278" i="1" s="1"/>
  <c r="I290" i="3" s="1"/>
  <c r="N32" i="1"/>
  <c r="N176" i="1"/>
  <c r="O176" i="1" s="1"/>
  <c r="I188" i="3" s="1"/>
  <c r="N316" i="1"/>
  <c r="O316" i="1" s="1"/>
  <c r="I328" i="3" s="1"/>
  <c r="N69" i="1"/>
  <c r="O69" i="1" s="1"/>
  <c r="I81" i="3" s="1"/>
  <c r="N171" i="1"/>
  <c r="O171" i="1" s="1"/>
  <c r="I183" i="3" s="1"/>
  <c r="N295" i="1"/>
  <c r="O295" i="1" s="1"/>
  <c r="I307" i="3" s="1"/>
  <c r="N96" i="1"/>
  <c r="O96" i="1" s="1"/>
  <c r="I108" i="3" s="1"/>
  <c r="N214" i="1"/>
  <c r="O214" i="1" s="1"/>
  <c r="I226" i="3" s="1"/>
  <c r="N333" i="1"/>
  <c r="O333" i="1" s="1"/>
  <c r="I345" i="3" s="1"/>
  <c r="B208" i="8"/>
  <c r="B256" i="8"/>
  <c r="B987" i="8"/>
  <c r="B820" i="8"/>
  <c r="B782" i="8"/>
  <c r="B481" i="8"/>
  <c r="B443" i="8"/>
  <c r="B907" i="8"/>
  <c r="B575" i="8"/>
  <c r="B844" i="8"/>
  <c r="B551" i="8"/>
  <c r="B125" i="8"/>
  <c r="B689" i="8"/>
  <c r="B590" i="6"/>
  <c r="B312" i="6"/>
  <c r="C312" i="6" s="1"/>
  <c r="B725" i="6"/>
  <c r="B241" i="6"/>
  <c r="C241" i="6" s="1"/>
  <c r="B152" i="6"/>
  <c r="B793" i="6"/>
  <c r="B738" i="6"/>
  <c r="N269" i="1"/>
  <c r="O269" i="1" s="1"/>
  <c r="I281" i="3" s="1"/>
  <c r="N350" i="1"/>
  <c r="O350" i="1" s="1"/>
  <c r="I362" i="3" s="1"/>
  <c r="N167" i="1"/>
  <c r="O167" i="1" s="1"/>
  <c r="I179" i="3" s="1"/>
  <c r="N247" i="1"/>
  <c r="O247" i="1" s="1"/>
  <c r="I259" i="3" s="1"/>
  <c r="N20" i="1"/>
  <c r="N134" i="1"/>
  <c r="O134" i="1" s="1"/>
  <c r="I146" i="3" s="1"/>
  <c r="N263" i="1"/>
  <c r="O263" i="1" s="1"/>
  <c r="I275" i="3" s="1"/>
  <c r="N22" i="1"/>
  <c r="N135" i="1"/>
  <c r="O135" i="1" s="1"/>
  <c r="I147" i="3" s="1"/>
  <c r="N264" i="1"/>
  <c r="O264" i="1" s="1"/>
  <c r="I276" i="3" s="1"/>
  <c r="N23" i="1"/>
  <c r="N173" i="1"/>
  <c r="O173" i="1" s="1"/>
  <c r="I185" i="3" s="1"/>
  <c r="N297" i="1"/>
  <c r="O297" i="1" s="1"/>
  <c r="I309" i="3" s="1"/>
  <c r="N82" i="1"/>
  <c r="O82" i="1" s="1"/>
  <c r="I94" i="3" s="1"/>
  <c r="N200" i="1"/>
  <c r="O200" i="1" s="1"/>
  <c r="I212" i="3" s="1"/>
  <c r="N324" i="1"/>
  <c r="O324" i="1" s="1"/>
  <c r="I336" i="3" s="1"/>
  <c r="N61" i="1"/>
  <c r="O61" i="1" s="1"/>
  <c r="I73" i="3" s="1"/>
  <c r="N195" i="1"/>
  <c r="O195" i="1" s="1"/>
  <c r="I207" i="3" s="1"/>
  <c r="N330" i="1"/>
  <c r="O330" i="1" s="1"/>
  <c r="I342" i="3" s="1"/>
  <c r="N88" i="1"/>
  <c r="O88" i="1" s="1"/>
  <c r="I100" i="3" s="1"/>
  <c r="N222" i="1"/>
  <c r="O222" i="1" s="1"/>
  <c r="I234" i="3" s="1"/>
  <c r="N352" i="1"/>
  <c r="O352" i="1" s="1"/>
  <c r="I364" i="3" s="1"/>
  <c r="N99" i="1"/>
  <c r="O99" i="1" s="1"/>
  <c r="I111" i="3" s="1"/>
  <c r="N217" i="1"/>
  <c r="O217" i="1" s="1"/>
  <c r="I229" i="3" s="1"/>
  <c r="N347" i="1"/>
  <c r="O347" i="1" s="1"/>
  <c r="I359" i="3" s="1"/>
  <c r="N121" i="1"/>
  <c r="O121" i="1" s="1"/>
  <c r="I133" i="3" s="1"/>
  <c r="N255" i="1"/>
  <c r="O255" i="1" s="1"/>
  <c r="I267" i="3" s="1"/>
  <c r="N29" i="1"/>
  <c r="N159" i="1"/>
  <c r="O159" i="1" s="1"/>
  <c r="I171" i="3" s="1"/>
  <c r="N277" i="1"/>
  <c r="O277" i="1" s="1"/>
  <c r="I289" i="3" s="1"/>
  <c r="N30" i="1"/>
  <c r="N154" i="1"/>
  <c r="O154" i="1" s="1"/>
  <c r="I166" i="3" s="1"/>
  <c r="N294" i="1"/>
  <c r="O294" i="1" s="1"/>
  <c r="I306" i="3" s="1"/>
  <c r="N63" i="1"/>
  <c r="O63" i="1" s="1"/>
  <c r="I75" i="3" s="1"/>
  <c r="N181" i="1"/>
  <c r="O181" i="1" s="1"/>
  <c r="I193" i="3" s="1"/>
  <c r="N289" i="1"/>
  <c r="O289" i="1" s="1"/>
  <c r="I301" i="3" s="1"/>
  <c r="N42" i="1"/>
  <c r="O42" i="1" s="1"/>
  <c r="I54" i="3" s="1"/>
  <c r="N192" i="1"/>
  <c r="O192" i="1" s="1"/>
  <c r="I204" i="3" s="1"/>
  <c r="N327" i="1"/>
  <c r="O327" i="1" s="1"/>
  <c r="I339" i="3" s="1"/>
  <c r="N187" i="1"/>
  <c r="O187" i="1" s="1"/>
  <c r="I199" i="3" s="1"/>
  <c r="N311" i="1"/>
  <c r="O311" i="1" s="1"/>
  <c r="I323" i="3" s="1"/>
  <c r="N107" i="1"/>
  <c r="O107" i="1" s="1"/>
  <c r="I119" i="3" s="1"/>
  <c r="N230" i="1"/>
  <c r="O230" i="1" s="1"/>
  <c r="I242" i="3" s="1"/>
  <c r="N344" i="1"/>
  <c r="O344" i="1" s="1"/>
  <c r="I356" i="3" s="1"/>
  <c r="B340" i="8"/>
  <c r="B809" i="8"/>
  <c r="B15" i="8"/>
  <c r="B923" i="8"/>
  <c r="B188" i="8"/>
  <c r="B476" i="8"/>
  <c r="B115" i="8"/>
  <c r="B859" i="8"/>
  <c r="B317" i="8"/>
  <c r="B180" i="8"/>
  <c r="B279" i="8"/>
  <c r="B353" i="8"/>
  <c r="B875" i="8"/>
  <c r="B446" i="6"/>
  <c r="B384" i="6"/>
  <c r="B533" i="6"/>
  <c r="B689" i="6"/>
  <c r="B438" i="6"/>
  <c r="N183" i="1"/>
  <c r="O183" i="1" s="1"/>
  <c r="I195" i="3" s="1"/>
  <c r="N220" i="1"/>
  <c r="O220" i="1" s="1"/>
  <c r="I232" i="3" s="1"/>
  <c r="N124" i="1"/>
  <c r="O124" i="1" s="1"/>
  <c r="I136" i="3" s="1"/>
  <c r="N204" i="1"/>
  <c r="O204" i="1" s="1"/>
  <c r="I216" i="3" s="1"/>
  <c r="N34" i="1"/>
  <c r="N161" i="1"/>
  <c r="O161" i="1" s="1"/>
  <c r="I173" i="3" s="1"/>
  <c r="N301" i="1"/>
  <c r="O301" i="1" s="1"/>
  <c r="I313" i="3" s="1"/>
  <c r="N37" i="1"/>
  <c r="N162" i="1"/>
  <c r="O162" i="1" s="1"/>
  <c r="I174" i="3" s="1"/>
  <c r="N302" i="1"/>
  <c r="O302" i="1" s="1"/>
  <c r="I314" i="3" s="1"/>
  <c r="N55" i="1"/>
  <c r="O55" i="1" s="1"/>
  <c r="I67" i="3" s="1"/>
  <c r="N189" i="1"/>
  <c r="O189" i="1" s="1"/>
  <c r="I201" i="3" s="1"/>
  <c r="N313" i="1"/>
  <c r="O313" i="1" s="1"/>
  <c r="I325" i="3" s="1"/>
  <c r="N98" i="1"/>
  <c r="O98" i="1" s="1"/>
  <c r="I110" i="3" s="1"/>
  <c r="N216" i="1"/>
  <c r="O216" i="1" s="1"/>
  <c r="I228" i="3" s="1"/>
  <c r="N335" i="1"/>
  <c r="O335" i="1" s="1"/>
  <c r="I347" i="3" s="1"/>
  <c r="N77" i="1"/>
  <c r="O77" i="1" s="1"/>
  <c r="I89" i="3" s="1"/>
  <c r="N211" i="1"/>
  <c r="O211" i="1" s="1"/>
  <c r="I223" i="3" s="1"/>
  <c r="N341" i="1"/>
  <c r="O341" i="1" s="1"/>
  <c r="I353" i="3" s="1"/>
  <c r="N115" i="1"/>
  <c r="O115" i="1" s="1"/>
  <c r="I127" i="3" s="1"/>
  <c r="N238" i="1"/>
  <c r="O238" i="1" s="1"/>
  <c r="I250" i="3" s="1"/>
  <c r="N364" i="1"/>
  <c r="O364" i="1" s="1"/>
  <c r="I376" i="3" s="1"/>
  <c r="N110" i="1"/>
  <c r="O110" i="1" s="1"/>
  <c r="I122" i="3" s="1"/>
  <c r="N233" i="1"/>
  <c r="O233" i="1" s="1"/>
  <c r="I245" i="3" s="1"/>
  <c r="N358" i="1"/>
  <c r="O358" i="1" s="1"/>
  <c r="I370" i="3" s="1"/>
  <c r="N137" i="1"/>
  <c r="O137" i="1" s="1"/>
  <c r="I149" i="3" s="1"/>
  <c r="N266" i="1"/>
  <c r="O266" i="1" s="1"/>
  <c r="I278" i="3" s="1"/>
  <c r="N41" i="1"/>
  <c r="O41" i="1" s="1"/>
  <c r="I53" i="3" s="1"/>
  <c r="N175" i="1"/>
  <c r="O175" i="1" s="1"/>
  <c r="I187" i="3" s="1"/>
  <c r="N299" i="1"/>
  <c r="O299" i="1" s="1"/>
  <c r="I311" i="3" s="1"/>
  <c r="N52" i="1"/>
  <c r="O52" i="1" s="1"/>
  <c r="I64" i="3" s="1"/>
  <c r="N170" i="1"/>
  <c r="O170" i="1" s="1"/>
  <c r="I182" i="3" s="1"/>
  <c r="N310" i="1"/>
  <c r="O310" i="1" s="1"/>
  <c r="I322" i="3" s="1"/>
  <c r="N79" i="1"/>
  <c r="O79" i="1" s="1"/>
  <c r="I91" i="3" s="1"/>
  <c r="N197" i="1"/>
  <c r="O197" i="1" s="1"/>
  <c r="I209" i="3" s="1"/>
  <c r="N305" i="1"/>
  <c r="O305" i="1" s="1"/>
  <c r="I317" i="3" s="1"/>
  <c r="N58" i="1"/>
  <c r="O58" i="1" s="1"/>
  <c r="I70" i="3" s="1"/>
  <c r="N208" i="1"/>
  <c r="O208" i="1" s="1"/>
  <c r="I220" i="3" s="1"/>
  <c r="N338" i="1"/>
  <c r="O338" i="1" s="1"/>
  <c r="I350" i="3" s="1"/>
  <c r="N85" i="1"/>
  <c r="O85" i="1" s="1"/>
  <c r="I97" i="3" s="1"/>
  <c r="N203" i="1"/>
  <c r="O203" i="1" s="1"/>
  <c r="I215" i="3" s="1"/>
  <c r="N349" i="1"/>
  <c r="O349" i="1" s="1"/>
  <c r="I361" i="3" s="1"/>
  <c r="N123" i="1"/>
  <c r="O123" i="1" s="1"/>
  <c r="I135" i="3" s="1"/>
  <c r="N257" i="1"/>
  <c r="O257" i="1" s="1"/>
  <c r="I269" i="3" s="1"/>
  <c r="N355" i="1"/>
  <c r="O355" i="1" s="1"/>
  <c r="I367" i="3" s="1"/>
  <c r="B287" i="8"/>
  <c r="B123" i="8"/>
  <c r="B834" i="8"/>
  <c r="B741" i="8"/>
  <c r="B447" i="8"/>
  <c r="B974" i="8"/>
  <c r="B33" i="8"/>
  <c r="B563" i="8"/>
  <c r="B571" i="8"/>
  <c r="B402" i="8"/>
  <c r="B160" i="8"/>
  <c r="B84" i="8"/>
  <c r="B522" i="8"/>
  <c r="B747" i="6"/>
  <c r="B424" i="6"/>
  <c r="B740" i="6"/>
  <c r="B752" i="6"/>
  <c r="B287" i="6"/>
  <c r="H11" i="13"/>
  <c r="I11" i="13" s="1"/>
  <c r="N140" i="1"/>
  <c r="O140" i="1" s="1"/>
  <c r="I152" i="3" s="1"/>
  <c r="N345" i="1"/>
  <c r="O345" i="1" s="1"/>
  <c r="I357" i="3" s="1"/>
  <c r="N81" i="1"/>
  <c r="O81" i="1" s="1"/>
  <c r="I93" i="3" s="1"/>
  <c r="N199" i="1"/>
  <c r="O199" i="1" s="1"/>
  <c r="I211" i="3" s="1"/>
  <c r="N43" i="1"/>
  <c r="O43" i="1" s="1"/>
  <c r="I55" i="3" s="1"/>
  <c r="N177" i="1"/>
  <c r="O177" i="1" s="1"/>
  <c r="I189" i="3" s="1"/>
  <c r="N317" i="1"/>
  <c r="O317" i="1" s="1"/>
  <c r="I329" i="3" s="1"/>
  <c r="N44" i="1"/>
  <c r="O44" i="1" s="1"/>
  <c r="I56" i="3" s="1"/>
  <c r="N178" i="1"/>
  <c r="O178" i="1" s="1"/>
  <c r="I190" i="3" s="1"/>
  <c r="N318" i="1"/>
  <c r="O318" i="1" s="1"/>
  <c r="I330" i="3" s="1"/>
  <c r="N71" i="1"/>
  <c r="O71" i="1" s="1"/>
  <c r="I83" i="3" s="1"/>
  <c r="N205" i="1"/>
  <c r="O205" i="1" s="1"/>
  <c r="I217" i="3" s="1"/>
  <c r="N351" i="1"/>
  <c r="O351" i="1" s="1"/>
  <c r="I363" i="3" s="1"/>
  <c r="N109" i="1"/>
  <c r="O109" i="1" s="1"/>
  <c r="I121" i="3" s="1"/>
  <c r="N232" i="1"/>
  <c r="O232" i="1" s="1"/>
  <c r="I244" i="3" s="1"/>
  <c r="N346" i="1"/>
  <c r="O346" i="1" s="1"/>
  <c r="I358" i="3" s="1"/>
  <c r="N93" i="1"/>
  <c r="O93" i="1" s="1"/>
  <c r="I105" i="3" s="1"/>
  <c r="N227" i="1"/>
  <c r="O227" i="1" s="1"/>
  <c r="I239" i="3" s="1"/>
  <c r="N363" i="1"/>
  <c r="O363" i="1" s="1"/>
  <c r="I375" i="3" s="1"/>
  <c r="N131" i="1"/>
  <c r="O131" i="1" s="1"/>
  <c r="I143" i="3" s="1"/>
  <c r="N249" i="1"/>
  <c r="O249" i="1" s="1"/>
  <c r="I261" i="3" s="1"/>
  <c r="N370" i="1"/>
  <c r="O370" i="1" s="1"/>
  <c r="I382" i="3" s="1"/>
  <c r="N126" i="1"/>
  <c r="O126" i="1" s="1"/>
  <c r="I138" i="3" s="1"/>
  <c r="N260" i="1"/>
  <c r="O260" i="1" s="1"/>
  <c r="I272" i="3" s="1"/>
  <c r="N28" i="1"/>
  <c r="N164" i="1"/>
  <c r="O164" i="1" s="1"/>
  <c r="I176" i="3" s="1"/>
  <c r="N288" i="1"/>
  <c r="O288" i="1" s="1"/>
  <c r="I300" i="3" s="1"/>
  <c r="N57" i="1"/>
  <c r="O57" i="1" s="1"/>
  <c r="I69" i="3" s="1"/>
  <c r="N191" i="1"/>
  <c r="O191" i="1" s="1"/>
  <c r="I203" i="3" s="1"/>
  <c r="N315" i="1"/>
  <c r="O315" i="1" s="1"/>
  <c r="I327" i="3" s="1"/>
  <c r="N68" i="1"/>
  <c r="O68" i="1" s="1"/>
  <c r="I80" i="3" s="1"/>
  <c r="N186" i="1"/>
  <c r="O186" i="1" s="1"/>
  <c r="I198" i="3" s="1"/>
  <c r="N337" i="1"/>
  <c r="O337" i="1" s="1"/>
  <c r="I349" i="3" s="1"/>
  <c r="N95" i="1"/>
  <c r="O95" i="1" s="1"/>
  <c r="I107" i="3" s="1"/>
  <c r="N213" i="1"/>
  <c r="O213" i="1" s="1"/>
  <c r="I225" i="3" s="1"/>
  <c r="N321" i="1"/>
  <c r="O321" i="1" s="1"/>
  <c r="I333" i="3" s="1"/>
  <c r="N74" i="1"/>
  <c r="O74" i="1" s="1"/>
  <c r="I86" i="3" s="1"/>
  <c r="N224" i="1"/>
  <c r="O224" i="1" s="1"/>
  <c r="I236" i="3" s="1"/>
  <c r="N360" i="1"/>
  <c r="O360" i="1" s="1"/>
  <c r="I372" i="3" s="1"/>
  <c r="N101" i="1"/>
  <c r="O101" i="1" s="1"/>
  <c r="I113" i="3" s="1"/>
  <c r="N219" i="1"/>
  <c r="O219" i="1" s="1"/>
  <c r="I231" i="3" s="1"/>
  <c r="N19" i="1"/>
  <c r="N139" i="1"/>
  <c r="O139" i="1" s="1"/>
  <c r="I151" i="3" s="1"/>
  <c r="N268" i="1"/>
  <c r="O268" i="1" s="1"/>
  <c r="I280" i="3" s="1"/>
  <c r="N323" i="1"/>
  <c r="O323" i="1" s="1"/>
  <c r="I335" i="3" s="1"/>
  <c r="B336" i="8"/>
  <c r="B288" i="8"/>
  <c r="B966" i="8"/>
  <c r="B618" i="8"/>
  <c r="B633" i="8"/>
  <c r="B388" i="8"/>
  <c r="B790" i="8"/>
  <c r="B379" i="8"/>
  <c r="B700" i="8"/>
  <c r="B873" i="8"/>
  <c r="B421" i="8"/>
  <c r="B928" i="8"/>
  <c r="B323" i="8"/>
  <c r="B587" i="6"/>
  <c r="B369" i="6"/>
  <c r="B580" i="6"/>
  <c r="B544" i="6"/>
  <c r="B2" i="8"/>
  <c r="C833" i="8" s="1"/>
  <c r="B3" i="6"/>
  <c r="B36" i="2"/>
  <c r="C6" i="9" s="1"/>
  <c r="G6" i="9" s="1"/>
  <c r="B3" i="8"/>
  <c r="D827" i="8" s="1"/>
  <c r="G3" i="2"/>
  <c r="C17" i="10"/>
  <c r="F17" i="10" s="1"/>
  <c r="B16" i="10"/>
  <c r="B17" i="10" s="1"/>
  <c r="E7" i="3"/>
  <c r="E5" i="3"/>
  <c r="B234" i="8"/>
  <c r="B838" i="8"/>
  <c r="B274" i="8"/>
  <c r="B458" i="8"/>
  <c r="B577" i="8"/>
  <c r="B521" i="8"/>
  <c r="B177" i="8"/>
  <c r="B261" i="8"/>
  <c r="B493" i="6"/>
  <c r="B81" i="6"/>
  <c r="B542" i="6"/>
  <c r="B667" i="6"/>
  <c r="B794" i="6"/>
  <c r="B236" i="6"/>
  <c r="B306" i="6"/>
  <c r="B331" i="6"/>
  <c r="B455" i="6"/>
  <c r="B518" i="6"/>
  <c r="B645" i="6"/>
  <c r="B692" i="6"/>
  <c r="B771" i="6"/>
  <c r="B238" i="6"/>
  <c r="B215" i="6"/>
  <c r="B640" i="6"/>
  <c r="B131" i="6"/>
  <c r="B99" i="6"/>
  <c r="B319" i="8"/>
  <c r="B975" i="8"/>
  <c r="B199" i="8"/>
  <c r="B932" i="8"/>
  <c r="B658" i="8"/>
  <c r="B705" i="8"/>
  <c r="B21" i="8"/>
  <c r="B398" i="8"/>
  <c r="B956" i="8"/>
  <c r="B500" i="8"/>
  <c r="B567" i="8"/>
  <c r="B641" i="8"/>
  <c r="B648" i="8"/>
  <c r="B904" i="8"/>
  <c r="B576" i="8"/>
  <c r="B547" i="8"/>
  <c r="B112" i="6"/>
  <c r="B213" i="6"/>
  <c r="B80" i="6"/>
  <c r="B507" i="6"/>
  <c r="B634" i="6"/>
  <c r="B713" i="6"/>
  <c r="B190" i="6"/>
  <c r="B280" i="6"/>
  <c r="B398" i="6"/>
  <c r="B38" i="6"/>
  <c r="B485" i="6"/>
  <c r="B500" i="6"/>
  <c r="B611" i="6"/>
  <c r="B690" i="6"/>
  <c r="B577" i="6"/>
  <c r="B432" i="6"/>
  <c r="B137" i="6"/>
  <c r="B429" i="6"/>
  <c r="B765" i="6"/>
  <c r="B158" i="6"/>
  <c r="B42" i="6"/>
  <c r="B303" i="6"/>
  <c r="B522" i="6"/>
  <c r="B633" i="6"/>
  <c r="B744" i="6"/>
  <c r="B177" i="6"/>
  <c r="B45" i="6"/>
  <c r="B187" i="6"/>
  <c r="B332" i="6"/>
  <c r="B420" i="6"/>
  <c r="B499" i="6"/>
  <c r="B562" i="6"/>
  <c r="B465" i="6"/>
  <c r="B347" i="6"/>
  <c r="B95" i="6"/>
  <c r="B428" i="6"/>
  <c r="G2" i="9"/>
  <c r="B986" i="8"/>
  <c r="B548" i="8"/>
  <c r="B630" i="8"/>
  <c r="B510" i="8"/>
  <c r="B905" i="8"/>
  <c r="B100" i="8"/>
  <c r="B717" i="8"/>
  <c r="B349" i="8"/>
  <c r="B554" i="8"/>
  <c r="B661" i="8"/>
  <c r="B958" i="8"/>
  <c r="B306" i="8"/>
  <c r="B836" i="8"/>
  <c r="B431" i="8"/>
  <c r="B597" i="8"/>
  <c r="B425" i="8"/>
  <c r="B780" i="6"/>
  <c r="B798" i="6"/>
  <c r="B173" i="6"/>
  <c r="B371" i="6"/>
  <c r="B442" i="6"/>
  <c r="B553" i="6"/>
  <c r="B696" i="6"/>
  <c r="B775" i="6"/>
  <c r="B217" i="6"/>
  <c r="B111" i="6"/>
  <c r="B232" i="6"/>
  <c r="B205" i="6"/>
  <c r="B451" i="6"/>
  <c r="B466" i="6"/>
  <c r="B221" i="6"/>
  <c r="B225" i="6"/>
  <c r="B717" i="6"/>
  <c r="B482" i="8"/>
  <c r="B411" i="8"/>
  <c r="B12" i="8"/>
  <c r="B449" i="8"/>
  <c r="B612" i="8"/>
  <c r="B14" i="8"/>
  <c r="B370" i="8"/>
  <c r="B751" i="8"/>
  <c r="B415" i="8"/>
  <c r="B694" i="8"/>
  <c r="B622" i="8"/>
  <c r="B351" i="8"/>
  <c r="B71" i="8"/>
  <c r="B339" i="8"/>
  <c r="B290" i="8"/>
  <c r="B83" i="8"/>
  <c r="B781" i="6"/>
  <c r="B718" i="6"/>
  <c r="B390" i="6"/>
  <c r="B66" i="6"/>
  <c r="B359" i="6"/>
  <c r="B441" i="6"/>
  <c r="B584" i="6"/>
  <c r="B695" i="6"/>
  <c r="B758" i="6"/>
  <c r="B313" i="6"/>
  <c r="B361" i="6"/>
  <c r="B296" i="6"/>
  <c r="B178" i="6"/>
  <c r="B262" i="6"/>
  <c r="B84" i="6"/>
  <c r="B687" i="6"/>
  <c r="B233" i="6"/>
  <c r="B640" i="8"/>
  <c r="B684" i="8"/>
  <c r="B231" i="8"/>
  <c r="B325" i="8"/>
  <c r="B236" i="8"/>
  <c r="B587" i="8"/>
  <c r="B107" i="8"/>
  <c r="B464" i="8"/>
  <c r="B57" i="8"/>
  <c r="B155" i="8"/>
  <c r="B25" i="8"/>
  <c r="B375" i="8"/>
  <c r="B847" i="8"/>
  <c r="B216" i="8"/>
  <c r="B483" i="8"/>
  <c r="B508" i="8"/>
  <c r="B214" i="6"/>
  <c r="B670" i="6"/>
  <c r="B302" i="6"/>
  <c r="B71" i="6"/>
  <c r="B335" i="6"/>
  <c r="B339" i="6"/>
  <c r="B504" i="6"/>
  <c r="B615" i="6"/>
  <c r="B710" i="6"/>
  <c r="B47" i="6"/>
  <c r="B120" i="6"/>
  <c r="B388" i="6"/>
  <c r="B330" i="6"/>
  <c r="B143" i="6"/>
  <c r="B277" i="6"/>
  <c r="B591" i="6"/>
  <c r="C9" i="9"/>
  <c r="B731" i="8"/>
  <c r="B222" i="8"/>
  <c r="B267" i="8"/>
  <c r="B656" i="8"/>
  <c r="B645" i="8"/>
  <c r="B251" i="8"/>
  <c r="B347" i="8"/>
  <c r="B550" i="8"/>
  <c r="B377" i="8"/>
  <c r="B819" i="8"/>
  <c r="B605" i="8"/>
  <c r="B667" i="8"/>
  <c r="B578" i="8"/>
  <c r="B61" i="8"/>
  <c r="B938" i="8"/>
  <c r="B589" i="8"/>
  <c r="B1006" i="8"/>
  <c r="B924" i="8"/>
  <c r="B94" i="8"/>
  <c r="B660" i="8"/>
  <c r="B193" i="8"/>
  <c r="B260" i="8"/>
  <c r="B406" i="8"/>
  <c r="B519" i="8"/>
  <c r="B63" i="8"/>
  <c r="B516" i="8"/>
  <c r="B957" i="8"/>
  <c r="B663" i="8"/>
  <c r="B560" i="8"/>
  <c r="B781" i="8"/>
  <c r="B170" i="8"/>
  <c r="B151" i="8"/>
  <c r="B812" i="8"/>
  <c r="B352" i="8"/>
  <c r="B996" i="8"/>
  <c r="B1008" i="8"/>
  <c r="B757" i="8"/>
  <c r="B643" i="8"/>
  <c r="B646" i="8"/>
  <c r="B423" i="8"/>
  <c r="B690" i="8"/>
  <c r="B309" i="8"/>
  <c r="B296" i="8"/>
  <c r="B634" i="8"/>
  <c r="B386" i="8"/>
  <c r="B558" i="8"/>
  <c r="B584" i="8"/>
  <c r="B783" i="8"/>
  <c r="B191" i="8"/>
  <c r="B438" i="8"/>
  <c r="B624" i="8"/>
  <c r="B163" i="8"/>
  <c r="B636" i="8"/>
  <c r="B811" i="8"/>
  <c r="B888" i="8"/>
  <c r="B257" i="8"/>
  <c r="B108" i="8"/>
  <c r="B430" i="8"/>
  <c r="B944" i="8"/>
  <c r="B158" i="8"/>
  <c r="B468" i="8"/>
  <c r="B922" i="8"/>
  <c r="B345" i="8"/>
  <c r="B925" i="8"/>
  <c r="B488" i="8"/>
  <c r="B704" i="8"/>
  <c r="B281" i="8"/>
  <c r="B162" i="8"/>
  <c r="B344" i="8"/>
  <c r="B637" i="8"/>
  <c r="B608" i="8"/>
  <c r="B219" i="8"/>
  <c r="B702" i="8"/>
  <c r="B186" i="8"/>
  <c r="B607" i="8"/>
  <c r="B588" i="8"/>
  <c r="B985" i="8"/>
  <c r="B502" i="8"/>
  <c r="B417" i="8"/>
  <c r="B394" i="8"/>
  <c r="B723" i="8"/>
  <c r="B853" i="8"/>
  <c r="B746" i="8"/>
  <c r="B569" i="8"/>
  <c r="B912" i="8"/>
  <c r="B461" i="8"/>
  <c r="B400" i="8"/>
  <c r="B54" i="8"/>
  <c r="B81" i="8"/>
  <c r="B675" i="8"/>
  <c r="B876" i="8"/>
  <c r="B764" i="8"/>
  <c r="B106" i="8"/>
  <c r="B303" i="8"/>
  <c r="B330" i="8"/>
  <c r="B568" i="8"/>
  <c r="B235" i="8"/>
  <c r="B635" i="8"/>
  <c r="B629" i="8"/>
  <c r="B36" i="8"/>
  <c r="B769" i="8"/>
  <c r="B724" i="8"/>
  <c r="F3" i="5"/>
  <c r="B12" i="9"/>
  <c r="C11" i="9"/>
  <c r="B611" i="8"/>
  <c r="B329" i="8"/>
  <c r="B263" i="8"/>
  <c r="B848" i="8"/>
  <c r="B709" i="8"/>
  <c r="B478" i="8"/>
  <c r="B437" i="8"/>
  <c r="B132" i="8"/>
  <c r="B961" i="8"/>
  <c r="B759" i="8"/>
  <c r="B355" i="8"/>
  <c r="B592" i="8"/>
  <c r="B85" i="8"/>
  <c r="B619" i="8"/>
  <c r="B18" i="8"/>
  <c r="B677" i="8"/>
  <c r="B498" i="8"/>
  <c r="B466" i="8"/>
  <c r="B733" i="8"/>
  <c r="B772" i="8"/>
  <c r="B16" i="8"/>
  <c r="B259" i="8"/>
  <c r="B131" i="8"/>
  <c r="B680" i="8"/>
  <c r="B549" i="8"/>
  <c r="B192" i="8"/>
  <c r="B302" i="8"/>
  <c r="B369" i="8"/>
  <c r="B29" i="8"/>
  <c r="B286" i="8"/>
  <c r="B445" i="8"/>
  <c r="B409" i="8"/>
  <c r="B995" i="8"/>
  <c r="B178" i="8"/>
  <c r="B862" i="8"/>
  <c r="B194" i="8"/>
  <c r="B988" i="8"/>
  <c r="B403" i="8"/>
  <c r="B58" i="8"/>
  <c r="B496" i="8"/>
  <c r="B72" i="8"/>
  <c r="B384" i="8"/>
  <c r="B380" i="8"/>
  <c r="B452" i="8"/>
  <c r="B311" i="8"/>
  <c r="B515" i="8"/>
  <c r="B416" i="8"/>
  <c r="B182" i="8"/>
  <c r="B662" i="8"/>
  <c r="B664" i="8"/>
  <c r="B169" i="8"/>
  <c r="B885" i="8"/>
  <c r="B647" i="8"/>
  <c r="B994" i="8"/>
  <c r="B124" i="8"/>
  <c r="B631" i="8"/>
  <c r="B887" i="8"/>
  <c r="B826" i="8"/>
  <c r="B947" i="8"/>
  <c r="B827" i="8"/>
  <c r="B850" i="8"/>
  <c r="B307" i="8"/>
  <c r="B221" i="8"/>
  <c r="B747" i="8"/>
  <c r="B285" i="8"/>
  <c r="B70" i="8"/>
  <c r="B217" i="8"/>
  <c r="B872" i="8"/>
  <c r="B103" i="8"/>
  <c r="B284" i="8"/>
  <c r="B451" i="8"/>
  <c r="B198" i="8"/>
  <c r="B321" i="8"/>
  <c r="B805" i="8"/>
  <c r="B777" i="8"/>
  <c r="B1011" i="8"/>
  <c r="B346" i="8"/>
  <c r="B908" i="8"/>
  <c r="B316" i="8"/>
  <c r="B230" i="8"/>
  <c r="B761" i="8"/>
  <c r="B828" i="8"/>
  <c r="B553" i="8"/>
  <c r="B137" i="8"/>
  <c r="B606" i="8"/>
  <c r="B742" i="8"/>
  <c r="B31" i="8"/>
  <c r="B365" i="8"/>
  <c r="B342" i="8"/>
  <c r="B964" i="8"/>
  <c r="B963" i="8"/>
  <c r="B62" i="8"/>
  <c r="B327" i="8"/>
  <c r="B28" i="8"/>
  <c r="B586" i="8"/>
  <c r="B135" i="8"/>
  <c r="B696" i="8"/>
  <c r="B43" i="8"/>
  <c r="B215" i="8"/>
  <c r="B65" i="8"/>
  <c r="B602" i="8"/>
  <c r="B535" i="8"/>
  <c r="B786" i="8"/>
  <c r="B935" i="8"/>
  <c r="B17" i="8"/>
  <c r="B725" i="8"/>
  <c r="B176" i="8"/>
  <c r="B362" i="8"/>
  <c r="B332" i="8"/>
  <c r="B42" i="8"/>
  <c r="B505" i="8"/>
  <c r="B816" i="8"/>
  <c r="B534" i="8"/>
  <c r="B979" i="8"/>
  <c r="B381" i="8"/>
  <c r="B652" i="8"/>
  <c r="B414" i="8"/>
  <c r="B428" i="8"/>
  <c r="B849" i="8"/>
  <c r="B50" i="8"/>
  <c r="B298" i="8"/>
  <c r="B382" i="8"/>
  <c r="B427" i="8"/>
  <c r="B376" i="8"/>
  <c r="B98" i="8"/>
  <c r="B503" i="8"/>
  <c r="B815" i="8"/>
  <c r="B798" i="8"/>
  <c r="B434" i="8"/>
  <c r="B555" i="8"/>
  <c r="B982" i="8"/>
  <c r="B80" i="8"/>
  <c r="B509" i="8"/>
  <c r="B692" i="8"/>
  <c r="B87" i="8"/>
  <c r="B299" i="8"/>
  <c r="B301" i="8"/>
  <c r="B832" i="8"/>
  <c r="B109" i="8"/>
  <c r="B179" i="8"/>
  <c r="B610" i="8"/>
  <c r="B789" i="8"/>
  <c r="B968" i="8"/>
  <c r="B248" i="8"/>
  <c r="B581" i="8"/>
  <c r="B59" i="8"/>
  <c r="B120" i="8"/>
  <c r="B373" i="8"/>
  <c r="B835" i="8"/>
  <c r="B190" i="8"/>
  <c r="B818" i="8"/>
  <c r="B917" i="8"/>
  <c r="B225" i="8"/>
  <c r="B280" i="8"/>
  <c r="B683" i="8"/>
  <c r="B243" i="8"/>
  <c r="B96" i="8"/>
  <c r="B732" i="8"/>
  <c r="B856" i="8"/>
  <c r="B771" i="8"/>
  <c r="B718" i="8"/>
  <c r="B897" i="8"/>
  <c r="B909" i="8"/>
  <c r="B331" i="8"/>
  <c r="B600" i="8"/>
  <c r="B161" i="8"/>
  <c r="B271" i="8"/>
  <c r="B86" i="8"/>
  <c r="B955" i="8"/>
  <c r="B313" i="8"/>
  <c r="B837" i="8"/>
  <c r="B536" i="8"/>
  <c r="B894" i="8"/>
  <c r="B599" i="8"/>
  <c r="B903" i="8"/>
  <c r="B959" i="8"/>
  <c r="B99" i="8"/>
  <c r="B463" i="8"/>
  <c r="B389" i="8"/>
  <c r="B499" i="8"/>
  <c r="B390" i="8"/>
  <c r="B397" i="8"/>
  <c r="B154" i="8"/>
  <c r="B145" i="8"/>
  <c r="B252" i="8"/>
  <c r="B708" i="8"/>
  <c r="B931" i="8"/>
  <c r="B141" i="8"/>
  <c r="B997" i="8"/>
  <c r="B609" i="8"/>
  <c r="B249" i="8"/>
  <c r="B407" i="8"/>
  <c r="B338" i="8"/>
  <c r="B915" i="8"/>
  <c r="B715" i="8"/>
  <c r="B26" i="8"/>
  <c r="B232" i="8"/>
  <c r="B395" i="8"/>
  <c r="B399" i="8"/>
  <c r="B333" i="8"/>
  <c r="B44" i="8"/>
  <c r="B616" i="8"/>
  <c r="B953" i="8"/>
  <c r="B767" i="8"/>
  <c r="B456" i="8"/>
  <c r="B701" i="8"/>
  <c r="B946" i="8"/>
  <c r="B874" i="8"/>
  <c r="B902" i="8"/>
  <c r="B735" i="8"/>
  <c r="B371" i="8"/>
  <c r="B596" i="8"/>
  <c r="B82" i="8"/>
  <c r="B822" i="8"/>
  <c r="B76" i="8"/>
  <c r="B134" i="8"/>
  <c r="B570" i="8"/>
  <c r="B491" i="8"/>
  <c r="B450" i="8"/>
  <c r="B247" i="8"/>
  <c r="B283" i="8"/>
  <c r="B952" i="8"/>
  <c r="B89" i="8"/>
  <c r="B297" i="8"/>
  <c r="B479" i="8"/>
  <c r="B146" i="8"/>
  <c r="B685" i="8"/>
  <c r="B529" i="8"/>
  <c r="B492" i="8"/>
  <c r="B258" i="8"/>
  <c r="B626" i="8"/>
  <c r="B165" i="8"/>
  <c r="B358" i="8"/>
  <c r="B639" i="8"/>
  <c r="B722" i="8"/>
  <c r="B896" i="8"/>
  <c r="B140" i="8"/>
  <c r="B833" i="8"/>
  <c r="B784" i="8"/>
  <c r="B250" i="8"/>
  <c r="B545" i="8"/>
  <c r="B730" i="8"/>
  <c r="B870" i="8"/>
  <c r="B950" i="8"/>
  <c r="B424" i="8"/>
  <c r="B817" i="8"/>
  <c r="B962" i="8"/>
  <c r="B92" i="8"/>
  <c r="B149" i="8"/>
  <c r="B328" i="8"/>
  <c r="B796" i="8"/>
  <c r="B19" i="8"/>
  <c r="B880" i="8"/>
  <c r="B890" i="8"/>
  <c r="B572" i="8"/>
  <c r="B164" i="8"/>
  <c r="B949" i="8"/>
  <c r="B792" i="8"/>
  <c r="B804" i="8"/>
  <c r="B480" i="8"/>
  <c r="B878" i="8"/>
  <c r="B745" i="8"/>
  <c r="B934" i="8"/>
  <c r="B916" i="8"/>
  <c r="B418" i="8"/>
  <c r="B227" i="8"/>
  <c r="B364" i="8"/>
  <c r="B254" i="8"/>
  <c r="B255" i="8"/>
  <c r="B785" i="8"/>
  <c r="B174" i="8"/>
  <c r="B929" i="8"/>
  <c r="B441" i="8"/>
  <c r="B341" i="8"/>
  <c r="B289" i="8"/>
  <c r="B945" i="8"/>
  <c r="B278" i="8"/>
  <c r="B526" i="8"/>
  <c r="B889" i="8"/>
  <c r="B391" i="8"/>
  <c r="B542" i="8"/>
  <c r="B846" i="8"/>
  <c r="B507" i="8"/>
  <c r="B780" i="8"/>
  <c r="B687" i="8"/>
  <c r="B914" i="8"/>
  <c r="B201" i="8"/>
  <c r="B105" i="8"/>
  <c r="B716" i="8"/>
  <c r="B977" i="8"/>
  <c r="B998" i="8"/>
  <c r="B530" i="8"/>
  <c r="B139" i="8"/>
  <c r="B320" i="8"/>
  <c r="B157" i="8"/>
  <c r="B787" i="8"/>
  <c r="B926" i="8"/>
  <c r="B53" i="8"/>
  <c r="B212" i="8"/>
  <c r="B127" i="8"/>
  <c r="B275" i="8"/>
  <c r="B891" i="8"/>
  <c r="B739" i="8"/>
  <c r="B47" i="8"/>
  <c r="B214" i="8"/>
  <c r="B490" i="8"/>
  <c r="B78" i="8"/>
  <c r="B540" i="8"/>
  <c r="B808" i="8"/>
  <c r="B518" i="8"/>
  <c r="B524" i="8"/>
  <c r="B666" i="8"/>
  <c r="B457" i="8"/>
  <c r="B737" i="8"/>
  <c r="B167" i="8"/>
  <c r="B356" i="8"/>
  <c r="B264" i="8"/>
  <c r="B374" i="8"/>
  <c r="B337" i="8"/>
  <c r="B983" i="8"/>
  <c r="B743" i="8"/>
  <c r="B858" i="8"/>
  <c r="B38" i="8"/>
  <c r="B650" i="8"/>
  <c r="B361" i="8"/>
  <c r="B627" i="8"/>
  <c r="B766" i="8"/>
  <c r="B598" i="8"/>
  <c r="B976" i="8"/>
  <c r="B495" i="8"/>
  <c r="B707" i="8"/>
  <c r="B185" i="8"/>
  <c r="B863" i="8"/>
  <c r="B719" i="8"/>
  <c r="B565" i="8"/>
  <c r="B426" i="8"/>
  <c r="B454" i="8"/>
  <c r="B1009" i="8"/>
  <c r="B756" i="8"/>
  <c r="B218" i="8"/>
  <c r="B655" i="8"/>
  <c r="B240" i="8"/>
  <c r="B138" i="8"/>
  <c r="B168" i="8"/>
  <c r="B753" i="8"/>
  <c r="B810" i="8"/>
  <c r="B207" i="8"/>
  <c r="B175" i="8"/>
  <c r="B552" i="8"/>
  <c r="B172" i="8"/>
  <c r="B204" i="8"/>
  <c r="B698" i="8"/>
  <c r="B150" i="8"/>
  <c r="B788" i="8"/>
  <c r="B37" i="8"/>
  <c r="B110" i="8"/>
  <c r="B527" i="8"/>
  <c r="B617" i="8"/>
  <c r="B465" i="8"/>
  <c r="B429" i="8"/>
  <c r="B620" i="8"/>
  <c r="B674" i="8"/>
  <c r="B485" i="8"/>
  <c r="B824" i="8"/>
  <c r="B813" i="8"/>
  <c r="B720" i="8"/>
  <c r="B910" i="8"/>
  <c r="B67" i="8"/>
  <c r="B659" i="8"/>
  <c r="B276" i="8"/>
  <c r="B614" i="8"/>
  <c r="B528" i="8"/>
  <c r="B906" i="8"/>
  <c r="B801" i="8"/>
  <c r="B136" i="8"/>
  <c r="B621" i="8"/>
  <c r="B196" i="8"/>
  <c r="B546" i="8"/>
  <c r="B881" i="8"/>
  <c r="B728" i="8"/>
  <c r="B60" i="8"/>
  <c r="B326" i="8"/>
  <c r="B22" i="8"/>
  <c r="B153" i="8"/>
  <c r="B693" i="8"/>
  <c r="B564" i="8"/>
  <c r="B839" i="8"/>
  <c r="B703" i="8"/>
  <c r="B435" i="8"/>
  <c r="B543" i="8"/>
  <c r="B90" i="8"/>
  <c r="B999" i="8"/>
  <c r="B937" i="8"/>
  <c r="B23" i="8"/>
  <c r="B984" i="8"/>
  <c r="B489" i="8"/>
  <c r="B506" i="8"/>
  <c r="B829" i="8"/>
  <c r="B825" i="8"/>
  <c r="B126" i="8"/>
  <c r="B195" i="8"/>
  <c r="B360" i="8"/>
  <c r="B1004" i="8"/>
  <c r="B899" i="8"/>
  <c r="B941" i="8"/>
  <c r="B408" i="8"/>
  <c r="B350" i="8"/>
  <c r="B111" i="8"/>
  <c r="B282" i="8"/>
  <c r="B673" i="8"/>
  <c r="B712" i="8"/>
  <c r="B121" i="8"/>
  <c r="B714" i="8"/>
  <c r="B419" i="8"/>
  <c r="B900" i="8"/>
  <c r="B273" i="8"/>
  <c r="B821" i="8"/>
  <c r="B918" i="8"/>
  <c r="B467" i="8"/>
  <c r="B24" i="8"/>
  <c r="B842" i="8"/>
  <c r="B893" i="8"/>
  <c r="B334" i="8"/>
  <c r="B422" i="8"/>
  <c r="B372" i="8"/>
  <c r="B965" i="8"/>
  <c r="B960" i="8"/>
  <c r="B181" i="8"/>
  <c r="B101" i="8"/>
  <c r="B776" i="8"/>
  <c r="B682" i="8"/>
  <c r="B927" i="8"/>
  <c r="B736" i="8"/>
  <c r="B943" i="8"/>
  <c r="B420" i="8"/>
  <c r="B269" i="8"/>
  <c r="B791" i="8"/>
  <c r="B205" i="8"/>
  <c r="B45" i="8"/>
  <c r="B512" i="8"/>
  <c r="B770" i="8"/>
  <c r="B695" i="8"/>
  <c r="B387" i="8"/>
  <c r="B224" i="8"/>
  <c r="B242" i="8"/>
  <c r="B404" i="8"/>
  <c r="B494" i="8"/>
  <c r="B585" i="8"/>
  <c r="B649" i="8"/>
  <c r="B754" i="8"/>
  <c r="B49" i="8"/>
  <c r="B104" i="8"/>
  <c r="B295" i="8"/>
  <c r="B721" i="8"/>
  <c r="B514" i="8"/>
  <c r="B860" i="8"/>
  <c r="B864" i="8"/>
  <c r="B292" i="8"/>
  <c r="B978" i="8"/>
  <c r="B77" i="8"/>
  <c r="B653" i="8"/>
  <c r="B744" i="8"/>
  <c r="B657" i="8"/>
  <c r="B513" i="8"/>
  <c r="B413" i="8"/>
  <c r="B493" i="8"/>
  <c r="B32" i="8"/>
  <c r="B300" i="8"/>
  <c r="B651" i="8"/>
  <c r="B566" i="8"/>
  <c r="B440" i="8"/>
  <c r="B768" i="8"/>
  <c r="B484" i="8"/>
  <c r="B797" i="8"/>
  <c r="B763" i="8"/>
  <c r="B679" i="8"/>
  <c r="B459" i="8"/>
  <c r="B710" i="8"/>
  <c r="B760" i="8"/>
  <c r="B911" i="8"/>
  <c r="B795" i="8"/>
  <c r="B197" i="8"/>
  <c r="B187" i="8"/>
  <c r="B439" i="8"/>
  <c r="B74" i="8"/>
  <c r="B453" i="8"/>
  <c r="B557" i="8"/>
  <c r="B211" i="8"/>
  <c r="B691" i="8"/>
  <c r="B159" i="8"/>
  <c r="B538" i="8"/>
  <c r="B432" i="8"/>
  <c r="B433" i="8"/>
  <c r="B324" i="8"/>
  <c r="B595" i="8"/>
  <c r="B823" i="8"/>
  <c r="B244" i="8"/>
  <c r="B473" i="8"/>
  <c r="B202" i="8"/>
  <c r="B27" i="8"/>
  <c r="B35" i="8"/>
  <c r="B921" i="8"/>
  <c r="B562" i="8"/>
  <c r="B749" i="8"/>
  <c r="B750" i="8"/>
  <c r="B497" i="8"/>
  <c r="B532" i="8"/>
  <c r="B901" i="8"/>
  <c r="B460" i="8"/>
  <c r="B603" i="8"/>
  <c r="B88" i="8"/>
  <c r="B980" i="8"/>
  <c r="B601" i="8"/>
  <c r="B933" i="8"/>
  <c r="B800" i="8"/>
  <c r="B1003" i="8"/>
  <c r="B446" i="8"/>
  <c r="B348" i="8"/>
  <c r="B882" i="8"/>
  <c r="B752" i="8"/>
  <c r="B841" i="8"/>
  <c r="B556" i="8"/>
  <c r="C83" i="5"/>
  <c r="C29" i="5"/>
  <c r="C141" i="5"/>
  <c r="C124" i="5"/>
  <c r="C69" i="5"/>
  <c r="C206" i="5"/>
  <c r="C136" i="5"/>
  <c r="C350" i="5"/>
  <c r="C363" i="5"/>
  <c r="C256" i="5"/>
  <c r="C320" i="5"/>
  <c r="C24" i="5"/>
  <c r="C372" i="5"/>
  <c r="C359" i="5"/>
  <c r="C48" i="5"/>
  <c r="C302" i="5"/>
  <c r="C337" i="5"/>
  <c r="C183" i="5"/>
  <c r="C90" i="5"/>
  <c r="C25" i="5"/>
  <c r="C237" i="5"/>
  <c r="C207" i="5"/>
  <c r="C81" i="5"/>
  <c r="C66" i="5"/>
  <c r="C60" i="5"/>
  <c r="C257" i="5"/>
  <c r="C262" i="5"/>
  <c r="C287" i="5"/>
  <c r="C374" i="5"/>
  <c r="C313" i="5"/>
  <c r="C30" i="5"/>
  <c r="C115" i="5"/>
  <c r="C277" i="5"/>
  <c r="C26" i="5"/>
  <c r="C45" i="5"/>
  <c r="C263" i="5"/>
  <c r="C369" i="5"/>
  <c r="C193" i="5"/>
  <c r="C217" i="5"/>
  <c r="C188" i="5"/>
  <c r="C16" i="5"/>
  <c r="C125" i="5"/>
  <c r="C224" i="5"/>
  <c r="C173" i="5"/>
  <c r="C298" i="5"/>
  <c r="C57" i="5"/>
  <c r="C255" i="5"/>
  <c r="C341" i="5"/>
  <c r="C96" i="5"/>
  <c r="C327" i="5"/>
  <c r="C157" i="5"/>
  <c r="C184" i="5"/>
  <c r="C117" i="5"/>
  <c r="C204" i="5"/>
  <c r="C186" i="5"/>
  <c r="C301" i="5"/>
  <c r="C340" i="5"/>
  <c r="C360" i="5"/>
  <c r="C253" i="5"/>
  <c r="C67" i="5"/>
  <c r="C375" i="5"/>
  <c r="C59" i="5"/>
  <c r="C222" i="5"/>
  <c r="C128" i="5"/>
  <c r="C84" i="5"/>
  <c r="C356" i="5"/>
  <c r="C342" i="5"/>
  <c r="C103" i="5"/>
  <c r="C44" i="5"/>
  <c r="C163" i="5"/>
  <c r="C368" i="5"/>
  <c r="C303" i="5"/>
  <c r="C318" i="5"/>
  <c r="C330" i="5"/>
  <c r="C211" i="5"/>
  <c r="C79" i="5"/>
  <c r="C271" i="5"/>
  <c r="C292" i="5"/>
  <c r="C91" i="5"/>
  <c r="C132" i="5"/>
  <c r="C92" i="5"/>
  <c r="C38" i="5"/>
  <c r="C94" i="5"/>
  <c r="C195" i="5"/>
  <c r="C110" i="5"/>
  <c r="C35" i="5"/>
  <c r="C138" i="5"/>
  <c r="C75" i="5"/>
  <c r="C275" i="5"/>
  <c r="C144" i="5"/>
  <c r="C149" i="5"/>
  <c r="C100" i="5"/>
  <c r="C95" i="5"/>
  <c r="C325" i="5"/>
  <c r="C203" i="5"/>
  <c r="C101" i="5"/>
  <c r="C108" i="5"/>
  <c r="C77" i="5"/>
  <c r="C260" i="5"/>
  <c r="C168" i="5"/>
  <c r="C306" i="5"/>
  <c r="C371" i="5"/>
  <c r="C230" i="5"/>
  <c r="C164" i="5"/>
  <c r="C27" i="5"/>
  <c r="C311" i="5"/>
  <c r="C120" i="5"/>
  <c r="C82" i="5"/>
  <c r="C71" i="5"/>
  <c r="C228" i="5"/>
  <c r="C178" i="5"/>
  <c r="C104" i="5"/>
  <c r="C135" i="5"/>
  <c r="C89" i="5"/>
  <c r="C247" i="5"/>
  <c r="C152" i="5"/>
  <c r="C73" i="5"/>
  <c r="C367" i="5"/>
  <c r="C261" i="5"/>
  <c r="C170" i="5"/>
  <c r="C269" i="5"/>
  <c r="C254" i="5"/>
  <c r="C229" i="5"/>
  <c r="C22" i="5"/>
  <c r="C240" i="5"/>
  <c r="C150" i="5"/>
  <c r="C179" i="5"/>
  <c r="C345" i="5"/>
  <c r="C284" i="5"/>
  <c r="C305" i="5"/>
  <c r="C18" i="5"/>
  <c r="C189" i="5"/>
  <c r="C167" i="5"/>
  <c r="C362" i="5"/>
  <c r="C123" i="5"/>
  <c r="C40" i="5"/>
  <c r="C322" i="5"/>
  <c r="C139" i="5"/>
  <c r="C70" i="5"/>
  <c r="C122" i="5"/>
  <c r="C74" i="5"/>
  <c r="C43" i="5"/>
  <c r="C19" i="5"/>
  <c r="C208" i="5"/>
  <c r="C352" i="5"/>
  <c r="C214" i="5"/>
  <c r="C61" i="5"/>
  <c r="C180" i="5"/>
  <c r="C377" i="5"/>
  <c r="C232" i="5"/>
  <c r="C133" i="5"/>
  <c r="C158" i="5"/>
  <c r="C85" i="5"/>
  <c r="C20" i="5"/>
  <c r="C209" i="5"/>
  <c r="C191" i="5"/>
  <c r="C310" i="5"/>
  <c r="C314" i="5"/>
  <c r="C294" i="5"/>
  <c r="C244" i="5"/>
  <c r="C33" i="5"/>
  <c r="C111" i="5"/>
  <c r="C295" i="5"/>
  <c r="C58" i="5"/>
  <c r="C146" i="5"/>
  <c r="C87" i="5"/>
  <c r="C143" i="5"/>
  <c r="C109" i="5"/>
  <c r="C112" i="5"/>
  <c r="C296" i="5"/>
  <c r="C266" i="5"/>
  <c r="C227" i="5"/>
  <c r="C114" i="5"/>
  <c r="C216" i="5"/>
  <c r="C201" i="5"/>
  <c r="C161" i="5"/>
  <c r="C210" i="5"/>
  <c r="C221" i="5"/>
  <c r="C336" i="5"/>
  <c r="C280" i="5"/>
  <c r="C172" i="5"/>
  <c r="C162" i="5"/>
  <c r="C281" i="5"/>
  <c r="C56" i="5"/>
  <c r="C251" i="5"/>
  <c r="C15" i="5"/>
  <c r="C234" i="5"/>
  <c r="C333" i="5"/>
  <c r="C64" i="5"/>
  <c r="C34" i="5"/>
  <c r="C140" i="5"/>
  <c r="C156" i="5"/>
  <c r="C215" i="5"/>
  <c r="C241" i="5"/>
  <c r="C192" i="5"/>
  <c r="C299" i="5"/>
  <c r="C105" i="5"/>
  <c r="C131" i="5"/>
  <c r="C102" i="5"/>
  <c r="C198" i="5"/>
  <c r="C304" i="5"/>
  <c r="C366" i="5"/>
  <c r="C50" i="5"/>
  <c r="C72" i="5"/>
  <c r="C357" i="5"/>
  <c r="C129" i="5"/>
  <c r="C373" i="5"/>
  <c r="C118" i="5"/>
  <c r="C334" i="5"/>
  <c r="C41" i="5"/>
  <c r="C358" i="5"/>
  <c r="C107" i="5"/>
  <c r="C37" i="5"/>
  <c r="C283" i="5"/>
  <c r="C185" i="5"/>
  <c r="C338" i="5"/>
  <c r="C343" i="5"/>
  <c r="C213" i="5"/>
  <c r="C297" i="5"/>
  <c r="C226" i="5"/>
  <c r="C31" i="5"/>
  <c r="C62" i="5"/>
  <c r="C347" i="5"/>
  <c r="C200" i="5"/>
  <c r="C219" i="5"/>
  <c r="C329" i="5"/>
  <c r="C223" i="5"/>
  <c r="C28" i="5"/>
  <c r="C331" i="5"/>
  <c r="C332" i="5"/>
  <c r="C315" i="5"/>
  <c r="C199" i="5"/>
  <c r="C300" i="5"/>
  <c r="C181" i="5"/>
  <c r="C279" i="5"/>
  <c r="C308" i="5"/>
  <c r="C319" i="5"/>
  <c r="C154" i="5"/>
  <c r="C252" i="5"/>
  <c r="C21" i="5"/>
  <c r="C160" i="5"/>
  <c r="C126" i="5"/>
  <c r="C268" i="5"/>
  <c r="C218" i="5"/>
  <c r="C321" i="5"/>
  <c r="C177" i="5"/>
  <c r="C194" i="5"/>
  <c r="C197" i="5"/>
  <c r="C46" i="5"/>
  <c r="C113" i="5"/>
  <c r="C248" i="5"/>
  <c r="C282" i="5"/>
  <c r="C52" i="5"/>
  <c r="C142" i="5"/>
  <c r="C147" i="5"/>
  <c r="C238" i="5"/>
  <c r="C159" i="5"/>
  <c r="C349" i="5"/>
  <c r="C273" i="5"/>
  <c r="C137" i="5"/>
  <c r="C187" i="5"/>
  <c r="C32" i="5"/>
  <c r="C236" i="5"/>
  <c r="C54" i="5"/>
  <c r="C134" i="5"/>
  <c r="C42" i="5"/>
  <c r="C286" i="5"/>
  <c r="C39" i="5"/>
  <c r="C205" i="5"/>
  <c r="C259" i="5"/>
  <c r="C148" i="5"/>
  <c r="C153" i="5"/>
  <c r="C51" i="5"/>
  <c r="C354" i="5"/>
  <c r="B2" i="1"/>
  <c r="B70" i="6"/>
  <c r="B126" i="6"/>
  <c r="B281" i="6"/>
  <c r="B258" i="6"/>
  <c r="B219" i="6"/>
  <c r="B297" i="6"/>
  <c r="B701" i="6"/>
  <c r="B203" i="6"/>
  <c r="B733" i="6"/>
  <c r="B267" i="6"/>
  <c r="B250" i="6"/>
  <c r="B511" i="6"/>
  <c r="B639" i="6"/>
  <c r="B767" i="6"/>
  <c r="B265" i="6"/>
  <c r="B167" i="6"/>
  <c r="B528" i="6"/>
  <c r="B656" i="6"/>
  <c r="B784" i="6"/>
  <c r="B397" i="6"/>
  <c r="B128" i="6"/>
  <c r="B417" i="6"/>
  <c r="B545" i="6"/>
  <c r="B673" i="6"/>
  <c r="B245" i="6"/>
  <c r="B145" i="6"/>
  <c r="B319" i="6"/>
  <c r="B348" i="6"/>
  <c r="B514" i="6"/>
  <c r="B605" i="6"/>
  <c r="B668" i="6"/>
  <c r="B264" i="6"/>
  <c r="B684" i="6"/>
  <c r="B182" i="6"/>
  <c r="B123" i="6"/>
  <c r="B716" i="6"/>
  <c r="B272" i="6"/>
  <c r="B92" i="6"/>
  <c r="B573" i="6"/>
  <c r="B153" i="6"/>
  <c r="B447" i="6"/>
  <c r="B575" i="6"/>
  <c r="B703" i="6"/>
  <c r="B101" i="6"/>
  <c r="B201" i="6"/>
  <c r="B464" i="6"/>
  <c r="B592" i="6"/>
  <c r="B720" i="6"/>
  <c r="B50" i="6"/>
  <c r="B133" i="6"/>
  <c r="B234" i="6"/>
  <c r="B481" i="6"/>
  <c r="B609" i="6"/>
  <c r="B737" i="6"/>
  <c r="B140" i="6"/>
  <c r="B356" i="6"/>
  <c r="B184" i="6"/>
  <c r="B450" i="6"/>
  <c r="B578" i="6"/>
  <c r="B604" i="6"/>
  <c r="B121" i="6"/>
  <c r="B409" i="6"/>
  <c r="B64" i="6"/>
  <c r="B476" i="6"/>
  <c r="B150" i="6"/>
  <c r="B412" i="6"/>
  <c r="B340" i="6"/>
  <c r="B171" i="6"/>
  <c r="B431" i="6"/>
  <c r="B607" i="6"/>
  <c r="B783" i="6"/>
  <c r="B189" i="6"/>
  <c r="B496" i="6"/>
  <c r="B672" i="6"/>
  <c r="B87" i="6"/>
  <c r="B308" i="6"/>
  <c r="B433" i="6"/>
  <c r="B593" i="6"/>
  <c r="B769" i="6"/>
  <c r="B44" i="6"/>
  <c r="B260" i="6"/>
  <c r="B482" i="6"/>
  <c r="B642" i="6"/>
  <c r="B770" i="6"/>
  <c r="B293" i="6"/>
  <c r="B162" i="6"/>
  <c r="B413" i="6"/>
  <c r="B531" i="6"/>
  <c r="B659" i="6"/>
  <c r="B787" i="6"/>
  <c r="B67" i="6"/>
  <c r="B341" i="6"/>
  <c r="B156" i="6"/>
  <c r="B516" i="6"/>
  <c r="B644" i="6"/>
  <c r="B772" i="6"/>
  <c r="B73" i="6"/>
  <c r="B323" i="6"/>
  <c r="B437" i="6"/>
  <c r="B565" i="6"/>
  <c r="B693" i="6"/>
  <c r="B329" i="6"/>
  <c r="B63" i="6"/>
  <c r="B243" i="6"/>
  <c r="B336" i="6"/>
  <c r="B534" i="6"/>
  <c r="B662" i="6"/>
  <c r="B790" i="6"/>
  <c r="B343" i="6"/>
  <c r="B266" i="6"/>
  <c r="B228" i="6"/>
  <c r="B535" i="6"/>
  <c r="B663" i="6"/>
  <c r="B791" i="6"/>
  <c r="B191" i="6"/>
  <c r="B350" i="6"/>
  <c r="B36" i="6"/>
  <c r="B520" i="6"/>
  <c r="B648" i="6"/>
  <c r="B776" i="6"/>
  <c r="B307" i="6"/>
  <c r="B100" i="6"/>
  <c r="B15" i="6"/>
  <c r="B473" i="6"/>
  <c r="B601" i="6"/>
  <c r="B729" i="6"/>
  <c r="B237" i="6"/>
  <c r="B240" i="6"/>
  <c r="B385" i="6"/>
  <c r="B458" i="6"/>
  <c r="B586" i="6"/>
  <c r="B714" i="6"/>
  <c r="B97" i="6"/>
  <c r="B392" i="6"/>
  <c r="B43" i="6"/>
  <c r="B427" i="6"/>
  <c r="B555" i="6"/>
  <c r="B683" i="6"/>
  <c r="B310" i="6"/>
  <c r="B207" i="6"/>
  <c r="B253" i="6"/>
  <c r="B186" i="6"/>
  <c r="B510" i="6"/>
  <c r="B104" i="6"/>
  <c r="B358" i="6"/>
  <c r="B24" i="6"/>
  <c r="B261" i="6"/>
  <c r="B700" i="6"/>
  <c r="B157" i="6"/>
  <c r="B796" i="6"/>
  <c r="B572" i="6"/>
  <c r="B589" i="6"/>
  <c r="B463" i="6"/>
  <c r="B623" i="6"/>
  <c r="B799" i="6"/>
  <c r="B113" i="6"/>
  <c r="B512" i="6"/>
  <c r="B688" i="6"/>
  <c r="B257" i="6"/>
  <c r="B116" i="6"/>
  <c r="B449" i="6"/>
  <c r="B625" i="6"/>
  <c r="B785" i="6"/>
  <c r="B22" i="6"/>
  <c r="B164" i="6"/>
  <c r="B498" i="6"/>
  <c r="B658" i="6"/>
  <c r="B786" i="6"/>
  <c r="B170" i="6"/>
  <c r="B174" i="6"/>
  <c r="B419" i="6"/>
  <c r="B547" i="6"/>
  <c r="B675" i="6"/>
  <c r="B406" i="6"/>
  <c r="B354" i="6"/>
  <c r="B185" i="6"/>
  <c r="B376" i="6"/>
  <c r="B532" i="6"/>
  <c r="B660" i="6"/>
  <c r="B788" i="6"/>
  <c r="B82" i="6"/>
  <c r="B273" i="6"/>
  <c r="B453" i="6"/>
  <c r="B581" i="6"/>
  <c r="B709" i="6"/>
  <c r="B271" i="6"/>
  <c r="B183" i="6"/>
  <c r="B255" i="6"/>
  <c r="B422" i="6"/>
  <c r="B550" i="6"/>
  <c r="B678" i="6"/>
  <c r="B414" i="6"/>
  <c r="B394" i="6"/>
  <c r="B278" i="6"/>
  <c r="B423" i="6"/>
  <c r="B551" i="6"/>
  <c r="B679" i="6"/>
  <c r="B373" i="6"/>
  <c r="B325" i="6"/>
  <c r="B289" i="6"/>
  <c r="B212" i="6"/>
  <c r="B536" i="6"/>
  <c r="B664" i="6"/>
  <c r="B792" i="6"/>
  <c r="B377" i="6"/>
  <c r="B380" i="6"/>
  <c r="B345" i="6"/>
  <c r="B489" i="6"/>
  <c r="B617" i="6"/>
  <c r="B745" i="6"/>
  <c r="B322" i="6"/>
  <c r="B62" i="6"/>
  <c r="B54" i="6"/>
  <c r="B474" i="6"/>
  <c r="B602" i="6"/>
  <c r="B730" i="6"/>
  <c r="B18" i="6"/>
  <c r="B59" i="6"/>
  <c r="B408" i="6"/>
  <c r="B443" i="6"/>
  <c r="B571" i="6"/>
  <c r="B699" i="6"/>
  <c r="B226" i="6"/>
  <c r="B76" i="6"/>
  <c r="B399" i="6"/>
  <c r="B268" i="6"/>
  <c r="B230" i="6"/>
  <c r="B180" i="6"/>
  <c r="B460" i="6"/>
  <c r="B125" i="6"/>
  <c r="B202" i="6"/>
  <c r="B206" i="6"/>
  <c r="B294" i="6"/>
  <c r="B655" i="6"/>
  <c r="B28" i="6"/>
  <c r="B448" i="6"/>
  <c r="B704" i="6"/>
  <c r="B256" i="6"/>
  <c r="B367" i="6"/>
  <c r="B641" i="6"/>
  <c r="B259" i="6"/>
  <c r="B139" i="6"/>
  <c r="B530" i="6"/>
  <c r="B706" i="6"/>
  <c r="B57" i="6"/>
  <c r="B285" i="6"/>
  <c r="B467" i="6"/>
  <c r="B627" i="6"/>
  <c r="B102" i="6"/>
  <c r="B199" i="6"/>
  <c r="B304" i="6"/>
  <c r="B548" i="6"/>
  <c r="B708" i="6"/>
  <c r="B391" i="6"/>
  <c r="B247" i="6"/>
  <c r="B501" i="6"/>
  <c r="B661" i="6"/>
  <c r="B40" i="6"/>
  <c r="B400" i="6"/>
  <c r="B46" i="6"/>
  <c r="B566" i="6"/>
  <c r="B726" i="6"/>
  <c r="B129" i="6"/>
  <c r="B37" i="6"/>
  <c r="B471" i="6"/>
  <c r="B631" i="6"/>
  <c r="B366" i="6"/>
  <c r="B334" i="6"/>
  <c r="B402" i="6"/>
  <c r="B552" i="6"/>
  <c r="B712" i="6"/>
  <c r="B144" i="6"/>
  <c r="B220" i="6"/>
  <c r="B141" i="6"/>
  <c r="B569" i="6"/>
  <c r="B761" i="6"/>
  <c r="B389" i="6"/>
  <c r="B29" i="6"/>
  <c r="B490" i="6"/>
  <c r="B650" i="6"/>
  <c r="B118" i="6"/>
  <c r="B314" i="6"/>
  <c r="B65" i="6"/>
  <c r="B523" i="6"/>
  <c r="B715" i="6"/>
  <c r="B327" i="6"/>
  <c r="B17" i="6"/>
  <c r="B86" i="6"/>
  <c r="B558" i="6"/>
  <c r="B686" i="6"/>
  <c r="B21" i="6"/>
  <c r="B200" i="6"/>
  <c r="B353" i="6"/>
  <c r="B653" i="6"/>
  <c r="B637" i="6"/>
  <c r="B749" i="6"/>
  <c r="B69" i="6"/>
  <c r="B244" i="6"/>
  <c r="B540" i="6"/>
  <c r="B93" i="6"/>
  <c r="B557" i="6"/>
  <c r="B210" i="6"/>
  <c r="B415" i="6"/>
  <c r="B671" i="6"/>
  <c r="B326" i="6"/>
  <c r="B480" i="6"/>
  <c r="B736" i="6"/>
  <c r="B188" i="6"/>
  <c r="B107" i="6"/>
  <c r="B657" i="6"/>
  <c r="B403" i="6"/>
  <c r="B151" i="6"/>
  <c r="B546" i="6"/>
  <c r="B722" i="6"/>
  <c r="B52" i="6"/>
  <c r="B223" i="6"/>
  <c r="B483" i="6"/>
  <c r="B643" i="6"/>
  <c r="B115" i="6"/>
  <c r="B85" i="6"/>
  <c r="B318" i="6"/>
  <c r="B564" i="6"/>
  <c r="B724" i="6"/>
  <c r="B274" i="6"/>
  <c r="B41" i="6"/>
  <c r="B517" i="6"/>
  <c r="B677" i="6"/>
  <c r="B218" i="6"/>
  <c r="B229" i="6"/>
  <c r="B269" i="6"/>
  <c r="B582" i="6"/>
  <c r="B742" i="6"/>
  <c r="B254" i="6"/>
  <c r="B337" i="6"/>
  <c r="B487" i="6"/>
  <c r="B647" i="6"/>
  <c r="B114" i="6"/>
  <c r="B135" i="6"/>
  <c r="B346" i="6"/>
  <c r="B568" i="6"/>
  <c r="B728" i="6"/>
  <c r="B320" i="6"/>
  <c r="B89" i="6"/>
  <c r="B425" i="6"/>
  <c r="B585" i="6"/>
  <c r="B777" i="6"/>
  <c r="B32" i="6"/>
  <c r="B395" i="6"/>
  <c r="B506" i="6"/>
  <c r="B666" i="6"/>
  <c r="B175" i="6"/>
  <c r="B204" i="6"/>
  <c r="B169" i="6"/>
  <c r="B539" i="6"/>
  <c r="B731" i="6"/>
  <c r="B106" i="6"/>
  <c r="B77" i="6"/>
  <c r="B430" i="6"/>
  <c r="B574" i="6"/>
  <c r="B702" i="6"/>
  <c r="B355" i="6"/>
  <c r="B31" i="6"/>
  <c r="B196" i="6"/>
  <c r="B525" i="6"/>
  <c r="B509" i="6"/>
  <c r="B621" i="6"/>
  <c r="B393" i="6"/>
  <c r="B134" i="6"/>
  <c r="B685" i="6"/>
  <c r="B477" i="6"/>
  <c r="B375" i="6"/>
  <c r="B797" i="6"/>
  <c r="B495" i="6"/>
  <c r="B719" i="6"/>
  <c r="B305" i="6"/>
  <c r="B560" i="6"/>
  <c r="B768" i="6"/>
  <c r="B132" i="6"/>
  <c r="B497" i="6"/>
  <c r="B705" i="6"/>
  <c r="B316" i="6"/>
  <c r="B249" i="6"/>
  <c r="B594" i="6"/>
  <c r="B754" i="6"/>
  <c r="B396" i="6"/>
  <c r="B276" i="6"/>
  <c r="B515" i="6"/>
  <c r="B707" i="6"/>
  <c r="B407" i="6"/>
  <c r="B165" i="6"/>
  <c r="B436" i="6"/>
  <c r="B596" i="6"/>
  <c r="B756" i="6"/>
  <c r="B263" i="6"/>
  <c r="B172" i="6"/>
  <c r="B549" i="6"/>
  <c r="B741" i="6"/>
  <c r="B351" i="6"/>
  <c r="B26" i="6"/>
  <c r="B454" i="6"/>
  <c r="B614" i="6"/>
  <c r="B774" i="6"/>
  <c r="B365" i="6"/>
  <c r="B386" i="6"/>
  <c r="B519" i="6"/>
  <c r="B711" i="6"/>
  <c r="B309" i="6"/>
  <c r="B209" i="6"/>
  <c r="B440" i="6"/>
  <c r="B600" i="6"/>
  <c r="B760" i="6"/>
  <c r="B27" i="6"/>
  <c r="B324" i="6"/>
  <c r="B457" i="6"/>
  <c r="B649" i="6"/>
  <c r="B333" i="6"/>
  <c r="B166" i="6"/>
  <c r="B72" i="6"/>
  <c r="B538" i="6"/>
  <c r="B698" i="6"/>
  <c r="B283" i="6"/>
  <c r="B242" i="6"/>
  <c r="B103" i="6"/>
  <c r="B603" i="6"/>
  <c r="B763" i="6"/>
  <c r="B404" i="6"/>
  <c r="B108" i="6"/>
  <c r="B462" i="6"/>
  <c r="B606" i="6"/>
  <c r="B734" i="6"/>
  <c r="B370" i="6"/>
  <c r="B349" i="6"/>
  <c r="B79" i="6"/>
  <c r="B652" i="6"/>
  <c r="B764" i="6"/>
  <c r="B60" i="6"/>
  <c r="B88" i="6"/>
  <c r="B445" i="6"/>
  <c r="B295" i="6"/>
  <c r="B105" i="6"/>
  <c r="B405" i="6"/>
  <c r="B527" i="6"/>
  <c r="B735" i="6"/>
  <c r="B216" i="6"/>
  <c r="B576" i="6"/>
  <c r="B58" i="6"/>
  <c r="B235" i="6"/>
  <c r="B513" i="6"/>
  <c r="B721" i="6"/>
  <c r="B155" i="6"/>
  <c r="B360" i="6"/>
  <c r="B610" i="6"/>
  <c r="B224" i="6"/>
  <c r="B328" i="6"/>
  <c r="B291" i="6"/>
  <c r="B563" i="6"/>
  <c r="B723" i="6"/>
  <c r="B383" i="6"/>
  <c r="B197" i="6"/>
  <c r="B452" i="6"/>
  <c r="B612" i="6"/>
  <c r="B352" i="6"/>
  <c r="B176" i="6"/>
  <c r="B23" i="6"/>
  <c r="B597" i="6"/>
  <c r="B757" i="6"/>
  <c r="B372" i="6"/>
  <c r="B48" i="6"/>
  <c r="B470" i="6"/>
  <c r="B630" i="6"/>
  <c r="B130" i="6"/>
  <c r="B342" i="6"/>
  <c r="B34" i="6"/>
  <c r="B567" i="6"/>
  <c r="B727" i="6"/>
  <c r="B142" i="6"/>
  <c r="B301" i="6"/>
  <c r="B456" i="6"/>
  <c r="B616" i="6"/>
  <c r="B193" i="6"/>
  <c r="B16" i="6"/>
  <c r="B382" i="6"/>
  <c r="B505" i="6"/>
  <c r="B665" i="6"/>
  <c r="B124" i="6"/>
  <c r="B378" i="6"/>
  <c r="B321" i="6"/>
  <c r="B554" i="6"/>
  <c r="B746" i="6"/>
  <c r="B363" i="6"/>
  <c r="B387" i="6"/>
  <c r="B459" i="6"/>
  <c r="B619" i="6"/>
  <c r="B779" i="6"/>
  <c r="B194" i="6"/>
  <c r="B364" i="6"/>
  <c r="B478" i="6"/>
  <c r="B622" i="6"/>
  <c r="B750" i="6"/>
  <c r="B252" i="6"/>
  <c r="B227" i="6"/>
  <c r="B192" i="6"/>
  <c r="B524" i="6"/>
  <c r="B636" i="6"/>
  <c r="B748" i="6"/>
  <c r="B83" i="6"/>
  <c r="B669" i="6"/>
  <c r="B275" i="6"/>
  <c r="B411" i="6"/>
  <c r="B556" i="6"/>
  <c r="B146" i="6"/>
  <c r="B543" i="6"/>
  <c r="B751" i="6"/>
  <c r="B117" i="6"/>
  <c r="B608" i="6"/>
  <c r="B161" i="6"/>
  <c r="B159" i="6"/>
  <c r="B529" i="6"/>
  <c r="B753" i="6"/>
  <c r="B51" i="6"/>
  <c r="B418" i="6"/>
  <c r="B626" i="6"/>
  <c r="B410" i="6"/>
  <c r="B61" i="6"/>
  <c r="B74" i="6"/>
  <c r="B579" i="6"/>
  <c r="B739" i="6"/>
  <c r="B292" i="6"/>
  <c r="B298" i="6"/>
  <c r="B468" i="6"/>
  <c r="B628" i="6"/>
  <c r="B379" i="6"/>
  <c r="B25" i="6"/>
  <c r="B421" i="6"/>
  <c r="B613" i="6"/>
  <c r="B773" i="6"/>
  <c r="B168" i="6"/>
  <c r="B311" i="6"/>
  <c r="B486" i="6"/>
  <c r="B646" i="6"/>
  <c r="B91" i="6"/>
  <c r="B195" i="6"/>
  <c r="B284" i="6"/>
  <c r="B583" i="6"/>
  <c r="B743" i="6"/>
  <c r="B270" i="6"/>
  <c r="B368" i="6"/>
  <c r="B472" i="6"/>
  <c r="B632" i="6"/>
  <c r="B35" i="6"/>
  <c r="B251" i="6"/>
  <c r="B33" i="6"/>
  <c r="B521" i="6"/>
  <c r="B681" i="6"/>
  <c r="B55" i="6"/>
  <c r="B231" i="6"/>
  <c r="B122" i="6"/>
  <c r="B570" i="6"/>
  <c r="B762" i="6"/>
  <c r="B49" i="6"/>
  <c r="B19" i="6"/>
  <c r="B475" i="6"/>
  <c r="B635" i="6"/>
  <c r="B795" i="6"/>
  <c r="B56" i="6"/>
  <c r="B344" i="6"/>
  <c r="B494" i="6"/>
  <c r="B638" i="6"/>
  <c r="B766" i="6"/>
  <c r="B147" i="6"/>
  <c r="B110" i="6"/>
  <c r="B179" i="6"/>
  <c r="B75" i="6"/>
  <c r="B508" i="6"/>
  <c r="B620" i="6"/>
  <c r="B444" i="6"/>
  <c r="B246" i="6"/>
  <c r="B94" i="6"/>
  <c r="B541" i="6"/>
  <c r="B732" i="6"/>
  <c r="B588" i="6"/>
  <c r="B559" i="6"/>
  <c r="B300" i="6"/>
  <c r="B416" i="6"/>
  <c r="B624" i="6"/>
  <c r="B68" i="6"/>
  <c r="B136" i="6"/>
  <c r="B561" i="6"/>
  <c r="B299" i="6"/>
  <c r="B98" i="6"/>
  <c r="B434" i="6"/>
  <c r="B674" i="6"/>
  <c r="B160" i="6"/>
  <c r="B154" i="6"/>
  <c r="B435" i="6"/>
  <c r="B595" i="6"/>
  <c r="B755" i="6"/>
  <c r="B211" i="6"/>
  <c r="B248" i="6"/>
  <c r="B484" i="6"/>
  <c r="B676" i="6"/>
  <c r="B338" i="6"/>
  <c r="B208" i="6"/>
  <c r="B469" i="6"/>
  <c r="B629" i="6"/>
  <c r="B789" i="6"/>
  <c r="B149" i="6"/>
  <c r="B290" i="6"/>
  <c r="B502" i="6"/>
  <c r="B694" i="6"/>
  <c r="B90" i="6"/>
  <c r="B198" i="6"/>
  <c r="B439" i="6"/>
  <c r="B599" i="6"/>
  <c r="B759" i="6"/>
  <c r="B39" i="6"/>
  <c r="B53" i="6"/>
  <c r="B488" i="6"/>
  <c r="B680" i="6"/>
  <c r="B181" i="6"/>
  <c r="B30" i="6"/>
  <c r="B362" i="6"/>
  <c r="B537" i="6"/>
  <c r="B697" i="6"/>
  <c r="B357" i="6"/>
  <c r="B374" i="6"/>
  <c r="B426" i="6"/>
  <c r="B618" i="6"/>
  <c r="B778" i="6"/>
  <c r="B138" i="6"/>
  <c r="B401" i="6"/>
  <c r="B491" i="6"/>
  <c r="B651" i="6"/>
  <c r="B315" i="6"/>
  <c r="B279" i="6"/>
  <c r="B109" i="6"/>
  <c r="B526" i="6"/>
  <c r="B654" i="6"/>
  <c r="B782" i="6"/>
  <c r="B381" i="6"/>
  <c r="B286" i="6"/>
  <c r="B282" i="6"/>
  <c r="B78" i="6"/>
  <c r="B127" i="6"/>
  <c r="B492" i="6"/>
  <c r="E313" i="1"/>
  <c r="E43" i="1"/>
  <c r="E131" i="1"/>
  <c r="O31" i="1"/>
  <c r="I43" i="3" s="1"/>
  <c r="E185" i="1"/>
  <c r="E193" i="1"/>
  <c r="O35" i="1"/>
  <c r="I47" i="3" s="1"/>
  <c r="E57" i="1"/>
  <c r="E304" i="1"/>
  <c r="E135" i="1"/>
  <c r="E176" i="1"/>
  <c r="E230" i="1"/>
  <c r="E254" i="1"/>
  <c r="E102" i="1"/>
  <c r="E349" i="1"/>
  <c r="O14" i="1"/>
  <c r="I26" i="3" s="1"/>
  <c r="E180" i="1"/>
  <c r="E221" i="1"/>
  <c r="E259" i="1"/>
  <c r="E267" i="1"/>
  <c r="O19" i="1"/>
  <c r="I31" i="3" s="1"/>
  <c r="E17" i="3"/>
  <c r="F47" i="2" s="1"/>
  <c r="E52" i="2" s="1"/>
  <c r="G53" i="2" s="1"/>
  <c r="B24" i="2"/>
  <c r="C309" i="5"/>
  <c r="C353" i="5"/>
  <c r="C323" i="5"/>
  <c r="C99" i="5"/>
  <c r="C190" i="5"/>
  <c r="C174" i="5"/>
  <c r="C176" i="5"/>
  <c r="C249" i="5"/>
  <c r="C288" i="5"/>
  <c r="C235" i="5"/>
  <c r="C370" i="5"/>
  <c r="C55" i="5"/>
  <c r="C116" i="5"/>
  <c r="C182" i="5"/>
  <c r="C317" i="5"/>
  <c r="C274" i="5"/>
  <c r="C346" i="5"/>
  <c r="C14" i="5"/>
  <c r="C344" i="5"/>
  <c r="C145" i="5"/>
  <c r="C278" i="5"/>
  <c r="C225" i="5"/>
  <c r="C36" i="5"/>
  <c r="C361" i="5"/>
  <c r="C63" i="5"/>
  <c r="C165" i="5"/>
  <c r="C250" i="5"/>
  <c r="C339" i="5"/>
  <c r="C312" i="5"/>
  <c r="C231" i="5"/>
  <c r="C316" i="5"/>
  <c r="C290" i="5"/>
  <c r="C233" i="5"/>
  <c r="C47" i="5"/>
  <c r="C239" i="5"/>
  <c r="C326" i="5"/>
  <c r="C276" i="5"/>
  <c r="C291" i="5"/>
  <c r="C119" i="5"/>
  <c r="C166" i="5"/>
  <c r="C121" i="5"/>
  <c r="C23" i="5"/>
  <c r="C88" i="5"/>
  <c r="C272" i="5"/>
  <c r="C53" i="5"/>
  <c r="C355" i="5"/>
  <c r="B8" i="9"/>
  <c r="K22" i="3"/>
  <c r="C93" i="5"/>
  <c r="C307" i="5"/>
  <c r="C65" i="5"/>
  <c r="C364" i="5"/>
  <c r="C289" i="5"/>
  <c r="C130" i="5"/>
  <c r="C68" i="5"/>
  <c r="C169" i="5"/>
  <c r="C98" i="5"/>
  <c r="C212" i="5"/>
  <c r="C220" i="5"/>
  <c r="C293" i="5"/>
  <c r="C78" i="5"/>
  <c r="C49" i="5"/>
  <c r="C242" i="5"/>
  <c r="C243" i="5"/>
  <c r="C285" i="5"/>
  <c r="C175" i="5"/>
  <c r="C335" i="5"/>
  <c r="C202" i="5"/>
  <c r="C106" i="5"/>
  <c r="C155" i="5"/>
  <c r="C270" i="5"/>
  <c r="C265" i="5"/>
  <c r="C351" i="5"/>
  <c r="C245" i="5"/>
  <c r="C76" i="5"/>
  <c r="C151" i="5"/>
  <c r="C86" i="5"/>
  <c r="C376" i="5"/>
  <c r="C97" i="5"/>
  <c r="C196" i="5"/>
  <c r="C324" i="5"/>
  <c r="C80" i="5"/>
  <c r="C17" i="5"/>
  <c r="C267" i="5"/>
  <c r="C328" i="5"/>
  <c r="C264" i="5"/>
  <c r="C171" i="5"/>
  <c r="C258" i="5"/>
  <c r="C365" i="5"/>
  <c r="C127" i="5"/>
  <c r="C348" i="5"/>
  <c r="C246" i="5"/>
  <c r="B993" i="8"/>
  <c r="B363" i="8"/>
  <c r="B487" i="8"/>
  <c r="B220" i="8"/>
  <c r="B238" i="8"/>
  <c r="B448" i="8"/>
  <c r="B246" i="8"/>
  <c r="B711" i="8"/>
  <c r="B314" i="8"/>
  <c r="B118" i="8"/>
  <c r="B343" i="8"/>
  <c r="B152" i="8"/>
  <c r="B865" i="8"/>
  <c r="B396" i="8"/>
  <c r="B471" i="8"/>
  <c r="B970" i="8"/>
  <c r="B948" i="8"/>
  <c r="B642" i="8"/>
  <c r="B20" i="8"/>
  <c r="B144" i="8"/>
  <c r="B203" i="8"/>
  <c r="B734" i="8"/>
  <c r="B470" i="8"/>
  <c r="B854" i="8"/>
  <c r="B294" i="8"/>
  <c r="B401" i="8"/>
  <c r="B531" i="8"/>
  <c r="B40" i="8"/>
  <c r="B147" i="8"/>
  <c r="B1005" i="8"/>
  <c r="B245" i="8"/>
  <c r="B183" i="8"/>
  <c r="B277" i="8"/>
  <c r="B604" i="8"/>
  <c r="B989" i="8"/>
  <c r="B270" i="8"/>
  <c r="B129" i="8"/>
  <c r="B706" i="8"/>
  <c r="B583" i="8"/>
  <c r="B561" i="8"/>
  <c r="B539" i="8"/>
  <c r="B879" i="8"/>
  <c r="B133" i="8"/>
  <c r="B871" i="8"/>
  <c r="B148" i="8"/>
  <c r="B971" i="8"/>
  <c r="B393" i="8"/>
  <c r="B765" i="8"/>
  <c r="B368" i="8"/>
  <c r="B778" i="8"/>
  <c r="B156" i="8"/>
  <c r="B884" i="8"/>
  <c r="B474" i="8"/>
  <c r="B122" i="8"/>
  <c r="B366" i="8"/>
  <c r="B462" i="8"/>
  <c r="B66" i="8"/>
  <c r="B52" i="8"/>
  <c r="B91" i="8"/>
  <c r="B669" i="8"/>
  <c r="B130" i="8"/>
  <c r="B272" i="8"/>
  <c r="B241" i="8"/>
  <c r="B315" i="8"/>
  <c r="B142" i="8"/>
  <c r="B69" i="8"/>
  <c r="B615" i="8"/>
  <c r="B613" i="8"/>
  <c r="B143" i="8"/>
  <c r="B969" i="8"/>
  <c r="B268" i="8"/>
  <c r="B973" i="8"/>
  <c r="B237" i="8"/>
  <c r="B48" i="8"/>
  <c r="B444" i="8"/>
  <c r="B852" i="8"/>
  <c r="B857" i="8"/>
  <c r="B475" i="8"/>
  <c r="B697" i="8"/>
  <c r="B472" i="8"/>
  <c r="B511" i="8"/>
  <c r="B681" i="8"/>
  <c r="B322" i="8"/>
  <c r="B799" i="8"/>
  <c r="B226" i="8"/>
  <c r="B166" i="8"/>
  <c r="B239" i="8"/>
  <c r="B517" i="8"/>
  <c r="B773" i="8"/>
  <c r="B412" i="8"/>
  <c r="B758" i="8"/>
  <c r="B73" i="8"/>
  <c r="B55" i="8"/>
  <c r="B93" i="8"/>
  <c r="B469" i="8"/>
  <c r="B898" i="8"/>
  <c r="B206" i="8"/>
  <c r="B304" i="8"/>
  <c r="B668" i="8"/>
  <c r="B919" i="8"/>
  <c r="B378" i="8"/>
  <c r="B877" i="8"/>
  <c r="B830" i="8"/>
  <c r="B954" i="8"/>
  <c r="B665" i="8"/>
  <c r="B748" i="8"/>
  <c r="B318" i="8"/>
  <c r="B867" i="8"/>
  <c r="B802" i="8"/>
  <c r="B477" i="8"/>
  <c r="B623" i="8"/>
  <c r="B75" i="8"/>
  <c r="B228" i="8"/>
  <c r="B632" i="8"/>
  <c r="B590" i="8"/>
  <c r="B68" i="8"/>
  <c r="B359" i="8"/>
  <c r="B990" i="8"/>
  <c r="B727" i="8"/>
  <c r="B34" i="8"/>
  <c r="B726" i="8"/>
  <c r="B486" i="8"/>
  <c r="B573" i="8"/>
  <c r="B30" i="8"/>
  <c r="B56" i="8"/>
  <c r="B951" i="8"/>
  <c r="B1010" i="8"/>
  <c r="B119" i="8"/>
  <c r="B233" i="8"/>
  <c r="B676" i="8"/>
  <c r="B843" i="8"/>
  <c r="B1000" i="8"/>
  <c r="B579" i="8"/>
  <c r="B523" i="8"/>
  <c r="B305" i="8"/>
  <c r="B806" i="8"/>
  <c r="B794" i="8"/>
  <c r="B436" i="8"/>
  <c r="B868" i="8"/>
  <c r="B895" i="8"/>
  <c r="B310" i="8"/>
  <c r="B354" i="8"/>
  <c r="B883" i="8"/>
  <c r="B762" i="8"/>
  <c r="B64" i="8"/>
  <c r="B79" i="8"/>
  <c r="B102" i="8"/>
  <c r="B544" i="8"/>
  <c r="B755" i="8"/>
  <c r="B213" i="8"/>
  <c r="B253" i="8"/>
  <c r="B51" i="8"/>
  <c r="B942" i="8"/>
  <c r="B39" i="8"/>
  <c r="B117" i="8"/>
  <c r="B740" i="8"/>
  <c r="B113" i="8"/>
  <c r="B335" i="8"/>
  <c r="B779" i="8"/>
  <c r="B793" i="8"/>
  <c r="B291" i="8"/>
  <c r="B840" i="8"/>
  <c r="B638" i="8"/>
  <c r="B308" i="8"/>
  <c r="B293" i="8"/>
  <c r="B200" i="8"/>
  <c r="B892" i="8"/>
  <c r="B992" i="8"/>
  <c r="B855" i="8"/>
  <c r="B455" i="8"/>
  <c r="B594" i="8"/>
  <c r="B13" i="8"/>
  <c r="B670" i="8"/>
  <c r="B671" i="8"/>
  <c r="B688" i="8"/>
  <c r="B210" i="8"/>
  <c r="B114" i="8"/>
  <c r="B981" i="8"/>
  <c r="B559" i="8"/>
  <c r="B936" i="8"/>
  <c r="B678" i="8"/>
  <c r="B46" i="8"/>
  <c r="B173" i="8"/>
  <c r="B357" i="8"/>
  <c r="B229" i="8"/>
  <c r="B939" i="8"/>
  <c r="B866" i="8"/>
  <c r="B713" i="8"/>
  <c r="B97" i="8"/>
  <c r="B861" i="8"/>
  <c r="B886" i="8"/>
  <c r="B672" i="8"/>
  <c r="B533" i="8"/>
  <c r="B1007" i="8"/>
  <c r="B265" i="8"/>
  <c r="B851" i="8"/>
  <c r="B171" i="8"/>
  <c r="B262" i="8"/>
  <c r="B913" i="8"/>
  <c r="B41" i="8"/>
  <c r="B591" i="8"/>
  <c r="B940" i="8"/>
  <c r="B312" i="8"/>
  <c r="E139" i="1"/>
  <c r="E126" i="1"/>
  <c r="E65" i="1"/>
  <c r="E52" i="1"/>
  <c r="E358" i="1"/>
  <c r="E12" i="1"/>
  <c r="E20" i="1"/>
  <c r="E28" i="1"/>
  <c r="E36" i="1"/>
  <c r="E250" i="1"/>
  <c r="E297" i="1"/>
  <c r="E169" i="1"/>
  <c r="E41" i="1"/>
  <c r="E280" i="1"/>
  <c r="E152" i="1"/>
  <c r="E90" i="1"/>
  <c r="E247" i="1"/>
  <c r="E119" i="1"/>
  <c r="E342" i="1"/>
  <c r="E214" i="1"/>
  <c r="E86" i="1"/>
  <c r="E309" i="1"/>
  <c r="E181" i="1"/>
  <c r="E53" i="1"/>
  <c r="E292" i="1"/>
  <c r="E164" i="1"/>
  <c r="E371" i="1"/>
  <c r="E243" i="1"/>
  <c r="E115" i="1"/>
  <c r="E338" i="1"/>
  <c r="E210" i="1"/>
  <c r="E82" i="1"/>
  <c r="E305" i="1"/>
  <c r="E177" i="1"/>
  <c r="E49" i="1"/>
  <c r="E288" i="1"/>
  <c r="E160" i="1"/>
  <c r="E346" i="1"/>
  <c r="E271" i="1"/>
  <c r="E143" i="1"/>
  <c r="E366" i="1"/>
  <c r="E238" i="1"/>
  <c r="E110" i="1"/>
  <c r="E333" i="1"/>
  <c r="E205" i="1"/>
  <c r="E77" i="1"/>
  <c r="E284" i="1"/>
  <c r="E156" i="1"/>
  <c r="E218" i="1"/>
  <c r="E251" i="1"/>
  <c r="E123" i="1"/>
  <c r="O11" i="1"/>
  <c r="I23" i="3" s="1"/>
  <c r="O15" i="1"/>
  <c r="I27" i="3" s="1"/>
  <c r="A10" i="1"/>
  <c r="E13" i="1"/>
  <c r="E21" i="1"/>
  <c r="E29" i="1"/>
  <c r="E37" i="1"/>
  <c r="E122" i="1"/>
  <c r="E281" i="1"/>
  <c r="E153" i="1"/>
  <c r="E314" i="1"/>
  <c r="E264" i="1"/>
  <c r="E136" i="1"/>
  <c r="E359" i="1"/>
  <c r="E231" i="1"/>
  <c r="E103" i="1"/>
  <c r="E326" i="1"/>
  <c r="E198" i="1"/>
  <c r="E70" i="1"/>
  <c r="E293" i="1"/>
  <c r="E165" i="1"/>
  <c r="E282" i="1"/>
  <c r="E276" i="1"/>
  <c r="E148" i="1"/>
  <c r="E355" i="1"/>
  <c r="E227" i="1"/>
  <c r="E99" i="1"/>
  <c r="E322" i="1"/>
  <c r="E194" i="1"/>
  <c r="E66" i="1"/>
  <c r="E289" i="1"/>
  <c r="E161" i="1"/>
  <c r="E298" i="1"/>
  <c r="E272" i="1"/>
  <c r="E144" i="1"/>
  <c r="E186" i="1"/>
  <c r="E255" i="1"/>
  <c r="E127" i="1"/>
  <c r="E350" i="1"/>
  <c r="E222" i="1"/>
  <c r="E94" i="1"/>
  <c r="E317" i="1"/>
  <c r="E189" i="1"/>
  <c r="E61" i="1"/>
  <c r="E268" i="1"/>
  <c r="E140" i="1"/>
  <c r="E363" i="1"/>
  <c r="E235" i="1"/>
  <c r="E107" i="1"/>
  <c r="O20" i="1"/>
  <c r="I32" i="3" s="1"/>
  <c r="O24" i="1"/>
  <c r="I36" i="3" s="1"/>
  <c r="O28" i="1"/>
  <c r="I40" i="3" s="1"/>
  <c r="O32" i="1"/>
  <c r="I44" i="3" s="1"/>
  <c r="O36" i="1"/>
  <c r="I48" i="3" s="1"/>
  <c r="O40" i="1"/>
  <c r="I52" i="3" s="1"/>
  <c r="E14" i="1"/>
  <c r="E22" i="1"/>
  <c r="E30" i="1"/>
  <c r="E38" i="1"/>
  <c r="E362" i="1"/>
  <c r="E265" i="1"/>
  <c r="E137" i="1"/>
  <c r="E58" i="1"/>
  <c r="E248" i="1"/>
  <c r="E120" i="1"/>
  <c r="E343" i="1"/>
  <c r="E215" i="1"/>
  <c r="E87" i="1"/>
  <c r="E310" i="1"/>
  <c r="E182" i="1"/>
  <c r="E54" i="1"/>
  <c r="E277" i="1"/>
  <c r="E149" i="1"/>
  <c r="E74" i="1"/>
  <c r="E260" i="1"/>
  <c r="E132" i="1"/>
  <c r="E339" i="1"/>
  <c r="E211" i="1"/>
  <c r="E83" i="1"/>
  <c r="E306" i="1"/>
  <c r="E178" i="1"/>
  <c r="E50" i="1"/>
  <c r="E273" i="1"/>
  <c r="E145" i="1"/>
  <c r="E154" i="1"/>
  <c r="E256" i="1"/>
  <c r="E128" i="1"/>
  <c r="E367" i="1"/>
  <c r="E239" i="1"/>
  <c r="E111" i="1"/>
  <c r="E334" i="1"/>
  <c r="E206" i="1"/>
  <c r="E78" i="1"/>
  <c r="E301" i="1"/>
  <c r="E173" i="1"/>
  <c r="E45" i="1"/>
  <c r="E252" i="1"/>
  <c r="E124" i="1"/>
  <c r="E347" i="1"/>
  <c r="E219" i="1"/>
  <c r="E91" i="1"/>
  <c r="O12" i="1"/>
  <c r="I24" i="3" s="1"/>
  <c r="O16" i="1"/>
  <c r="I28" i="3" s="1"/>
  <c r="E15" i="1"/>
  <c r="E23" i="1"/>
  <c r="E31" i="1"/>
  <c r="E39" i="1"/>
  <c r="E266" i="1"/>
  <c r="E249" i="1"/>
  <c r="E121" i="1"/>
  <c r="E360" i="1"/>
  <c r="E232" i="1"/>
  <c r="E104" i="1"/>
  <c r="E327" i="1"/>
  <c r="E199" i="1"/>
  <c r="E71" i="1"/>
  <c r="E294" i="1"/>
  <c r="E166" i="1"/>
  <c r="E42" i="1"/>
  <c r="E261" i="1"/>
  <c r="E133" i="1"/>
  <c r="E372" i="1"/>
  <c r="E244" i="1"/>
  <c r="E116" i="1"/>
  <c r="E323" i="1"/>
  <c r="E195" i="1"/>
  <c r="E67" i="1"/>
  <c r="E290" i="1"/>
  <c r="E162" i="1"/>
  <c r="E202" i="1"/>
  <c r="E257" i="1"/>
  <c r="E129" i="1"/>
  <c r="E368" i="1"/>
  <c r="E240" i="1"/>
  <c r="E112" i="1"/>
  <c r="E351" i="1"/>
  <c r="E223" i="1"/>
  <c r="E95" i="1"/>
  <c r="E318" i="1"/>
  <c r="E190" i="1"/>
  <c r="E62" i="1"/>
  <c r="E285" i="1"/>
  <c r="E157" i="1"/>
  <c r="E364" i="1"/>
  <c r="E236" i="1"/>
  <c r="E108" i="1"/>
  <c r="E331" i="1"/>
  <c r="E203" i="1"/>
  <c r="E75" i="1"/>
  <c r="O21" i="1"/>
  <c r="I33" i="3" s="1"/>
  <c r="O25" i="1"/>
  <c r="I37" i="3" s="1"/>
  <c r="O29" i="1"/>
  <c r="I41" i="3" s="1"/>
  <c r="O33" i="1"/>
  <c r="I45" i="3" s="1"/>
  <c r="O37" i="1"/>
  <c r="I49" i="3" s="1"/>
  <c r="E16" i="1"/>
  <c r="E24" i="1"/>
  <c r="E32" i="1"/>
  <c r="E40" i="1"/>
  <c r="E361" i="1"/>
  <c r="E233" i="1"/>
  <c r="E105" i="1"/>
  <c r="E344" i="1"/>
  <c r="E216" i="1"/>
  <c r="E88" i="1"/>
  <c r="E311" i="1"/>
  <c r="E183" i="1"/>
  <c r="E55" i="1"/>
  <c r="E278" i="1"/>
  <c r="E150" i="1"/>
  <c r="E373" i="1"/>
  <c r="E245" i="1"/>
  <c r="E117" i="1"/>
  <c r="E356" i="1"/>
  <c r="E228" i="1"/>
  <c r="E100" i="1"/>
  <c r="E307" i="1"/>
  <c r="E179" i="1"/>
  <c r="E51" i="1"/>
  <c r="E274" i="1"/>
  <c r="E146" i="1"/>
  <c r="E369" i="1"/>
  <c r="E241" i="1"/>
  <c r="E113" i="1"/>
  <c r="E352" i="1"/>
  <c r="E224" i="1"/>
  <c r="E96" i="1"/>
  <c r="E335" i="1"/>
  <c r="E207" i="1"/>
  <c r="E79" i="1"/>
  <c r="E302" i="1"/>
  <c r="E174" i="1"/>
  <c r="E46" i="1"/>
  <c r="E269" i="1"/>
  <c r="E141" i="1"/>
  <c r="E348" i="1"/>
  <c r="E220" i="1"/>
  <c r="E92" i="1"/>
  <c r="E315" i="1"/>
  <c r="E187" i="1"/>
  <c r="E59" i="1"/>
  <c r="O13" i="1"/>
  <c r="I25" i="3" s="1"/>
  <c r="O17" i="1"/>
  <c r="I29" i="3" s="1"/>
  <c r="E17" i="1"/>
  <c r="E25" i="1"/>
  <c r="E33" i="1"/>
  <c r="E11" i="1"/>
  <c r="E345" i="1"/>
  <c r="E217" i="1"/>
  <c r="E89" i="1"/>
  <c r="E328" i="1"/>
  <c r="E200" i="1"/>
  <c r="E72" i="1"/>
  <c r="E295" i="1"/>
  <c r="E167" i="1"/>
  <c r="E106" i="1"/>
  <c r="E262" i="1"/>
  <c r="E134" i="1"/>
  <c r="E357" i="1"/>
  <c r="E229" i="1"/>
  <c r="E101" i="1"/>
  <c r="E340" i="1"/>
  <c r="E212" i="1"/>
  <c r="E84" i="1"/>
  <c r="E291" i="1"/>
  <c r="E163" i="1"/>
  <c r="E170" i="1"/>
  <c r="E258" i="1"/>
  <c r="E130" i="1"/>
  <c r="E353" i="1"/>
  <c r="E225" i="1"/>
  <c r="E97" i="1"/>
  <c r="E336" i="1"/>
  <c r="E208" i="1"/>
  <c r="E80" i="1"/>
  <c r="E319" i="1"/>
  <c r="E191" i="1"/>
  <c r="E63" i="1"/>
  <c r="E286" i="1"/>
  <c r="E158" i="1"/>
  <c r="E138" i="1"/>
  <c r="E253" i="1"/>
  <c r="E125" i="1"/>
  <c r="E332" i="1"/>
  <c r="E204" i="1"/>
  <c r="E76" i="1"/>
  <c r="E299" i="1"/>
  <c r="E171" i="1"/>
  <c r="O18" i="1"/>
  <c r="I30" i="3" s="1"/>
  <c r="O22" i="1"/>
  <c r="I34" i="3" s="1"/>
  <c r="O26" i="1"/>
  <c r="I38" i="3" s="1"/>
  <c r="O30" i="1"/>
  <c r="I42" i="3" s="1"/>
  <c r="O34" i="1"/>
  <c r="I46" i="3" s="1"/>
  <c r="O38" i="1"/>
  <c r="I50" i="3" s="1"/>
  <c r="E18" i="1"/>
  <c r="E26" i="1"/>
  <c r="E34" i="1"/>
  <c r="E329" i="1"/>
  <c r="E201" i="1"/>
  <c r="E73" i="1"/>
  <c r="E312" i="1"/>
  <c r="E184" i="1"/>
  <c r="E56" i="1"/>
  <c r="E279" i="1"/>
  <c r="E151" i="1"/>
  <c r="E374" i="1"/>
  <c r="E246" i="1"/>
  <c r="E118" i="1"/>
  <c r="E341" i="1"/>
  <c r="E213" i="1"/>
  <c r="E85" i="1"/>
  <c r="E324" i="1"/>
  <c r="E196" i="1"/>
  <c r="E68" i="1"/>
  <c r="E275" i="1"/>
  <c r="E147" i="1"/>
  <c r="E370" i="1"/>
  <c r="E242" i="1"/>
  <c r="E114" i="1"/>
  <c r="E337" i="1"/>
  <c r="E209" i="1"/>
  <c r="E81" i="1"/>
  <c r="E320" i="1"/>
  <c r="E192" i="1"/>
  <c r="E64" i="1"/>
  <c r="E303" i="1"/>
  <c r="E175" i="1"/>
  <c r="E47" i="1"/>
  <c r="E270" i="1"/>
  <c r="E142" i="1"/>
  <c r="E365" i="1"/>
  <c r="E237" i="1"/>
  <c r="E109" i="1"/>
  <c r="E316" i="1"/>
  <c r="E188" i="1"/>
  <c r="E60" i="1"/>
  <c r="E283" i="1"/>
  <c r="E155" i="1"/>
  <c r="E44" i="1"/>
  <c r="E234" i="1"/>
  <c r="E321" i="1"/>
  <c r="E308" i="1"/>
  <c r="E263" i="1"/>
  <c r="N236" i="1"/>
  <c r="O236" i="1" s="1"/>
  <c r="I248" i="3" s="1"/>
  <c r="O27" i="1"/>
  <c r="I39" i="3" s="1"/>
  <c r="E172" i="1"/>
  <c r="E159" i="1"/>
  <c r="E98" i="1"/>
  <c r="E69" i="1"/>
  <c r="E330" i="1"/>
  <c r="E35" i="1"/>
  <c r="E300" i="1"/>
  <c r="E287" i="1"/>
  <c r="E226" i="1"/>
  <c r="E197" i="1"/>
  <c r="E168" i="1"/>
  <c r="E27" i="1"/>
  <c r="C13" i="5"/>
  <c r="B10" i="1" a="1"/>
  <c r="O39" i="1"/>
  <c r="I51" i="3" s="1"/>
  <c r="O23" i="1"/>
  <c r="I35" i="3" s="1"/>
  <c r="E93" i="1"/>
  <c r="E48" i="1"/>
  <c r="E354" i="1"/>
  <c r="E325" i="1"/>
  <c r="E296" i="1"/>
  <c r="E19" i="1"/>
  <c r="H10" i="2" l="1"/>
  <c r="F10" i="2" s="1"/>
  <c r="G10" i="2" s="1"/>
  <c r="C239" i="6"/>
  <c r="E239" i="6"/>
  <c r="H6" i="2"/>
  <c r="F6" i="2" s="1"/>
  <c r="G6" i="2" s="1"/>
  <c r="D148" i="6"/>
  <c r="E691" i="6"/>
  <c r="D461" i="6"/>
  <c r="U3" i="6"/>
  <c r="T3" i="6"/>
  <c r="F258" i="6"/>
  <c r="D691" i="6"/>
  <c r="C148" i="6"/>
  <c r="D416" i="8"/>
  <c r="C641" i="8"/>
  <c r="D425" i="8"/>
  <c r="F723" i="6"/>
  <c r="D971" i="8"/>
  <c r="F139" i="6"/>
  <c r="G16" i="10"/>
  <c r="D480" i="8"/>
  <c r="D283" i="8"/>
  <c r="D372" i="8"/>
  <c r="D411" i="8"/>
  <c r="D25" i="8"/>
  <c r="D630" i="8"/>
  <c r="D569" i="8"/>
  <c r="D454" i="8"/>
  <c r="D228" i="8"/>
  <c r="D241" i="6"/>
  <c r="D361" i="8"/>
  <c r="D604" i="8"/>
  <c r="D458" i="8"/>
  <c r="D222" i="6"/>
  <c r="C340" i="8"/>
  <c r="D523" i="8"/>
  <c r="D244" i="8"/>
  <c r="D1007" i="8"/>
  <c r="D875" i="8"/>
  <c r="D43" i="8"/>
  <c r="D167" i="8"/>
  <c r="D52" i="8"/>
  <c r="D499" i="8"/>
  <c r="D138" i="8"/>
  <c r="F708" i="6"/>
  <c r="F610" i="6"/>
  <c r="D843" i="8"/>
  <c r="D745" i="8"/>
  <c r="D976" i="8"/>
  <c r="D256" i="8"/>
  <c r="D439" i="8"/>
  <c r="F608" i="6"/>
  <c r="F411" i="6"/>
  <c r="D715" i="8"/>
  <c r="D268" i="8"/>
  <c r="D137" i="8"/>
  <c r="D770" i="8"/>
  <c r="D274" i="8"/>
  <c r="F204" i="6"/>
  <c r="F101" i="6"/>
  <c r="F627" i="6"/>
  <c r="D969" i="8"/>
  <c r="D686" i="8"/>
  <c r="D89" i="8"/>
  <c r="D302" i="8"/>
  <c r="D414" i="8"/>
  <c r="P4" i="6"/>
  <c r="U4" i="6" s="1"/>
  <c r="F612" i="6"/>
  <c r="F383" i="6"/>
  <c r="D884" i="8"/>
  <c r="D242" i="8"/>
  <c r="D654" i="8"/>
  <c r="D220" i="8"/>
  <c r="F689" i="6"/>
  <c r="F279" i="6"/>
  <c r="F466" i="6"/>
  <c r="F407" i="6"/>
  <c r="F48" i="6"/>
  <c r="F373" i="6"/>
  <c r="C261" i="8"/>
  <c r="D701" i="8"/>
  <c r="D782" i="8"/>
  <c r="D844" i="8"/>
  <c r="D288" i="8"/>
  <c r="D678" i="8"/>
  <c r="C258" i="8"/>
  <c r="C764" i="8"/>
  <c r="E479" i="6"/>
  <c r="C130" i="8"/>
  <c r="C748" i="8"/>
  <c r="C33" i="8"/>
  <c r="D391" i="8"/>
  <c r="E317" i="6"/>
  <c r="C141" i="8"/>
  <c r="C163" i="8"/>
  <c r="C743" i="8"/>
  <c r="C241" i="8"/>
  <c r="C831" i="8"/>
  <c r="C919" i="8"/>
  <c r="C467" i="8"/>
  <c r="C619" i="8"/>
  <c r="C623" i="8"/>
  <c r="C224" i="8"/>
  <c r="C959" i="8"/>
  <c r="E16" i="10"/>
  <c r="C101" i="8"/>
  <c r="C486" i="8"/>
  <c r="C661" i="8"/>
  <c r="C460" i="8"/>
  <c r="C732" i="8"/>
  <c r="C874" i="8"/>
  <c r="C716" i="8"/>
  <c r="C699" i="8"/>
  <c r="C234" i="8"/>
  <c r="C974" i="8"/>
  <c r="C211" i="8"/>
  <c r="C966" i="8"/>
  <c r="C461" i="6"/>
  <c r="G461" i="6" s="1"/>
  <c r="C222" i="6"/>
  <c r="F467" i="6"/>
  <c r="F150" i="6"/>
  <c r="F288" i="6"/>
  <c r="F642" i="6"/>
  <c r="F170" i="6"/>
  <c r="F262" i="6"/>
  <c r="F246" i="6"/>
  <c r="F196" i="6"/>
  <c r="F211" i="6"/>
  <c r="F203" i="6"/>
  <c r="F549" i="6"/>
  <c r="E312" i="6"/>
  <c r="F290" i="6"/>
  <c r="F784" i="6"/>
  <c r="F276" i="6"/>
  <c r="F597" i="6"/>
  <c r="F688" i="6"/>
  <c r="F219" i="6"/>
  <c r="F184" i="6"/>
  <c r="F465" i="6"/>
  <c r="F110" i="6"/>
  <c r="F160" i="6"/>
  <c r="F217" i="6"/>
  <c r="F454" i="6"/>
  <c r="F148" i="6"/>
  <c r="I148" i="6" s="1"/>
  <c r="F358" i="6"/>
  <c r="F629" i="6"/>
  <c r="F609" i="6"/>
  <c r="F221" i="6"/>
  <c r="F657" i="6"/>
  <c r="F394" i="6"/>
  <c r="F433" i="6"/>
  <c r="F562" i="6"/>
  <c r="C972" i="8"/>
  <c r="C36" i="8"/>
  <c r="C779" i="8"/>
  <c r="C800" i="8"/>
  <c r="C637" i="8"/>
  <c r="C379" i="8"/>
  <c r="C287" i="8"/>
  <c r="C215" i="8"/>
  <c r="C110" i="8"/>
  <c r="C692" i="8"/>
  <c r="C747" i="8"/>
  <c r="C542" i="8"/>
  <c r="C447" i="8"/>
  <c r="C339" i="8"/>
  <c r="C835" i="8"/>
  <c r="C103" i="8"/>
  <c r="C445" i="8"/>
  <c r="C971" i="8"/>
  <c r="C998" i="8"/>
  <c r="C685" i="8"/>
  <c r="C883" i="8"/>
  <c r="C633" i="8"/>
  <c r="C218" i="8"/>
  <c r="C395" i="8"/>
  <c r="C781" i="8"/>
  <c r="C371" i="8"/>
  <c r="C459" i="8"/>
  <c r="C406" i="8"/>
  <c r="C905" i="8"/>
  <c r="C71" i="8"/>
  <c r="C273" i="8"/>
  <c r="C380" i="8"/>
  <c r="C506" i="8"/>
  <c r="C973" i="8"/>
  <c r="C527" i="8"/>
  <c r="C309" i="8"/>
  <c r="C213" i="8"/>
  <c r="C225" i="8"/>
  <c r="C220" i="8"/>
  <c r="C31" i="8"/>
  <c r="C682" i="8"/>
  <c r="C653" i="8"/>
  <c r="C202" i="8"/>
  <c r="C409" i="8"/>
  <c r="C695" i="8"/>
  <c r="C560" i="8"/>
  <c r="C422" i="8"/>
  <c r="C257" i="8"/>
  <c r="C828" i="8"/>
  <c r="C264" i="8"/>
  <c r="C832" i="8"/>
  <c r="C752" i="8"/>
  <c r="C837" i="8"/>
  <c r="C74" i="8"/>
  <c r="C915" i="8"/>
  <c r="C479" i="8"/>
  <c r="C946" i="8"/>
  <c r="C148" i="8"/>
  <c r="C660" i="8"/>
  <c r="C153" i="8"/>
  <c r="C112" i="8"/>
  <c r="C805" i="8"/>
  <c r="C119" i="8"/>
  <c r="C738" i="8"/>
  <c r="C851" i="8"/>
  <c r="C1009" i="8"/>
  <c r="C377" i="8"/>
  <c r="C414" i="8"/>
  <c r="D780" i="8"/>
  <c r="D313" i="8"/>
  <c r="D920" i="8"/>
  <c r="D610" i="8"/>
  <c r="D295" i="8"/>
  <c r="D205" i="8"/>
  <c r="D746" i="8"/>
  <c r="C866" i="8"/>
  <c r="C592" i="8"/>
  <c r="C226" i="8"/>
  <c r="C66" i="8"/>
  <c r="C646" i="8"/>
  <c r="C987" i="8"/>
  <c r="C741" i="8"/>
  <c r="C324" i="8"/>
  <c r="C475" i="8"/>
  <c r="C63" i="8"/>
  <c r="C173" i="8"/>
  <c r="C355" i="8"/>
  <c r="C607" i="8"/>
  <c r="C759" i="8"/>
  <c r="C279" i="8"/>
  <c r="C320" i="8"/>
  <c r="C507" i="8"/>
  <c r="C593" i="8"/>
  <c r="C634" i="8"/>
  <c r="C145" i="8"/>
  <c r="C393" i="8"/>
  <c r="C398" i="8"/>
  <c r="C283" i="8"/>
  <c r="C416" i="8"/>
  <c r="C388" i="8"/>
  <c r="C848" i="8"/>
  <c r="C961" i="8"/>
  <c r="C387" i="8"/>
  <c r="C911" i="8"/>
  <c r="C518" i="8"/>
  <c r="C499" i="8"/>
  <c r="C491" i="8"/>
  <c r="C284" i="8"/>
  <c r="C993" i="8"/>
  <c r="C139" i="8"/>
  <c r="C776" i="8"/>
  <c r="C341" i="8"/>
  <c r="C204" i="8"/>
  <c r="C487" i="8"/>
  <c r="C300" i="8"/>
  <c r="C552" i="8"/>
  <c r="C18" i="8"/>
  <c r="C314" i="8"/>
  <c r="C419" i="8"/>
  <c r="C714" i="8"/>
  <c r="C818" i="8"/>
  <c r="D841" i="8"/>
  <c r="D203" i="8"/>
  <c r="D63" i="8"/>
  <c r="D298" i="8"/>
  <c r="D946" i="8"/>
  <c r="D79" i="8"/>
  <c r="D582" i="8"/>
  <c r="D401" i="8"/>
  <c r="D479" i="6"/>
  <c r="C710" i="8"/>
  <c r="C448" i="8"/>
  <c r="C927" i="8"/>
  <c r="C886" i="8"/>
  <c r="C614" i="8"/>
  <c r="C582" i="8"/>
  <c r="E582" i="8" s="1"/>
  <c r="C383" i="8"/>
  <c r="C160" i="8"/>
  <c r="C858" i="8"/>
  <c r="C659" i="8"/>
  <c r="C43" i="8"/>
  <c r="C85" i="8"/>
  <c r="C679" i="8"/>
  <c r="C949" i="8"/>
  <c r="C138" i="8"/>
  <c r="C790" i="8"/>
  <c r="C399" i="8"/>
  <c r="C155" i="8"/>
  <c r="C54" i="8"/>
  <c r="C48" i="8"/>
  <c r="C450" i="8"/>
  <c r="C315" i="8"/>
  <c r="C808" i="8"/>
  <c r="C415" i="8"/>
  <c r="C788" i="8"/>
  <c r="C105" i="8"/>
  <c r="C921" i="8"/>
  <c r="C394" i="8"/>
  <c r="C746" i="8"/>
  <c r="C701" i="8"/>
  <c r="C262" i="8"/>
  <c r="C345" i="8"/>
  <c r="C203" i="8"/>
  <c r="E203" i="8" s="1"/>
  <c r="C667" i="8"/>
  <c r="C177" i="8"/>
  <c r="C621" i="8"/>
  <c r="C896" i="8"/>
  <c r="C259" i="8"/>
  <c r="C555" i="8"/>
  <c r="C845" i="8"/>
  <c r="C940" i="8"/>
  <c r="C131" i="8"/>
  <c r="C193" i="8"/>
  <c r="C500" i="8"/>
  <c r="C867" i="8"/>
  <c r="C605" i="8"/>
  <c r="C900" i="8"/>
  <c r="C715" i="8"/>
  <c r="C565" i="8"/>
  <c r="C330" i="8"/>
  <c r="C842" i="8"/>
  <c r="C570" i="8"/>
  <c r="C829" i="8"/>
  <c r="C713" i="8"/>
  <c r="C166" i="8"/>
  <c r="C938" i="8"/>
  <c r="C893" i="8"/>
  <c r="C242" i="8"/>
  <c r="C868" i="8"/>
  <c r="C274" i="8"/>
  <c r="C989" i="8"/>
  <c r="C490" i="8"/>
  <c r="C931" i="8"/>
  <c r="C625" i="8"/>
  <c r="C161" i="8"/>
  <c r="C985" i="8"/>
  <c r="C435" i="8"/>
  <c r="C468" i="8"/>
  <c r="C122" i="8"/>
  <c r="C121" i="8"/>
  <c r="C180" i="8"/>
  <c r="C1000" i="8"/>
  <c r="C638" i="8"/>
  <c r="C613" i="8"/>
  <c r="C849" i="8"/>
  <c r="C723" i="8"/>
  <c r="C750" i="8"/>
  <c r="C47" i="8"/>
  <c r="C785" i="8"/>
  <c r="C474" i="8"/>
  <c r="C125" i="8"/>
  <c r="C342" i="8"/>
  <c r="C374" i="8"/>
  <c r="C662" i="8"/>
  <c r="C529" i="8"/>
  <c r="C439" i="8"/>
  <c r="C571" i="8"/>
  <c r="C38" i="8"/>
  <c r="C601" i="8"/>
  <c r="C758" i="8"/>
  <c r="C316" i="8"/>
  <c r="C378" i="8"/>
  <c r="C410" i="8"/>
  <c r="C384" i="8"/>
  <c r="C260" i="8"/>
  <c r="C717" i="8"/>
  <c r="C481" i="8"/>
  <c r="C207" i="8"/>
  <c r="C725" i="8"/>
  <c r="C585" i="8"/>
  <c r="C154" i="8"/>
  <c r="C381" i="8"/>
  <c r="C333" i="8"/>
  <c r="C25" i="8"/>
  <c r="C819" i="8"/>
  <c r="C535" i="8"/>
  <c r="C573" i="8"/>
  <c r="C963" i="8"/>
  <c r="C254" i="8"/>
  <c r="C192" i="8"/>
  <c r="C432" i="8"/>
  <c r="C465" i="8"/>
  <c r="C280" i="8"/>
  <c r="C114" i="8"/>
  <c r="C814" i="8"/>
  <c r="C167" i="8"/>
  <c r="C816" i="8"/>
  <c r="C658" i="8"/>
  <c r="C1004" i="8"/>
  <c r="C617" i="8"/>
  <c r="C922" i="8"/>
  <c r="C368" i="8"/>
  <c r="C386" i="8"/>
  <c r="C855" i="8"/>
  <c r="C184" i="8"/>
  <c r="C303" i="8"/>
  <c r="C578" i="8"/>
  <c r="C26" i="8"/>
  <c r="C574" i="8"/>
  <c r="C478" i="8"/>
  <c r="C84" i="8"/>
  <c r="C948" i="8"/>
  <c r="C801" i="8"/>
  <c r="C772" i="8"/>
  <c r="C51" i="8"/>
  <c r="C421" i="8"/>
  <c r="C146" i="8"/>
  <c r="C806" i="8"/>
  <c r="C308" i="8"/>
  <c r="C735" i="8"/>
  <c r="C423" i="8"/>
  <c r="C530" i="8"/>
  <c r="C850" i="8"/>
  <c r="C351" i="8"/>
  <c r="C39" i="8"/>
  <c r="C176" i="8"/>
  <c r="C171" i="8"/>
  <c r="C956" i="8"/>
  <c r="C291" i="8"/>
  <c r="C802" i="8"/>
  <c r="C362" i="8"/>
  <c r="C310" i="8"/>
  <c r="C887" i="8"/>
  <c r="C329" i="8"/>
  <c r="C774" i="8"/>
  <c r="C878" i="8"/>
  <c r="C433" i="8"/>
  <c r="C418" i="8"/>
  <c r="C547" i="8"/>
  <c r="C67" i="8"/>
  <c r="C404" i="8"/>
  <c r="C12" i="8"/>
  <c r="C349" i="8"/>
  <c r="C60" i="8"/>
  <c r="C635" i="8"/>
  <c r="C549" i="8"/>
  <c r="C677" i="8"/>
  <c r="C980" i="8"/>
  <c r="C344" i="8"/>
  <c r="C162" i="8"/>
  <c r="C983" i="8"/>
  <c r="C267" i="8"/>
  <c r="C228" i="8"/>
  <c r="C610" i="8"/>
  <c r="E610" i="8" s="1"/>
  <c r="C484" i="8"/>
  <c r="C773" i="8"/>
  <c r="C865" i="8"/>
  <c r="C443" i="8"/>
  <c r="C609" i="8"/>
  <c r="C343" i="8"/>
  <c r="C212" i="8"/>
  <c r="C754" i="8"/>
  <c r="C888" i="8"/>
  <c r="C656" i="8"/>
  <c r="C181" i="8"/>
  <c r="C240" i="8"/>
  <c r="C298" i="8"/>
  <c r="E298" i="8" s="1"/>
  <c r="C332" i="8"/>
  <c r="C991" i="8"/>
  <c r="C970" i="8"/>
  <c r="C452" i="8"/>
  <c r="C786" i="8"/>
  <c r="C780" i="8"/>
  <c r="C873" i="8"/>
  <c r="C943" i="8"/>
  <c r="C526" i="8"/>
  <c r="C918" i="8"/>
  <c r="C836" i="8"/>
  <c r="C766" i="8"/>
  <c r="C830" i="8"/>
  <c r="C299" i="8"/>
  <c r="C109" i="8"/>
  <c r="C337" i="8"/>
  <c r="C369" i="8"/>
  <c r="C95" i="8"/>
  <c r="C56" i="8"/>
  <c r="C1001" i="8"/>
  <c r="C594" i="8"/>
  <c r="C172" i="8"/>
  <c r="C86" i="8"/>
  <c r="C44" i="8"/>
  <c r="C190" i="8"/>
  <c r="C894" i="8"/>
  <c r="C100" i="8"/>
  <c r="C293" i="8"/>
  <c r="C363" i="8"/>
  <c r="C27" i="8"/>
  <c r="C37" i="8"/>
  <c r="C889" i="8"/>
  <c r="C575" i="8"/>
  <c r="C907" i="8"/>
  <c r="C826" i="8"/>
  <c r="C862" i="8"/>
  <c r="C429" i="8"/>
  <c r="C199" i="8"/>
  <c r="C311" i="8"/>
  <c r="C702" i="8"/>
  <c r="C201" i="8"/>
  <c r="C195" i="8"/>
  <c r="C389" i="8"/>
  <c r="C503" i="8"/>
  <c r="C901" i="8"/>
  <c r="C698" i="8"/>
  <c r="C730" i="8"/>
  <c r="C859" i="8"/>
  <c r="C165" i="8"/>
  <c r="C979" i="8"/>
  <c r="C206" i="8"/>
  <c r="C925" i="8"/>
  <c r="C647" i="8"/>
  <c r="C632" i="8"/>
  <c r="C471" i="8"/>
  <c r="C402" i="8"/>
  <c r="C359" i="8"/>
  <c r="C420" i="8"/>
  <c r="C803" i="8"/>
  <c r="C347" i="8"/>
  <c r="C45" i="8"/>
  <c r="C709" i="8"/>
  <c r="C461" i="8"/>
  <c r="C522" i="8"/>
  <c r="C579" i="8"/>
  <c r="C694" i="8"/>
  <c r="C871" i="8"/>
  <c r="C882" i="8"/>
  <c r="C541" i="8"/>
  <c r="C385" i="8"/>
  <c r="C745" i="8"/>
  <c r="C670" i="8"/>
  <c r="C899" i="8"/>
  <c r="C92" i="8"/>
  <c r="C263" i="8"/>
  <c r="C149" i="8"/>
  <c r="C569" i="8"/>
  <c r="C411" i="8"/>
  <c r="C196" i="8"/>
  <c r="C135" i="8"/>
  <c r="C532" i="8"/>
  <c r="C352" i="8"/>
  <c r="C209" i="8"/>
  <c r="C123" i="8"/>
  <c r="C438" i="8"/>
  <c r="C117" i="8"/>
  <c r="C969" i="8"/>
  <c r="C857" i="8"/>
  <c r="C810" i="8"/>
  <c r="C913" i="8"/>
  <c r="C739" i="8"/>
  <c r="C953" i="8"/>
  <c r="C434" i="8"/>
  <c r="C630" i="8"/>
  <c r="C321" i="8"/>
  <c r="C663" i="8"/>
  <c r="C935" i="8"/>
  <c r="C770" i="8"/>
  <c r="C350" i="8"/>
  <c r="C58" i="8"/>
  <c r="C508" i="8"/>
  <c r="C640" i="8"/>
  <c r="C539" i="8"/>
  <c r="C544" i="8"/>
  <c r="C798" i="8"/>
  <c r="C238" i="8"/>
  <c r="C897" i="8"/>
  <c r="C70" i="8"/>
  <c r="C588" i="8"/>
  <c r="C978" i="8"/>
  <c r="C955" i="8"/>
  <c r="C856" i="8"/>
  <c r="C540" i="8"/>
  <c r="C729" i="8"/>
  <c r="C923" i="8"/>
  <c r="C80" i="8"/>
  <c r="C256" i="8"/>
  <c r="C854" i="8"/>
  <c r="C144" i="8"/>
  <c r="C106" i="8"/>
  <c r="C545" i="8"/>
  <c r="C757" i="8"/>
  <c r="C977" i="8"/>
  <c r="C644" i="8"/>
  <c r="C285" i="8"/>
  <c r="C32" i="8"/>
  <c r="C981" i="8"/>
  <c r="C628" i="8"/>
  <c r="C250" i="8"/>
  <c r="C331" i="8"/>
  <c r="C142" i="8"/>
  <c r="C400" i="8"/>
  <c r="C543" i="8"/>
  <c r="C249" i="8"/>
  <c r="C69" i="8"/>
  <c r="C168" i="8"/>
  <c r="C178" i="8"/>
  <c r="C599" i="8"/>
  <c r="C639" i="8"/>
  <c r="C799" i="8"/>
  <c r="C455" i="8"/>
  <c r="C24" i="8"/>
  <c r="C73" i="8"/>
  <c r="C501" i="8"/>
  <c r="C49" i="8"/>
  <c r="C278" i="8"/>
  <c r="C407" i="8"/>
  <c r="C546" i="8"/>
  <c r="C690" i="8"/>
  <c r="C365" i="8"/>
  <c r="C742" i="8"/>
  <c r="C319" i="8"/>
  <c r="C366" i="8"/>
  <c r="C612" i="8"/>
  <c r="C596" i="8"/>
  <c r="C984" i="8"/>
  <c r="C550" i="8"/>
  <c r="C722" i="8"/>
  <c r="C99" i="8"/>
  <c r="C684" i="8"/>
  <c r="C616" i="8"/>
  <c r="C521" i="8"/>
  <c r="C457" i="8"/>
  <c r="C157" i="8"/>
  <c r="C482" i="8"/>
  <c r="C705" i="8"/>
  <c r="C354" i="8"/>
  <c r="C304" i="8"/>
  <c r="C502" i="8"/>
  <c r="C268" i="8"/>
  <c r="E268" i="8" s="1"/>
  <c r="C724" i="8"/>
  <c r="C472" i="8"/>
  <c r="C275" i="8"/>
  <c r="C755" i="8"/>
  <c r="C737" i="8"/>
  <c r="C784" i="8"/>
  <c r="C909" i="8"/>
  <c r="C270" i="8"/>
  <c r="C933" i="8"/>
  <c r="C841" i="8"/>
  <c r="C41" i="8"/>
  <c r="C910" i="8"/>
  <c r="C72" i="8"/>
  <c r="C136" i="8"/>
  <c r="C159" i="8"/>
  <c r="C994" i="8"/>
  <c r="C496" i="8"/>
  <c r="C28" i="8"/>
  <c r="C531" i="8"/>
  <c r="C902" i="8"/>
  <c r="C753" i="8"/>
  <c r="C306" i="8"/>
  <c r="C515" i="8"/>
  <c r="C427" i="8"/>
  <c r="C726" i="8"/>
  <c r="C464" i="8"/>
  <c r="C516" i="8"/>
  <c r="C618" i="8"/>
  <c r="C376" i="8"/>
  <c r="C498" i="8"/>
  <c r="C700" i="8"/>
  <c r="C995" i="8"/>
  <c r="C313" i="8"/>
  <c r="C440" i="8"/>
  <c r="C697" i="8"/>
  <c r="C126" i="8"/>
  <c r="C731" i="8"/>
  <c r="C360" i="8"/>
  <c r="C244" i="8"/>
  <c r="C928" i="8"/>
  <c r="C876" i="8"/>
  <c r="C188" i="8"/>
  <c r="C396" i="8"/>
  <c r="C645" i="8"/>
  <c r="C88" i="8"/>
  <c r="C473" i="8"/>
  <c r="C477" i="8"/>
  <c r="C917" i="8"/>
  <c r="C397" i="8"/>
  <c r="C358" i="8"/>
  <c r="C822" i="8"/>
  <c r="C763" i="8"/>
  <c r="C885" i="8"/>
  <c r="C282" i="8"/>
  <c r="C941" i="8"/>
  <c r="C962" i="8"/>
  <c r="C629" i="8"/>
  <c r="C19" i="8"/>
  <c r="C246" i="8"/>
  <c r="C760" i="8"/>
  <c r="C210" i="8"/>
  <c r="C768" i="8"/>
  <c r="C728" i="8"/>
  <c r="C839" i="8"/>
  <c r="C823" i="8"/>
  <c r="C891" i="8"/>
  <c r="C111" i="8"/>
  <c r="C827" i="8"/>
  <c r="E827" i="8" s="1"/>
  <c r="C824" i="8"/>
  <c r="C890" i="8"/>
  <c r="C373" i="8"/>
  <c r="C446" i="8"/>
  <c r="C650" i="8"/>
  <c r="C860" i="8"/>
  <c r="C712" i="8"/>
  <c r="C140" i="8"/>
  <c r="C266" i="8"/>
  <c r="C81" i="8"/>
  <c r="C511" i="8"/>
  <c r="C1006" i="8"/>
  <c r="C676" i="8"/>
  <c r="C853" i="8"/>
  <c r="C809" i="8"/>
  <c r="C903" i="8"/>
  <c r="C124" i="8"/>
  <c r="C958" i="8"/>
  <c r="C183" i="8"/>
  <c r="C286" i="8"/>
  <c r="C791" i="8"/>
  <c r="C504" i="8"/>
  <c r="C762" i="8"/>
  <c r="C892" i="8"/>
  <c r="C227" i="8"/>
  <c r="C749" i="8"/>
  <c r="C825" i="8"/>
  <c r="C219" i="8"/>
  <c r="C489" i="8"/>
  <c r="C116" i="8"/>
  <c r="C654" i="8"/>
  <c r="C462" i="8"/>
  <c r="C912" i="8"/>
  <c r="C466" i="8"/>
  <c r="C35" i="8"/>
  <c r="C454" i="8"/>
  <c r="E454" i="8" s="1"/>
  <c r="C189" i="8"/>
  <c r="C428" i="8"/>
  <c r="C205" i="8"/>
  <c r="E205" i="8" s="1"/>
  <c r="C604" i="8"/>
  <c r="C844" i="8"/>
  <c r="C534" i="8"/>
  <c r="C191" i="8"/>
  <c r="C537" i="8"/>
  <c r="C458" i="8"/>
  <c r="C230" i="8"/>
  <c r="C589" i="8"/>
  <c r="C334" i="8"/>
  <c r="C932" i="8"/>
  <c r="C29" i="8"/>
  <c r="C436" i="8"/>
  <c r="C143" i="8"/>
  <c r="C689" i="8"/>
  <c r="C444" i="8"/>
  <c r="C563" i="8"/>
  <c r="C289" i="8"/>
  <c r="C46" i="8"/>
  <c r="C492" i="8"/>
  <c r="C863" i="8"/>
  <c r="C734" i="8"/>
  <c r="C417" i="8"/>
  <c r="C733" i="8"/>
  <c r="C430" i="8"/>
  <c r="C255" i="8"/>
  <c r="C356" i="8"/>
  <c r="C583" i="8"/>
  <c r="C580" i="8"/>
  <c r="C936" i="8"/>
  <c r="C557" i="8"/>
  <c r="C1011" i="8"/>
  <c r="C200" i="8"/>
  <c r="C294" i="8"/>
  <c r="C765" i="8"/>
  <c r="C335" i="8"/>
  <c r="C235" i="8"/>
  <c r="C59" i="8"/>
  <c r="C559" i="8"/>
  <c r="C361" i="8"/>
  <c r="C456" i="8"/>
  <c r="C572" i="8"/>
  <c r="C615" i="8"/>
  <c r="C804" i="8"/>
  <c r="C326" i="8"/>
  <c r="C881" i="8"/>
  <c r="C271" i="8"/>
  <c r="C79" i="8"/>
  <c r="C281" i="8"/>
  <c r="C20" i="8"/>
  <c r="C736" i="8"/>
  <c r="C598" i="8"/>
  <c r="C476" i="8"/>
  <c r="C794" i="8"/>
  <c r="C671" i="8"/>
  <c r="C245" i="8"/>
  <c r="C880" i="8"/>
  <c r="C767" i="8"/>
  <c r="C390" i="8"/>
  <c r="C17" i="8"/>
  <c r="C348" i="8"/>
  <c r="C626" i="8"/>
  <c r="C996" i="8"/>
  <c r="C898" i="8"/>
  <c r="C524" i="8"/>
  <c r="C624" i="8"/>
  <c r="C968" i="8"/>
  <c r="C237" i="8"/>
  <c r="C951" i="8"/>
  <c r="C14" i="8"/>
  <c r="C55" i="8"/>
  <c r="C627" i="8"/>
  <c r="C942" i="8"/>
  <c r="C620" i="8"/>
  <c r="C1008" i="8"/>
  <c r="C797" i="8"/>
  <c r="C517" i="8"/>
  <c r="C708" i="8"/>
  <c r="C1003" i="8"/>
  <c r="C182" i="8"/>
  <c r="C353" i="8"/>
  <c r="C137" i="8"/>
  <c r="C775" i="8"/>
  <c r="C1010" i="8"/>
  <c r="C164" i="8"/>
  <c r="C412" i="8"/>
  <c r="C76" i="8"/>
  <c r="C364" i="8"/>
  <c r="C795" i="8"/>
  <c r="C945" i="8"/>
  <c r="C665" i="8"/>
  <c r="C495" i="8"/>
  <c r="C505" i="8"/>
  <c r="C562" i="8"/>
  <c r="C15" i="8"/>
  <c r="C643" i="8"/>
  <c r="C223" i="8"/>
  <c r="C265" i="8"/>
  <c r="C90" i="8"/>
  <c r="C586" i="8"/>
  <c r="C761" i="8"/>
  <c r="C744" i="8"/>
  <c r="C988" i="8"/>
  <c r="C1007" i="8"/>
  <c r="C129" i="8"/>
  <c r="C13" i="8"/>
  <c r="C52" i="8"/>
  <c r="C678" i="8"/>
  <c r="E678" i="8" s="1"/>
  <c r="C581" i="8"/>
  <c r="C252" i="8"/>
  <c r="C861" i="8"/>
  <c r="C158" i="8"/>
  <c r="C128" i="8"/>
  <c r="C815" i="8"/>
  <c r="C711" i="8"/>
  <c r="C706" i="8"/>
  <c r="C934" i="8"/>
  <c r="C78" i="8"/>
  <c r="C401" i="8"/>
  <c r="C197" i="8"/>
  <c r="C554" i="8"/>
  <c r="C869" i="8"/>
  <c r="C846" i="8"/>
  <c r="C965" i="8"/>
  <c r="C91" i="8"/>
  <c r="C133" i="8"/>
  <c r="C820" i="8"/>
  <c r="C113" i="8"/>
  <c r="C169" i="8"/>
  <c r="C297" i="8"/>
  <c r="C704" i="8"/>
  <c r="C89" i="8"/>
  <c r="C783" i="8"/>
  <c r="C115" i="8"/>
  <c r="C403" i="8"/>
  <c r="C232" i="8"/>
  <c r="C367" i="8"/>
  <c r="C62" i="8"/>
  <c r="C118" i="8"/>
  <c r="C591" i="8"/>
  <c r="C147" i="8"/>
  <c r="C512" i="8"/>
  <c r="C198" i="8"/>
  <c r="C449" i="8"/>
  <c r="C87" i="8"/>
  <c r="C23" i="8"/>
  <c r="C551" i="8"/>
  <c r="C939" i="8"/>
  <c r="C485" i="8"/>
  <c r="C288" i="8"/>
  <c r="C777" i="8"/>
  <c r="C50" i="8"/>
  <c r="C957" i="8"/>
  <c r="C94" i="8"/>
  <c r="C990" i="8"/>
  <c r="D725" i="6"/>
  <c r="C725" i="6"/>
  <c r="G725" i="6" s="1"/>
  <c r="C338" i="8"/>
  <c r="C787" i="8"/>
  <c r="C370" i="8"/>
  <c r="C652" i="8"/>
  <c r="C132" i="8"/>
  <c r="C21" i="8"/>
  <c r="C771" i="8"/>
  <c r="C104" i="8"/>
  <c r="C879" i="8"/>
  <c r="C548" i="8"/>
  <c r="C796" i="8"/>
  <c r="C669" i="8"/>
  <c r="C305" i="8"/>
  <c r="C606" i="8"/>
  <c r="C107" i="8"/>
  <c r="C811" i="8"/>
  <c r="C929" i="8"/>
  <c r="C707" i="8"/>
  <c r="C247" i="8"/>
  <c r="C336" i="8"/>
  <c r="C872" i="8"/>
  <c r="C453" i="8"/>
  <c r="C864" i="8"/>
  <c r="C64" i="8"/>
  <c r="C681" i="8"/>
  <c r="C636" i="8"/>
  <c r="C603" i="8"/>
  <c r="C1005" i="8"/>
  <c r="C208" i="8"/>
  <c r="C325" i="8"/>
  <c r="C812" i="8"/>
  <c r="C895" i="8"/>
  <c r="C98" i="8"/>
  <c r="C538" i="8"/>
  <c r="C600" i="8"/>
  <c r="C967" i="8"/>
  <c r="C975" i="8"/>
  <c r="C556" i="8"/>
  <c r="C608" i="8"/>
  <c r="C57" i="8"/>
  <c r="C357" i="8"/>
  <c r="C251" i="8"/>
  <c r="C463" i="8"/>
  <c r="C674" i="8"/>
  <c r="C769" i="8"/>
  <c r="C727" i="8"/>
  <c r="C718" i="8"/>
  <c r="C391" i="8"/>
  <c r="C413" i="8"/>
  <c r="C904" i="8"/>
  <c r="C231" i="8"/>
  <c r="C68" i="8"/>
  <c r="C536" i="8"/>
  <c r="C480" i="8"/>
  <c r="E480" i="8" s="1"/>
  <c r="C673" i="8"/>
  <c r="C566" i="8"/>
  <c r="C174" i="8"/>
  <c r="C914" i="8"/>
  <c r="C870" i="8"/>
  <c r="C292" i="8"/>
  <c r="C648" i="8"/>
  <c r="C567" i="8"/>
  <c r="C944" i="8"/>
  <c r="C53" i="8"/>
  <c r="C302" i="8"/>
  <c r="C277" i="8"/>
  <c r="C514" i="8"/>
  <c r="C470" i="8"/>
  <c r="C924" i="8"/>
  <c r="C602" i="8"/>
  <c r="C175" i="8"/>
  <c r="C525" i="8"/>
  <c r="C156" i="8"/>
  <c r="C229" i="8"/>
  <c r="C999" i="8"/>
  <c r="C509" i="8"/>
  <c r="C960" i="8"/>
  <c r="C179" i="8"/>
  <c r="C852" i="8"/>
  <c r="C216" i="8"/>
  <c r="C469" i="8"/>
  <c r="C42" i="8"/>
  <c r="C847" i="8"/>
  <c r="C221" i="8"/>
  <c r="C657" i="8"/>
  <c r="C875" i="8"/>
  <c r="C307" i="8"/>
  <c r="C150" i="8"/>
  <c r="C322" i="8"/>
  <c r="C668" i="8"/>
  <c r="C497" i="8"/>
  <c r="C675" i="8"/>
  <c r="C510" i="8"/>
  <c r="C751" i="8"/>
  <c r="C152" i="8"/>
  <c r="C834" i="8"/>
  <c r="C952" i="8"/>
  <c r="C838" i="8"/>
  <c r="C493" i="8"/>
  <c r="C908" i="8"/>
  <c r="C595" i="8"/>
  <c r="C672" i="8"/>
  <c r="C65" i="8"/>
  <c r="C318" i="8"/>
  <c r="C276" i="8"/>
  <c r="C664" i="8"/>
  <c r="C920" i="8"/>
  <c r="C483" i="8"/>
  <c r="C693" i="8"/>
  <c r="C295" i="8"/>
  <c r="E725" i="6"/>
  <c r="C720" i="8"/>
  <c r="C561" i="8"/>
  <c r="C756" i="8"/>
  <c r="C317" i="8"/>
  <c r="C597" i="8"/>
  <c r="C97" i="8"/>
  <c r="C222" i="8"/>
  <c r="C34" i="8"/>
  <c r="C950" i="8"/>
  <c r="C382" i="8"/>
  <c r="C425" i="8"/>
  <c r="C93" i="8"/>
  <c r="C622" i="8"/>
  <c r="C1002" i="8"/>
  <c r="C696" i="8"/>
  <c r="C587" i="8"/>
  <c r="C631" i="8"/>
  <c r="C108" i="8"/>
  <c r="C312" i="8"/>
  <c r="C494" i="8"/>
  <c r="C703" i="8"/>
  <c r="C843" i="8"/>
  <c r="C520" i="8"/>
  <c r="C528" i="8"/>
  <c r="C61" i="8"/>
  <c r="C488" i="8"/>
  <c r="C519" i="8"/>
  <c r="C930" i="8"/>
  <c r="C611" i="8"/>
  <c r="C584" i="8"/>
  <c r="C102" i="8"/>
  <c r="C170" i="8"/>
  <c r="C793" i="8"/>
  <c r="C719" i="8"/>
  <c r="C239" i="8"/>
  <c r="C372" i="8"/>
  <c r="C564" i="8"/>
  <c r="C740" i="8"/>
  <c r="C778" i="8"/>
  <c r="C577" i="8"/>
  <c r="C568" i="8"/>
  <c r="C687" i="8"/>
  <c r="C997" i="8"/>
  <c r="C392" i="8"/>
  <c r="C721" i="8"/>
  <c r="C77" i="8"/>
  <c r="C30" i="8"/>
  <c r="C642" i="8"/>
  <c r="C916" i="8"/>
  <c r="C807" i="8"/>
  <c r="C120" i="8"/>
  <c r="C243" i="8"/>
  <c r="C590" i="8"/>
  <c r="C982" i="8"/>
  <c r="C96" i="8"/>
  <c r="C16" i="8"/>
  <c r="C83" i="8"/>
  <c r="C558" i="8"/>
  <c r="C947" i="8"/>
  <c r="C513" i="8"/>
  <c r="C553" i="8"/>
  <c r="C666" i="8"/>
  <c r="C290" i="8"/>
  <c r="C217" i="8"/>
  <c r="C655" i="8"/>
  <c r="C186" i="8"/>
  <c r="C408" i="8"/>
  <c r="C691" i="8"/>
  <c r="C686" i="8"/>
  <c r="C906" i="8"/>
  <c r="C437" i="8"/>
  <c r="C451" i="8"/>
  <c r="C296" i="8"/>
  <c r="C323" i="8"/>
  <c r="C954" i="8"/>
  <c r="C248" i="8"/>
  <c r="C926" i="8"/>
  <c r="C937" i="8"/>
  <c r="C127" i="8"/>
  <c r="C986" i="8"/>
  <c r="C194" i="8"/>
  <c r="C649" i="8"/>
  <c r="C233" i="8"/>
  <c r="C375" i="8"/>
  <c r="C877" i="8"/>
  <c r="C523" i="8"/>
  <c r="C272" i="8"/>
  <c r="C214" i="8"/>
  <c r="C134" i="8"/>
  <c r="C651" i="8"/>
  <c r="C424" i="8"/>
  <c r="C992" i="8"/>
  <c r="C75" i="8"/>
  <c r="C680" i="8"/>
  <c r="C884" i="8"/>
  <c r="C40" i="8"/>
  <c r="C301" i="8"/>
  <c r="C441" i="8"/>
  <c r="C817" i="8"/>
  <c r="C792" i="8"/>
  <c r="D732" i="8"/>
  <c r="F649" i="6"/>
  <c r="D496" i="8"/>
  <c r="D293" i="8"/>
  <c r="D400" i="8"/>
  <c r="D50" i="8"/>
  <c r="D929" i="8"/>
  <c r="D739" i="8"/>
  <c r="D670" i="8"/>
  <c r="D385" i="8"/>
  <c r="F244" i="6"/>
  <c r="F646" i="6"/>
  <c r="F695" i="6"/>
  <c r="F389" i="6"/>
  <c r="F348" i="6"/>
  <c r="F438" i="6"/>
  <c r="F472" i="6"/>
  <c r="F392" i="6"/>
  <c r="F54" i="6"/>
  <c r="F34" i="6"/>
  <c r="F323" i="6"/>
  <c r="F507" i="6"/>
  <c r="F443" i="6"/>
  <c r="D317" i="6"/>
  <c r="F336" i="6"/>
  <c r="F251" i="6"/>
  <c r="F595" i="6"/>
  <c r="F315" i="6"/>
  <c r="F63" i="6"/>
  <c r="F529" i="6"/>
  <c r="F738" i="6"/>
  <c r="F297" i="6"/>
  <c r="F469" i="6"/>
  <c r="F388" i="6"/>
  <c r="F91" i="6"/>
  <c r="F499" i="6"/>
  <c r="F740" i="6"/>
  <c r="F316" i="6"/>
  <c r="F561" i="6"/>
  <c r="F770" i="6"/>
  <c r="F318" i="6"/>
  <c r="F501" i="6"/>
  <c r="F207" i="6"/>
  <c r="F481" i="6"/>
  <c r="F690" i="6"/>
  <c r="F122" i="6"/>
  <c r="F421" i="6"/>
  <c r="F640" i="6"/>
  <c r="F143" i="6"/>
  <c r="F474" i="6"/>
  <c r="F21" i="6"/>
  <c r="F777" i="6"/>
  <c r="F356" i="6"/>
  <c r="F197" i="6"/>
  <c r="F342" i="6"/>
  <c r="F32" i="6"/>
  <c r="F133" i="6"/>
  <c r="F228" i="6"/>
  <c r="F78" i="6"/>
  <c r="F728" i="6"/>
  <c r="F396" i="6"/>
  <c r="F70" i="6"/>
  <c r="F775" i="6"/>
  <c r="D163" i="6"/>
  <c r="E163" i="6"/>
  <c r="C163" i="6"/>
  <c r="F496" i="6"/>
  <c r="F674" i="6"/>
  <c r="F380" i="6"/>
  <c r="F602" i="6"/>
  <c r="F727" i="6"/>
  <c r="F300" i="6"/>
  <c r="F320" i="6"/>
  <c r="F230" i="6"/>
  <c r="F239" i="6"/>
  <c r="F506" i="6"/>
  <c r="F568" i="6"/>
  <c r="F40" i="6"/>
  <c r="F52" i="6"/>
  <c r="F384" i="6"/>
  <c r="F442" i="6"/>
  <c r="F660" i="6"/>
  <c r="F789" i="6"/>
  <c r="C682" i="6"/>
  <c r="G682" i="6" s="1"/>
  <c r="D682" i="6"/>
  <c r="D503" i="6"/>
  <c r="C503" i="6"/>
  <c r="G503" i="6" s="1"/>
  <c r="F480" i="6"/>
  <c r="F369" i="6"/>
  <c r="F594" i="6"/>
  <c r="F189" i="6"/>
  <c r="F353" i="6"/>
  <c r="F512" i="6"/>
  <c r="F785" i="6"/>
  <c r="F237" i="6"/>
  <c r="F468" i="6"/>
  <c r="F725" i="6"/>
  <c r="F61" i="6"/>
  <c r="F498" i="6"/>
  <c r="F755" i="6"/>
  <c r="F301" i="6"/>
  <c r="F544" i="6"/>
  <c r="F238" i="6"/>
  <c r="F111" i="6"/>
  <c r="F500" i="6"/>
  <c r="F757" i="6"/>
  <c r="F593" i="6"/>
  <c r="F416" i="6"/>
  <c r="F737" i="6"/>
  <c r="F79" i="6"/>
  <c r="F420" i="6"/>
  <c r="F677" i="6"/>
  <c r="F516" i="6"/>
  <c r="F505" i="6"/>
  <c r="F730" i="6"/>
  <c r="F440" i="6"/>
  <c r="F391" i="6"/>
  <c r="F491" i="6"/>
  <c r="F278" i="6"/>
  <c r="F39" i="6"/>
  <c r="F634" i="6"/>
  <c r="F261" i="6"/>
  <c r="F282" i="6"/>
  <c r="F600" i="6"/>
  <c r="F354" i="6"/>
  <c r="F202" i="6"/>
  <c r="F570" i="6"/>
  <c r="F712" i="6"/>
  <c r="F29" i="6"/>
  <c r="E241" i="6"/>
  <c r="E682" i="6"/>
  <c r="F464" i="6"/>
  <c r="F513" i="6"/>
  <c r="F722" i="6"/>
  <c r="F234" i="6"/>
  <c r="F453" i="6"/>
  <c r="F672" i="6"/>
  <c r="F93" i="6"/>
  <c r="F273" i="6"/>
  <c r="F596" i="6"/>
  <c r="F362" i="6"/>
  <c r="F417" i="6"/>
  <c r="F626" i="6"/>
  <c r="F173" i="6"/>
  <c r="F405" i="6"/>
  <c r="F704" i="6"/>
  <c r="F24" i="6"/>
  <c r="F308" i="6"/>
  <c r="F628" i="6"/>
  <c r="F185" i="6"/>
  <c r="F624" i="6"/>
  <c r="F84" i="6"/>
  <c r="F125" i="6"/>
  <c r="F548" i="6"/>
  <c r="F115" i="6"/>
  <c r="F375" i="6"/>
  <c r="F633" i="6"/>
  <c r="F409" i="6"/>
  <c r="C328" i="8"/>
  <c r="F243" i="6"/>
  <c r="F229" i="6"/>
  <c r="F167" i="6"/>
  <c r="F537" i="6"/>
  <c r="F762" i="6"/>
  <c r="F721" i="6"/>
  <c r="F161" i="6"/>
  <c r="F522" i="6"/>
  <c r="F248" i="6"/>
  <c r="F350" i="6"/>
  <c r="F473" i="6"/>
  <c r="F698" i="6"/>
  <c r="F758" i="6"/>
  <c r="F80" i="6"/>
  <c r="E503" i="6"/>
  <c r="F576" i="6"/>
  <c r="F641" i="6"/>
  <c r="F400" i="6"/>
  <c r="F376" i="6"/>
  <c r="F581" i="6"/>
  <c r="F16" i="6"/>
  <c r="F281" i="6"/>
  <c r="F483" i="6"/>
  <c r="F724" i="6"/>
  <c r="F329" i="6"/>
  <c r="F545" i="6"/>
  <c r="F754" i="6"/>
  <c r="F252" i="6"/>
  <c r="F485" i="6"/>
  <c r="F28" i="6"/>
  <c r="F257" i="6"/>
  <c r="F515" i="6"/>
  <c r="F756" i="6"/>
  <c r="F393" i="6"/>
  <c r="F592" i="6"/>
  <c r="F752" i="6"/>
  <c r="F165" i="6"/>
  <c r="F435" i="6"/>
  <c r="F676" i="6"/>
  <c r="F191" i="6"/>
  <c r="F208" i="6"/>
  <c r="F761" i="6"/>
  <c r="F58" i="6"/>
  <c r="F73" i="6"/>
  <c r="F340" i="6"/>
  <c r="F490" i="6"/>
  <c r="F518" i="6"/>
  <c r="F665" i="6"/>
  <c r="F289" i="6"/>
  <c r="F531" i="6"/>
  <c r="F425" i="6"/>
  <c r="F650" i="6"/>
  <c r="F190" i="6"/>
  <c r="F57" i="6"/>
  <c r="F773" i="6"/>
  <c r="F601" i="6"/>
  <c r="F274" i="6"/>
  <c r="D816" i="8"/>
  <c r="C431" i="8"/>
  <c r="D741" i="8"/>
  <c r="D543" i="8"/>
  <c r="D212" i="8"/>
  <c r="D917" i="8"/>
  <c r="D121" i="8"/>
  <c r="F192" i="6"/>
  <c r="F360" i="6"/>
  <c r="F448" i="6"/>
  <c r="F769" i="6"/>
  <c r="F250" i="6"/>
  <c r="F452" i="6"/>
  <c r="F709" i="6"/>
  <c r="F50" i="6"/>
  <c r="F406" i="6"/>
  <c r="F611" i="6"/>
  <c r="F351" i="6"/>
  <c r="F341" i="6"/>
  <c r="F673" i="6"/>
  <c r="F116" i="6"/>
  <c r="F295" i="6"/>
  <c r="F613" i="6"/>
  <c r="F151" i="6"/>
  <c r="F330" i="6"/>
  <c r="F643" i="6"/>
  <c r="F162" i="6"/>
  <c r="F132" i="6"/>
  <c r="F736" i="6"/>
  <c r="F81" i="6"/>
  <c r="F334" i="6"/>
  <c r="F563" i="6"/>
  <c r="F241" i="6"/>
  <c r="F631" i="6"/>
  <c r="F386" i="6"/>
  <c r="F269" i="6"/>
  <c r="F107" i="6"/>
  <c r="F307" i="6"/>
  <c r="F618" i="6"/>
  <c r="F71" i="6"/>
  <c r="F793" i="6"/>
  <c r="F179" i="6"/>
  <c r="F263" i="6"/>
  <c r="F553" i="6"/>
  <c r="F778" i="6"/>
  <c r="F579" i="6"/>
  <c r="F441" i="6"/>
  <c r="F774" i="6"/>
  <c r="F729" i="6"/>
  <c r="F317" i="6"/>
  <c r="G317" i="6" s="1"/>
  <c r="F424" i="6"/>
  <c r="F395" i="6"/>
  <c r="F19" i="6"/>
  <c r="F656" i="6"/>
  <c r="F127" i="6"/>
  <c r="F114" i="6"/>
  <c r="F580" i="6"/>
  <c r="F31" i="6"/>
  <c r="F180" i="6"/>
  <c r="F482" i="6"/>
  <c r="F739" i="6"/>
  <c r="F314" i="6"/>
  <c r="F470" i="6"/>
  <c r="F528" i="6"/>
  <c r="F163" i="6"/>
  <c r="F299" i="6"/>
  <c r="F484" i="6"/>
  <c r="F741" i="6"/>
  <c r="F311" i="6"/>
  <c r="F514" i="6"/>
  <c r="F771" i="6"/>
  <c r="F33" i="6"/>
  <c r="F502" i="6"/>
  <c r="F104" i="6"/>
  <c r="F264" i="6"/>
  <c r="F434" i="6"/>
  <c r="F691" i="6"/>
  <c r="H691" i="6" s="1"/>
  <c r="F149" i="6"/>
  <c r="D312" i="6"/>
  <c r="F134" i="6"/>
  <c r="F403" i="6"/>
  <c r="F475" i="6"/>
  <c r="F772" i="6"/>
  <c r="F521" i="6"/>
  <c r="F746" i="6"/>
  <c r="C185" i="8"/>
  <c r="F759" i="6"/>
  <c r="F266" i="6"/>
  <c r="F236" i="6"/>
  <c r="F614" i="6"/>
  <c r="F681" i="6"/>
  <c r="F158" i="6"/>
  <c r="F126" i="6"/>
  <c r="F569" i="6"/>
  <c r="F503" i="6"/>
  <c r="F35" i="6"/>
  <c r="F62" i="6"/>
  <c r="C442" i="8"/>
  <c r="D791" i="8"/>
  <c r="F422" i="6"/>
  <c r="F678" i="6"/>
  <c r="D201" i="8"/>
  <c r="D57" i="8"/>
  <c r="D748" i="8"/>
  <c r="D646" i="8"/>
  <c r="D859" i="8"/>
  <c r="D120" i="8"/>
  <c r="D773" i="8"/>
  <c r="D129" i="8"/>
  <c r="D713" i="8"/>
  <c r="D377" i="8"/>
  <c r="D510" i="8"/>
  <c r="D526" i="8"/>
  <c r="D470" i="8"/>
  <c r="D328" i="8"/>
  <c r="D492" i="8"/>
  <c r="D38" i="8"/>
  <c r="D189" i="8"/>
  <c r="D227" i="8"/>
  <c r="D618" i="8"/>
  <c r="D83" i="8"/>
  <c r="D364" i="8"/>
  <c r="D351" i="8"/>
  <c r="D580" i="8"/>
  <c r="D954" i="8"/>
  <c r="D406" i="8"/>
  <c r="D940" i="8"/>
  <c r="D936" i="8"/>
  <c r="D128" i="8"/>
  <c r="E128" i="8" s="1"/>
  <c r="D766" i="8"/>
  <c r="D503" i="8"/>
  <c r="D417" i="8"/>
  <c r="D778" i="8"/>
  <c r="D960" i="8"/>
  <c r="D647" i="8"/>
  <c r="D238" i="8"/>
  <c r="D446" i="8"/>
  <c r="D684" i="8"/>
  <c r="D285" i="8"/>
  <c r="D996" i="8"/>
  <c r="D750" i="8"/>
  <c r="D589" i="8"/>
  <c r="D632" i="8"/>
  <c r="D482" i="8"/>
  <c r="D436" i="8"/>
  <c r="D609" i="8"/>
  <c r="D669" i="8"/>
  <c r="D93" i="8"/>
  <c r="D442" i="8"/>
  <c r="D685" i="8"/>
  <c r="D338" i="8"/>
  <c r="D605" i="8"/>
  <c r="D815" i="8"/>
  <c r="D471" i="8"/>
  <c r="D984" i="8"/>
  <c r="D866" i="8"/>
  <c r="D948" i="8"/>
  <c r="D437" i="8"/>
  <c r="D164" i="8"/>
  <c r="D942" i="8"/>
  <c r="D42" i="8"/>
  <c r="D426" i="8"/>
  <c r="D457" i="8"/>
  <c r="D867" i="8"/>
  <c r="D452" i="8"/>
  <c r="D533" i="8"/>
  <c r="D299" i="8"/>
  <c r="D395" i="8"/>
  <c r="D90" i="8"/>
  <c r="D560" i="8"/>
  <c r="D473" i="8"/>
  <c r="D764" i="8"/>
  <c r="D427" i="8"/>
  <c r="D877" i="8"/>
  <c r="D566" i="8"/>
  <c r="D261" i="8"/>
  <c r="D493" i="8"/>
  <c r="D565" i="8"/>
  <c r="D248" i="8"/>
  <c r="D410" i="8"/>
  <c r="D901" i="8"/>
  <c r="D932" i="8"/>
  <c r="D692" i="8"/>
  <c r="D839" i="8"/>
  <c r="D380" i="8"/>
  <c r="D196" i="8"/>
  <c r="D230" i="8"/>
  <c r="D873" i="8"/>
  <c r="D245" i="8"/>
  <c r="D574" i="8"/>
  <c r="D306" i="8"/>
  <c r="D661" i="8"/>
  <c r="D1006" i="8"/>
  <c r="D687" i="8"/>
  <c r="D82" i="8"/>
  <c r="D799" i="8"/>
  <c r="D966" i="8"/>
  <c r="D12" i="8"/>
  <c r="D953" i="8"/>
  <c r="D147" i="8"/>
  <c r="D838" i="8"/>
  <c r="D142" i="8"/>
  <c r="D393" i="8"/>
  <c r="D151" i="8"/>
  <c r="D957" i="8"/>
  <c r="D837" i="8"/>
  <c r="D611" i="8"/>
  <c r="D434" i="8"/>
  <c r="D474" i="8"/>
  <c r="E474" i="8" s="1"/>
  <c r="D941" i="8"/>
  <c r="D263" i="8"/>
  <c r="D952" i="8"/>
  <c r="D682" i="8"/>
  <c r="D927" i="8"/>
  <c r="D680" i="8"/>
  <c r="D881" i="8"/>
  <c r="D98" i="8"/>
  <c r="D631" i="8"/>
  <c r="D945" i="8"/>
  <c r="D487" i="8"/>
  <c r="D100" i="8"/>
  <c r="D740" i="8"/>
  <c r="D674" i="8"/>
  <c r="D977" i="8"/>
  <c r="D988" i="8"/>
  <c r="D267" i="8"/>
  <c r="D616" i="8"/>
  <c r="D193" i="8"/>
  <c r="D376" i="8"/>
  <c r="D652" i="8"/>
  <c r="D928" i="8"/>
  <c r="D555" i="8"/>
  <c r="E555" i="8" s="1"/>
  <c r="D314" i="8"/>
  <c r="D624" i="8"/>
  <c r="D207" i="8"/>
  <c r="D951" i="8"/>
  <c r="D672" i="8"/>
  <c r="D363" i="8"/>
  <c r="D851" i="8"/>
  <c r="D35" i="8"/>
  <c r="D914" i="8"/>
  <c r="D85" i="8"/>
  <c r="D252" i="8"/>
  <c r="D180" i="8"/>
  <c r="D793" i="8"/>
  <c r="D352" i="8"/>
  <c r="D171" i="8"/>
  <c r="D146" i="8"/>
  <c r="D828" i="8"/>
  <c r="D627" i="8"/>
  <c r="D530" i="8"/>
  <c r="D847" i="8"/>
  <c r="D461" i="8"/>
  <c r="D86" i="8"/>
  <c r="D876" i="8"/>
  <c r="D233" i="8"/>
  <c r="D241" i="8"/>
  <c r="D70" i="8"/>
  <c r="D418" i="8"/>
  <c r="D820" i="8"/>
  <c r="D963" i="8"/>
  <c r="D447" i="8"/>
  <c r="D978" i="8"/>
  <c r="D749" i="8"/>
  <c r="D266" i="8"/>
  <c r="D662" i="8"/>
  <c r="D81" i="8"/>
  <c r="D311" i="8"/>
  <c r="D428" i="8"/>
  <c r="D539" i="8"/>
  <c r="D77" i="8"/>
  <c r="D743" i="8"/>
  <c r="D962" i="8"/>
  <c r="D197" i="8"/>
  <c r="D519" i="8"/>
  <c r="D874" i="8"/>
  <c r="D41" i="8"/>
  <c r="D367" i="8"/>
  <c r="D950" i="8"/>
  <c r="D787" i="8"/>
  <c r="D475" i="8"/>
  <c r="D34" i="8"/>
  <c r="D898" i="8"/>
  <c r="D97" i="8"/>
  <c r="D590" i="8"/>
  <c r="D817" i="8"/>
  <c r="D944" i="8"/>
  <c r="D771" i="8"/>
  <c r="D29" i="8"/>
  <c r="D291" i="8"/>
  <c r="D886" i="8"/>
  <c r="D804" i="8"/>
  <c r="D923" i="8"/>
  <c r="D994" i="8"/>
  <c r="D386" i="8"/>
  <c r="D55" i="8"/>
  <c r="D998" i="8"/>
  <c r="D586" i="8"/>
  <c r="D576" i="8"/>
  <c r="D573" i="8"/>
  <c r="D424" i="8"/>
  <c r="D30" i="8"/>
  <c r="D223" i="8"/>
  <c r="D15" i="8"/>
  <c r="D286" i="8"/>
  <c r="D37" i="8"/>
  <c r="D432" i="8"/>
  <c r="D807" i="8"/>
  <c r="D130" i="8"/>
  <c r="D805" i="8"/>
  <c r="D709" i="8"/>
  <c r="D17" i="8"/>
  <c r="D384" i="8"/>
  <c r="D856" i="8"/>
  <c r="D599" i="8"/>
  <c r="D730" i="8"/>
  <c r="D871" i="8"/>
  <c r="D541" i="8"/>
  <c r="D215" i="8"/>
  <c r="D106" i="8"/>
  <c r="D653" i="8"/>
  <c r="D373" i="8"/>
  <c r="D591" i="8"/>
  <c r="D852" i="8"/>
  <c r="D561" i="8"/>
  <c r="D40" i="8"/>
  <c r="D51" i="8"/>
  <c r="D46" i="8"/>
  <c r="D698" i="8"/>
  <c r="D161" i="8"/>
  <c r="D642" i="8"/>
  <c r="D883" i="8"/>
  <c r="D438" i="8"/>
  <c r="D742" i="8"/>
  <c r="D200" i="8"/>
  <c r="D757" i="8"/>
  <c r="D972" i="8"/>
  <c r="D209" i="8"/>
  <c r="D177" i="8"/>
  <c r="D797" i="8"/>
  <c r="D620" i="8"/>
  <c r="D693" i="8"/>
  <c r="D999" i="8"/>
  <c r="D214" i="8"/>
  <c r="D502" i="8"/>
  <c r="D478" i="8"/>
  <c r="D760" i="8"/>
  <c r="D814" i="8"/>
  <c r="D665" i="8"/>
  <c r="D206" i="8"/>
  <c r="D199" i="8"/>
  <c r="F680" i="6"/>
  <c r="F776" i="6"/>
  <c r="F534" i="6"/>
  <c r="D765" i="8"/>
  <c r="D374" i="8"/>
  <c r="D553" i="8"/>
  <c r="D783" i="8"/>
  <c r="D689" i="8"/>
  <c r="D889" i="8"/>
  <c r="D758" i="8"/>
  <c r="D731" i="8"/>
  <c r="D538" i="8"/>
  <c r="D619" i="8"/>
  <c r="D292" i="8"/>
  <c r="D301" i="8"/>
  <c r="D27" i="8"/>
  <c r="D763" i="8"/>
  <c r="D636" i="8"/>
  <c r="D194" i="8"/>
  <c r="D264" i="8"/>
  <c r="D56" i="8"/>
  <c r="D322" i="8"/>
  <c r="D965" i="8"/>
  <c r="D104" i="8"/>
  <c r="D379" i="8"/>
  <c r="D182" i="8"/>
  <c r="D139" i="8"/>
  <c r="D845" i="8"/>
  <c r="D58" i="8"/>
  <c r="F455" i="6"/>
  <c r="F306" i="6"/>
  <c r="D908" i="8"/>
  <c r="D371" i="8"/>
  <c r="D987" i="8"/>
  <c r="D603" i="8"/>
  <c r="D243" i="8"/>
  <c r="C840" i="8"/>
  <c r="C327" i="8"/>
  <c r="C576" i="8"/>
  <c r="C82" i="8"/>
  <c r="D622" i="8"/>
  <c r="C187" i="8"/>
  <c r="C789" i="8"/>
  <c r="C964" i="8"/>
  <c r="C236" i="8"/>
  <c r="C253" i="8"/>
  <c r="C688" i="8"/>
  <c r="C782" i="8"/>
  <c r="C346" i="8"/>
  <c r="C821" i="8"/>
  <c r="C976" i="8"/>
  <c r="C683" i="8"/>
  <c r="D567" i="8"/>
  <c r="D198" i="8"/>
  <c r="D353" i="8"/>
  <c r="D91" i="8"/>
  <c r="D511" i="8"/>
  <c r="D111" i="8"/>
  <c r="D48" i="8"/>
  <c r="D548" i="8"/>
  <c r="D614" i="8"/>
  <c r="D612" i="8"/>
  <c r="C151" i="8"/>
  <c r="C405" i="8"/>
  <c r="C269" i="8"/>
  <c r="D68" i="8"/>
  <c r="D145" i="8"/>
  <c r="D638" i="8"/>
  <c r="D255" i="8"/>
  <c r="D462" i="8"/>
  <c r="D78" i="8"/>
  <c r="D559" i="8"/>
  <c r="D865" i="8"/>
  <c r="D536" i="8"/>
  <c r="D651" i="8"/>
  <c r="D88" i="8"/>
  <c r="D537" i="8"/>
  <c r="D967" i="8"/>
  <c r="D933" i="8"/>
  <c r="D423" i="8"/>
  <c r="D347" i="8"/>
  <c r="E347" i="8" s="1"/>
  <c r="D443" i="8"/>
  <c r="D1008" i="8"/>
  <c r="D360" i="8"/>
  <c r="C533" i="8"/>
  <c r="C426" i="8"/>
  <c r="C813" i="8"/>
  <c r="C22" i="8"/>
  <c r="D904" i="8"/>
  <c r="D382" i="8"/>
  <c r="D489" i="8"/>
  <c r="D148" i="8"/>
  <c r="D158" i="8"/>
  <c r="D486" i="8"/>
  <c r="D525" i="8"/>
  <c r="D217" i="8"/>
  <c r="D777" i="8"/>
  <c r="D640" i="8"/>
  <c r="D955" i="8"/>
  <c r="D549" i="8"/>
  <c r="D835" i="8"/>
  <c r="D596" i="8"/>
  <c r="D925" i="8"/>
  <c r="D855" i="8"/>
  <c r="D825" i="8"/>
  <c r="D467" i="8"/>
  <c r="F216" i="6"/>
  <c r="F632" i="6"/>
  <c r="D568" i="8"/>
  <c r="D899" i="8"/>
  <c r="D84" i="8"/>
  <c r="D870" i="8"/>
  <c r="D282" i="8"/>
  <c r="D331" i="8"/>
  <c r="D621" i="8"/>
  <c r="D625" i="8"/>
  <c r="D808" i="8"/>
  <c r="D806" i="8"/>
  <c r="D968" i="8"/>
  <c r="D127" i="8"/>
  <c r="D880" i="8"/>
  <c r="D648" i="8"/>
  <c r="D332" i="8"/>
  <c r="D522" i="8"/>
  <c r="D826" i="8"/>
  <c r="D761" i="8"/>
  <c r="D915" i="8"/>
  <c r="D54" i="8"/>
  <c r="D116" i="8"/>
  <c r="E116" i="8" s="1"/>
  <c r="D188" i="8"/>
  <c r="D657" i="8"/>
  <c r="D853" i="8"/>
  <c r="D64" i="8"/>
  <c r="D720" i="8"/>
  <c r="D606" i="8"/>
  <c r="D872" i="8"/>
  <c r="D858" i="8"/>
  <c r="D253" i="8"/>
  <c r="D420" i="8"/>
  <c r="D842" i="8"/>
  <c r="D785" i="8"/>
  <c r="D733" i="8"/>
  <c r="D366" i="8"/>
  <c r="D544" i="8"/>
  <c r="D974" i="8"/>
  <c r="D775" i="8"/>
  <c r="D317" i="8"/>
  <c r="D160" i="8"/>
  <c r="D722" i="8"/>
  <c r="D239" i="8"/>
  <c r="D362" i="8"/>
  <c r="D695" i="8"/>
  <c r="D910" i="8"/>
  <c r="D521" i="8"/>
  <c r="D819" i="8"/>
  <c r="D149" i="8"/>
  <c r="D719" i="8"/>
  <c r="D74" i="8"/>
  <c r="D891" i="8"/>
  <c r="D840" i="8"/>
  <c r="D175" i="8"/>
  <c r="D211" i="8"/>
  <c r="D690" i="8"/>
  <c r="D909" i="8"/>
  <c r="D677" i="8"/>
  <c r="D848" i="8"/>
  <c r="D60" i="8"/>
  <c r="D706" i="8"/>
  <c r="D931" i="8"/>
  <c r="E931" i="8" s="1"/>
  <c r="D830" i="8"/>
  <c r="D527" i="8"/>
  <c r="D767" i="8"/>
  <c r="D878" i="8"/>
  <c r="D166" i="8"/>
  <c r="D404" i="8"/>
  <c r="D99" i="8"/>
  <c r="D280" i="8"/>
  <c r="D601" i="8"/>
  <c r="D959" i="8"/>
  <c r="D747" i="8"/>
  <c r="D279" i="8"/>
  <c r="D358" i="8"/>
  <c r="D505" i="8"/>
  <c r="D271" i="8"/>
  <c r="D507" i="8"/>
  <c r="D219" i="8"/>
  <c r="D531" i="8"/>
  <c r="D723" i="8"/>
  <c r="D67" i="8"/>
  <c r="D572" i="8"/>
  <c r="D833" i="8"/>
  <c r="E833" i="8" s="1"/>
  <c r="D329" i="8"/>
  <c r="D710" i="8"/>
  <c r="D305" i="8"/>
  <c r="D608" i="8"/>
  <c r="D402" i="8"/>
  <c r="D578" i="8"/>
  <c r="D729" i="8"/>
  <c r="D294" i="8"/>
  <c r="D712" i="8"/>
  <c r="D415" i="8"/>
  <c r="D174" i="8"/>
  <c r="D163" i="8"/>
  <c r="D660" i="8"/>
  <c r="D107" i="8"/>
  <c r="D31" i="8"/>
  <c r="D961" i="8"/>
  <c r="D512" i="8"/>
  <c r="D44" i="8"/>
  <c r="D545" i="8"/>
  <c r="D532" i="8"/>
  <c r="D459" i="8"/>
  <c r="D1003" i="8"/>
  <c r="D222" i="8"/>
  <c r="D911" i="8"/>
  <c r="D494" i="8"/>
  <c r="D469" i="8"/>
  <c r="D926" i="8"/>
  <c r="D868" i="8"/>
  <c r="D759" i="8"/>
  <c r="D337" i="8"/>
  <c r="D504" i="8"/>
  <c r="D575" i="8"/>
  <c r="D784" i="8"/>
  <c r="D649" i="8"/>
  <c r="D916" i="8"/>
  <c r="D756" i="8"/>
  <c r="D584" i="8"/>
  <c r="D157" i="8"/>
  <c r="D862" i="8"/>
  <c r="D800" i="8"/>
  <c r="D949" i="8"/>
  <c r="D779" i="8"/>
  <c r="D772" i="8"/>
  <c r="D547" i="8"/>
  <c r="D704" i="8"/>
  <c r="D703" i="8"/>
  <c r="D143" i="8"/>
  <c r="D736" i="8"/>
  <c r="D579" i="8"/>
  <c r="D728" i="8"/>
  <c r="D1010" i="8"/>
  <c r="D472" i="8"/>
  <c r="D289" i="8"/>
  <c r="D491" i="8"/>
  <c r="D552" i="8"/>
  <c r="D600" i="8"/>
  <c r="D571" i="8"/>
  <c r="D939" i="8"/>
  <c r="D913" i="8"/>
  <c r="D635" i="8"/>
  <c r="D440" i="8"/>
  <c r="D524" i="8"/>
  <c r="D556" i="8"/>
  <c r="D308" i="8"/>
  <c r="D958" i="8"/>
  <c r="D297" i="8"/>
  <c r="D430" i="8"/>
  <c r="D290" i="8"/>
  <c r="D246" i="8"/>
  <c r="D236" i="8"/>
  <c r="D956" i="8"/>
  <c r="D516" i="8"/>
  <c r="D388" i="8"/>
  <c r="D673" i="8"/>
  <c r="D592" i="8"/>
  <c r="D626" i="8"/>
  <c r="D152" i="8"/>
  <c r="D694" i="8"/>
  <c r="D53" i="8"/>
  <c r="D520" i="8"/>
  <c r="D22" i="8"/>
  <c r="E22" i="8" s="1"/>
  <c r="D468" i="8"/>
  <c r="D506" i="8"/>
  <c r="D122" i="8"/>
  <c r="D334" i="8"/>
  <c r="D550" i="8"/>
  <c r="D885" i="8"/>
  <c r="D284" i="8"/>
  <c r="D450" i="8"/>
  <c r="D892" i="8"/>
  <c r="D356" i="8"/>
  <c r="D218" i="8"/>
  <c r="D810" i="8"/>
  <c r="D879" i="8"/>
  <c r="D705" i="8"/>
  <c r="D943" i="8"/>
  <c r="D546" i="8"/>
  <c r="D594" i="8"/>
  <c r="D341" i="8"/>
  <c r="D813" i="8"/>
  <c r="D323" i="8"/>
  <c r="D169" i="8"/>
  <c r="D821" i="8"/>
  <c r="D563" i="8"/>
  <c r="D481" i="8"/>
  <c r="D66" i="8"/>
  <c r="D935" i="8"/>
  <c r="D444" i="8"/>
  <c r="D864" i="8"/>
  <c r="D412" i="8"/>
  <c r="D304" i="8"/>
  <c r="D822" i="8"/>
  <c r="D641" i="8"/>
  <c r="D319" i="8"/>
  <c r="D326" i="8"/>
  <c r="D905" i="8"/>
  <c r="D602" i="8"/>
  <c r="D912" i="8"/>
  <c r="D1000" i="8"/>
  <c r="D202" i="8"/>
  <c r="D790" i="8"/>
  <c r="D587" i="8"/>
  <c r="D115" i="8"/>
  <c r="D340" i="8"/>
  <c r="D398" i="8"/>
  <c r="D87" i="8"/>
  <c r="D737" i="8"/>
  <c r="D476" i="8"/>
  <c r="D441" i="8"/>
  <c r="D327" i="8"/>
  <c r="D195" i="8"/>
  <c r="D508" i="8"/>
  <c r="D989" i="8"/>
  <c r="D983" i="8"/>
  <c r="D707" i="8"/>
  <c r="D781" i="8"/>
  <c r="D369" i="8"/>
  <c r="D62" i="8"/>
  <c r="D153" i="8"/>
  <c r="D540" i="8"/>
  <c r="D809" i="8"/>
  <c r="D979" i="8"/>
  <c r="D378" i="8"/>
  <c r="D811" i="8"/>
  <c r="D231" i="8"/>
  <c r="D829" i="8"/>
  <c r="D906" i="8"/>
  <c r="D389" i="8"/>
  <c r="D132" i="8"/>
  <c r="D676" i="8"/>
  <c r="D1011" i="8"/>
  <c r="D888" i="8"/>
  <c r="D895" i="8"/>
  <c r="D534" i="8"/>
  <c r="D588" i="8"/>
  <c r="D738" i="8"/>
  <c r="D562" i="8"/>
  <c r="D429" i="8"/>
  <c r="D699" i="8"/>
  <c r="D155" i="8"/>
  <c r="D343" i="8"/>
  <c r="D113" i="8"/>
  <c r="E113" i="8" s="1"/>
  <c r="D61" i="8"/>
  <c r="D718" i="8"/>
  <c r="D735" i="8"/>
  <c r="D501" i="8"/>
  <c r="D882" i="8"/>
  <c r="D272" i="8"/>
  <c r="D581" i="8"/>
  <c r="D333" i="8"/>
  <c r="E333" i="8" s="1"/>
  <c r="D117" i="8"/>
  <c r="D975" i="8"/>
  <c r="D792" i="8"/>
  <c r="D980" i="8"/>
  <c r="D184" i="8"/>
  <c r="D229" i="8"/>
  <c r="D312" i="8"/>
  <c r="E312" i="8" s="1"/>
  <c r="D383" i="8"/>
  <c r="E383" i="8" s="1"/>
  <c r="D19" i="8"/>
  <c r="D118" i="8"/>
  <c r="D21" i="8"/>
  <c r="D664" i="8"/>
  <c r="D990" i="8"/>
  <c r="D449" i="8"/>
  <c r="D336" i="8"/>
  <c r="D144" i="8"/>
  <c r="D861" i="8"/>
  <c r="D774" i="8"/>
  <c r="D232" i="8"/>
  <c r="D659" i="8"/>
  <c r="D126" i="8"/>
  <c r="D370" i="8"/>
  <c r="D32" i="8"/>
  <c r="D159" i="8"/>
  <c r="D345" i="8"/>
  <c r="D970" i="8"/>
  <c r="D16" i="8"/>
  <c r="D683" i="8"/>
  <c r="D668" i="8"/>
  <c r="D934" i="8"/>
  <c r="D226" i="8"/>
  <c r="D644" i="8"/>
  <c r="E644" i="8" s="1"/>
  <c r="D613" i="8"/>
  <c r="D102" i="8"/>
  <c r="D495" i="8"/>
  <c r="D318" i="8"/>
  <c r="D768" i="8"/>
  <c r="D173" i="8"/>
  <c r="D924" i="8"/>
  <c r="D490" i="8"/>
  <c r="D922" i="8"/>
  <c r="D666" i="8"/>
  <c r="D919" i="8"/>
  <c r="D316" i="8"/>
  <c r="D513" i="8"/>
  <c r="D634" i="8"/>
  <c r="D23" i="8"/>
  <c r="D216" i="8"/>
  <c r="D890" i="8"/>
  <c r="D110" i="8"/>
  <c r="D95" i="8"/>
  <c r="D832" i="8"/>
  <c r="D14" i="8"/>
  <c r="D324" i="8"/>
  <c r="D453" i="8"/>
  <c r="D645" i="8"/>
  <c r="D558" i="8"/>
  <c r="D992" i="8"/>
  <c r="D49" i="8"/>
  <c r="D679" i="8"/>
  <c r="D355" i="8"/>
  <c r="D394" i="8"/>
  <c r="D716" i="8"/>
  <c r="D762" i="8"/>
  <c r="D633" i="8"/>
  <c r="D794" i="8"/>
  <c r="D663" i="8"/>
  <c r="D681" i="8"/>
  <c r="D368" i="8"/>
  <c r="D854" i="8"/>
  <c r="D431" i="8"/>
  <c r="D484" i="8"/>
  <c r="E484" i="8" s="1"/>
  <c r="D697" i="8"/>
  <c r="D119" i="8"/>
  <c r="D938" i="8"/>
  <c r="D112" i="8"/>
  <c r="D463" i="8"/>
  <c r="D921" i="8"/>
  <c r="D103" i="8"/>
  <c r="D20" i="8"/>
  <c r="D73" i="8"/>
  <c r="D154" i="8"/>
  <c r="D509" i="8"/>
  <c r="D849" i="8"/>
  <c r="D140" i="8"/>
  <c r="D542" i="8"/>
  <c r="D650" i="8"/>
  <c r="D456" i="8"/>
  <c r="D721" i="8"/>
  <c r="D124" i="8"/>
  <c r="D309" i="8"/>
  <c r="D702" i="8"/>
  <c r="D125" i="8"/>
  <c r="D593" i="8"/>
  <c r="D278" i="8"/>
  <c r="D330" i="8"/>
  <c r="D435" i="8"/>
  <c r="D900" i="8"/>
  <c r="D409" i="8"/>
  <c r="D751" i="8"/>
  <c r="D162" i="8"/>
  <c r="D803" i="8"/>
  <c r="D269" i="8"/>
  <c r="D947" i="8"/>
  <c r="D168" i="8"/>
  <c r="D69" i="8"/>
  <c r="D893" i="8"/>
  <c r="D656" i="8"/>
  <c r="D795" i="8"/>
  <c r="D71" i="8"/>
  <c r="D170" i="8"/>
  <c r="D335" i="8"/>
  <c r="D788" i="8"/>
  <c r="D397" i="8"/>
  <c r="D460" i="8"/>
  <c r="D307" i="8"/>
  <c r="D831" i="8"/>
  <c r="D179" i="8"/>
  <c r="D497" i="8"/>
  <c r="D387" i="8"/>
  <c r="D303" i="8"/>
  <c r="D937" i="8"/>
  <c r="D359" i="8"/>
  <c r="D133" i="8"/>
  <c r="D36" i="8"/>
  <c r="D185" i="8"/>
  <c r="D995" i="8"/>
  <c r="D688" i="8"/>
  <c r="D237" i="8"/>
  <c r="D517" i="8"/>
  <c r="D744" i="8"/>
  <c r="D257" i="8"/>
  <c r="D349" i="8"/>
  <c r="D254" i="8"/>
  <c r="D498" i="8"/>
  <c r="D554" i="8"/>
  <c r="D262" i="8"/>
  <c r="D570" i="8"/>
  <c r="D403" i="8"/>
  <c r="D894" i="8"/>
  <c r="D623" i="8"/>
  <c r="D798" i="8"/>
  <c r="D408" i="8"/>
  <c r="E408" i="8" s="1"/>
  <c r="D535" i="8"/>
  <c r="D903" i="8"/>
  <c r="D191" i="8"/>
  <c r="D407" i="8"/>
  <c r="D583" i="8"/>
  <c r="D997" i="8"/>
  <c r="D451" i="8"/>
  <c r="D585" i="8"/>
  <c r="D981" i="8"/>
  <c r="D812" i="8"/>
  <c r="D528" i="8"/>
  <c r="D65" i="8"/>
  <c r="D136" i="8"/>
  <c r="D985" i="8"/>
  <c r="D433" i="8"/>
  <c r="D708" i="8"/>
  <c r="D300" i="8"/>
  <c r="D801" i="8"/>
  <c r="D607" i="8"/>
  <c r="D381" i="8"/>
  <c r="D419" i="8"/>
  <c r="D260" i="8"/>
  <c r="D518" i="8"/>
  <c r="D643" i="8"/>
  <c r="D717" i="8"/>
  <c r="D135" i="8"/>
  <c r="D270" i="8"/>
  <c r="D399" i="8"/>
  <c r="D141" i="8"/>
  <c r="D818" i="8"/>
  <c r="D752" i="8"/>
  <c r="D276" i="8"/>
  <c r="D59" i="8"/>
  <c r="D186" i="8"/>
  <c r="D251" i="8"/>
  <c r="D658" i="8"/>
  <c r="D26" i="8"/>
  <c r="D629" i="8"/>
  <c r="D275" i="8"/>
  <c r="D796" i="8"/>
  <c r="D628" i="8"/>
  <c r="D101" i="8"/>
  <c r="D108" i="8"/>
  <c r="D464" i="8"/>
  <c r="D321" i="8"/>
  <c r="D1004" i="8"/>
  <c r="D208" i="8"/>
  <c r="D204" i="8"/>
  <c r="D918" i="8"/>
  <c r="D755" i="8"/>
  <c r="D187" i="8"/>
  <c r="D595" i="8"/>
  <c r="D907" i="8"/>
  <c r="D637" i="8"/>
  <c r="D675" i="8"/>
  <c r="D836" i="8"/>
  <c r="D390" i="8"/>
  <c r="D850" i="8"/>
  <c r="D281" i="8"/>
  <c r="D725" i="8"/>
  <c r="D598" i="8"/>
  <c r="D405" i="8"/>
  <c r="D655" i="8"/>
  <c r="D714" i="8"/>
  <c r="D1009" i="8"/>
  <c r="D727" i="8"/>
  <c r="D857" i="8"/>
  <c r="D786" i="8"/>
  <c r="D273" i="8"/>
  <c r="D45" i="8"/>
  <c r="D114" i="8"/>
  <c r="D500" i="8"/>
  <c r="D973" i="8"/>
  <c r="D753" i="8"/>
  <c r="D76" i="8"/>
  <c r="D234" i="8"/>
  <c r="D224" i="8"/>
  <c r="D178" i="8"/>
  <c r="D869" i="8"/>
  <c r="D488" i="8"/>
  <c r="D150" i="8"/>
  <c r="D515" i="8"/>
  <c r="D860" i="8"/>
  <c r="D1001" i="8"/>
  <c r="D986" i="8"/>
  <c r="D320" i="8"/>
  <c r="D597" i="8"/>
  <c r="D455" i="8"/>
  <c r="D615" i="8"/>
  <c r="D466" i="8"/>
  <c r="D325" i="8"/>
  <c r="D354" i="8"/>
  <c r="D240" i="8"/>
  <c r="D897" i="8"/>
  <c r="D422" i="8"/>
  <c r="D348" i="8"/>
  <c r="D213" i="8"/>
  <c r="D769" i="8"/>
  <c r="D529" i="8"/>
  <c r="D834" i="8"/>
  <c r="D691" i="8"/>
  <c r="D667" i="8"/>
  <c r="D183" i="8"/>
  <c r="D258" i="8"/>
  <c r="D964" i="8"/>
  <c r="D639" i="8"/>
  <c r="D350" i="8"/>
  <c r="D109" i="8"/>
  <c r="D123" i="8"/>
  <c r="D887" i="8"/>
  <c r="D564" i="8"/>
  <c r="D445" i="8"/>
  <c r="D802" i="8"/>
  <c r="D75" i="8"/>
  <c r="D296" i="8"/>
  <c r="D724" i="8"/>
  <c r="D776" i="8"/>
  <c r="D617" i="8"/>
  <c r="D105" i="8"/>
  <c r="D1005" i="8"/>
  <c r="D896" i="8"/>
  <c r="D277" i="8"/>
  <c r="D72" i="8"/>
  <c r="D557" i="8"/>
  <c r="D1002" i="8"/>
  <c r="D18" i="8"/>
  <c r="D210" i="8"/>
  <c r="D711" i="8"/>
  <c r="D991" i="8"/>
  <c r="D221" i="8"/>
  <c r="D485" i="8"/>
  <c r="D477" i="8"/>
  <c r="D483" i="8"/>
  <c r="D339" i="8"/>
  <c r="D190" i="8"/>
  <c r="D823" i="8"/>
  <c r="D250" i="8"/>
  <c r="D39" i="8"/>
  <c r="D754" i="8"/>
  <c r="D514" i="8"/>
  <c r="D421" i="8"/>
  <c r="D176" i="8"/>
  <c r="D982" i="8"/>
  <c r="D172" i="8"/>
  <c r="D342" i="8"/>
  <c r="D902" i="8"/>
  <c r="D310" i="8"/>
  <c r="D396" i="8"/>
  <c r="D479" i="8"/>
  <c r="D824" i="8"/>
  <c r="D247" i="8"/>
  <c r="D94" i="8"/>
  <c r="D392" i="8"/>
  <c r="D365" i="8"/>
  <c r="D357" i="8"/>
  <c r="D192" i="8"/>
  <c r="D287" i="8"/>
  <c r="D551" i="8"/>
  <c r="D346" i="8"/>
  <c r="D315" i="8"/>
  <c r="D235" i="8"/>
  <c r="D993" i="8"/>
  <c r="C587" i="6"/>
  <c r="G587" i="6" s="1"/>
  <c r="E587" i="6"/>
  <c r="D587" i="6"/>
  <c r="C747" i="6"/>
  <c r="G747" i="6" s="1"/>
  <c r="D747" i="6"/>
  <c r="E747" i="6"/>
  <c r="I747" i="6" s="1"/>
  <c r="C446" i="6"/>
  <c r="D446" i="6"/>
  <c r="E446" i="6"/>
  <c r="C598" i="6"/>
  <c r="G598" i="6" s="1"/>
  <c r="E598" i="6"/>
  <c r="D598" i="6"/>
  <c r="E152" i="6"/>
  <c r="D152" i="6"/>
  <c r="C152" i="6"/>
  <c r="D580" i="6"/>
  <c r="E580" i="6"/>
  <c r="C580" i="6"/>
  <c r="G580" i="6" s="1"/>
  <c r="E740" i="6"/>
  <c r="I740" i="6" s="1"/>
  <c r="C740" i="6"/>
  <c r="G740" i="6" s="1"/>
  <c r="D740" i="6"/>
  <c r="D533" i="6"/>
  <c r="E533" i="6"/>
  <c r="C533" i="6"/>
  <c r="G533" i="6" s="1"/>
  <c r="C738" i="6"/>
  <c r="G738" i="6" s="1"/>
  <c r="D738" i="6"/>
  <c r="E738" i="6"/>
  <c r="D590" i="6"/>
  <c r="E590" i="6"/>
  <c r="D33" i="8"/>
  <c r="D448" i="8"/>
  <c r="D265" i="8"/>
  <c r="D930" i="8"/>
  <c r="D259" i="8"/>
  <c r="C590" i="6"/>
  <c r="G590" i="6" s="1"/>
  <c r="F720" i="6"/>
  <c r="F94" i="6"/>
  <c r="F768" i="6"/>
  <c r="F220" i="6"/>
  <c r="F566" i="6"/>
  <c r="F787" i="6"/>
  <c r="F201" i="6"/>
  <c r="F711" i="6"/>
  <c r="F486" i="6"/>
  <c r="F790" i="6"/>
  <c r="F564" i="6"/>
  <c r="F577" i="6"/>
  <c r="F83" i="6"/>
  <c r="F710" i="6"/>
  <c r="F692" i="6"/>
  <c r="F120" i="6"/>
  <c r="F743" i="6"/>
  <c r="F519" i="6"/>
  <c r="F517" i="6"/>
  <c r="F450" i="6"/>
  <c r="F520" i="6"/>
  <c r="F178" i="6"/>
  <c r="F645" i="6"/>
  <c r="F102" i="6"/>
  <c r="F17" i="6"/>
  <c r="F365" i="6"/>
  <c r="F27" i="6"/>
  <c r="F146" i="6"/>
  <c r="F136" i="6"/>
  <c r="F381" i="6"/>
  <c r="F171" i="6"/>
  <c r="F304" i="6"/>
  <c r="F349" i="6"/>
  <c r="F487" i="6"/>
  <c r="F49" i="6"/>
  <c r="F551" i="6"/>
  <c r="F675" i="6"/>
  <c r="F693" i="6"/>
  <c r="F368" i="6"/>
  <c r="F68" i="6"/>
  <c r="F744" i="6"/>
  <c r="E288" i="6"/>
  <c r="C288" i="6"/>
  <c r="D288" i="6"/>
  <c r="C96" i="6"/>
  <c r="D96" i="6"/>
  <c r="E96" i="6"/>
  <c r="D287" i="6"/>
  <c r="E287" i="6"/>
  <c r="C287" i="6"/>
  <c r="D438" i="6"/>
  <c r="E438" i="6"/>
  <c r="C438" i="6"/>
  <c r="D544" i="6"/>
  <c r="C544" i="6"/>
  <c r="G544" i="6" s="1"/>
  <c r="E544" i="6"/>
  <c r="C752" i="6"/>
  <c r="G752" i="6" s="1"/>
  <c r="E752" i="6"/>
  <c r="I752" i="6" s="1"/>
  <c r="D752" i="6"/>
  <c r="C689" i="6"/>
  <c r="G689" i="6" s="1"/>
  <c r="D689" i="6"/>
  <c r="H689" i="6" s="1"/>
  <c r="E689" i="6"/>
  <c r="C369" i="6"/>
  <c r="E369" i="6"/>
  <c r="D369" i="6"/>
  <c r="D424" i="6"/>
  <c r="C424" i="6"/>
  <c r="E424" i="6"/>
  <c r="E384" i="6"/>
  <c r="D384" i="6"/>
  <c r="C384" i="6"/>
  <c r="E793" i="6"/>
  <c r="I793" i="6" s="1"/>
  <c r="C793" i="6"/>
  <c r="G793" i="6" s="1"/>
  <c r="D793" i="6"/>
  <c r="D119" i="6"/>
  <c r="E119" i="6"/>
  <c r="C119" i="6"/>
  <c r="F169" i="6"/>
  <c r="F615" i="6"/>
  <c r="F76" i="6"/>
  <c r="F658" i="6"/>
  <c r="F552" i="6"/>
  <c r="F88" i="6"/>
  <c r="F41" i="6"/>
  <c r="F705" i="6"/>
  <c r="F23" i="6"/>
  <c r="F582" i="6"/>
  <c r="F419" i="6"/>
  <c r="F648" i="6"/>
  <c r="F423" i="6"/>
  <c r="F533" i="6"/>
  <c r="F370" i="6"/>
  <c r="F89" i="6"/>
  <c r="F408" i="6"/>
  <c r="F128" i="6"/>
  <c r="F404" i="6"/>
  <c r="F647" i="6"/>
  <c r="F305" i="6"/>
  <c r="F706" i="6"/>
  <c r="F584" i="6"/>
  <c r="F144" i="6"/>
  <c r="F154" i="6"/>
  <c r="F753" i="6"/>
  <c r="F142" i="6"/>
  <c r="F85" i="6"/>
  <c r="F255" i="6"/>
  <c r="F792" i="6"/>
  <c r="F567" i="6"/>
  <c r="F121" i="6"/>
  <c r="F530" i="6"/>
  <c r="F355" i="6"/>
  <c r="F218" i="6"/>
  <c r="F644" i="6"/>
  <c r="F366" i="6"/>
  <c r="F791" i="6"/>
  <c r="F550" i="6"/>
  <c r="F51" i="6"/>
  <c r="F616" i="6"/>
  <c r="F74" i="6"/>
  <c r="F437" i="6"/>
  <c r="F267" i="6"/>
  <c r="F456" i="6"/>
  <c r="F333" i="6"/>
  <c r="F788" i="6"/>
  <c r="F293" i="6"/>
  <c r="F233" i="6"/>
  <c r="F726" i="6"/>
  <c r="F302" i="6"/>
  <c r="F664" i="6"/>
  <c r="F439" i="6"/>
  <c r="F565" i="6"/>
  <c r="F64" i="6"/>
  <c r="F322" i="6"/>
  <c r="F59" i="6"/>
  <c r="F338" i="6"/>
  <c r="F374" i="6"/>
  <c r="F663" i="6"/>
  <c r="F72" i="6"/>
  <c r="F786" i="6"/>
  <c r="F488" i="6"/>
  <c r="F287" i="6"/>
  <c r="F363" i="6"/>
  <c r="F449" i="6"/>
  <c r="D726" i="8"/>
  <c r="D789" i="8"/>
  <c r="D700" i="8"/>
  <c r="D80" i="8"/>
  <c r="D24" i="8"/>
  <c r="D344" i="8"/>
  <c r="D131" i="8"/>
  <c r="D225" i="8"/>
  <c r="D846" i="8"/>
  <c r="D13" i="8"/>
  <c r="D181" i="8"/>
  <c r="D165" i="8"/>
  <c r="D577" i="8"/>
  <c r="D92" i="8"/>
  <c r="D375" i="8"/>
  <c r="D47" i="8"/>
  <c r="D249" i="8"/>
  <c r="D134" i="8"/>
  <c r="D671" i="8"/>
  <c r="D696" i="8"/>
  <c r="D413" i="8"/>
  <c r="D863" i="8"/>
  <c r="D734" i="8"/>
  <c r="D156" i="8"/>
  <c r="D28" i="8"/>
  <c r="D465" i="8"/>
  <c r="D96" i="8"/>
  <c r="F113" i="6"/>
  <c r="F231" i="6"/>
  <c r="F436" i="6"/>
  <c r="F560" i="6"/>
  <c r="F265" i="6"/>
  <c r="F598" i="6"/>
  <c r="F451" i="6"/>
  <c r="F536" i="6"/>
  <c r="F325" i="6"/>
  <c r="F199" i="6"/>
  <c r="F625" i="6"/>
  <c r="F95" i="6"/>
  <c r="F694" i="6"/>
  <c r="F707" i="6"/>
  <c r="F760" i="6"/>
  <c r="F535" i="6"/>
  <c r="F346" i="6"/>
  <c r="F418" i="6"/>
  <c r="F166" i="6"/>
  <c r="F82" i="6"/>
  <c r="F532" i="6"/>
  <c r="F742" i="6"/>
  <c r="F46" i="6"/>
  <c r="F697" i="6"/>
  <c r="F382" i="6"/>
  <c r="F554" i="6"/>
  <c r="F235" i="6"/>
  <c r="F459" i="6"/>
  <c r="F635" i="6"/>
  <c r="F763" i="6"/>
  <c r="F183" i="6"/>
  <c r="F339" i="6"/>
  <c r="F540" i="6"/>
  <c r="F668" i="6"/>
  <c r="F796" i="6"/>
  <c r="F222" i="6"/>
  <c r="F98" i="6"/>
  <c r="F332" i="6"/>
  <c r="F525" i="6"/>
  <c r="F653" i="6"/>
  <c r="F781" i="6"/>
  <c r="F20" i="6"/>
  <c r="F37" i="6"/>
  <c r="F359" i="6"/>
  <c r="F494" i="6"/>
  <c r="F622" i="6"/>
  <c r="F750" i="6"/>
  <c r="F155" i="6"/>
  <c r="F137" i="6"/>
  <c r="F226" i="6"/>
  <c r="F447" i="6"/>
  <c r="F575" i="6"/>
  <c r="F703" i="6"/>
  <c r="F214" i="6"/>
  <c r="F344" i="6"/>
  <c r="F397" i="6"/>
  <c r="F200" i="6"/>
  <c r="F471" i="6"/>
  <c r="F313" i="6"/>
  <c r="F745" i="6"/>
  <c r="F181" i="6"/>
  <c r="F666" i="6"/>
  <c r="F398" i="6"/>
  <c r="F539" i="6"/>
  <c r="F667" i="6"/>
  <c r="F795" i="6"/>
  <c r="F331" i="6"/>
  <c r="F86" i="6"/>
  <c r="F444" i="6"/>
  <c r="F572" i="6"/>
  <c r="F700" i="6"/>
  <c r="F75" i="6"/>
  <c r="F44" i="6"/>
  <c r="F321" i="6"/>
  <c r="F429" i="6"/>
  <c r="F557" i="6"/>
  <c r="F685" i="6"/>
  <c r="F410" i="6"/>
  <c r="F298" i="6"/>
  <c r="F345" i="6"/>
  <c r="F249" i="6"/>
  <c r="F526" i="6"/>
  <c r="F654" i="6"/>
  <c r="F782" i="6"/>
  <c r="F399" i="6"/>
  <c r="F193" i="6"/>
  <c r="F212" i="6"/>
  <c r="F479" i="6"/>
  <c r="F607" i="6"/>
  <c r="F735" i="6"/>
  <c r="F130" i="6"/>
  <c r="F153" i="6"/>
  <c r="F270" i="6"/>
  <c r="F412" i="6"/>
  <c r="F205" i="6"/>
  <c r="F457" i="6"/>
  <c r="F390" i="6"/>
  <c r="F97" i="6"/>
  <c r="F714" i="6"/>
  <c r="F259" i="6"/>
  <c r="F571" i="6"/>
  <c r="F699" i="6"/>
  <c r="F271" i="6"/>
  <c r="F90" i="6"/>
  <c r="F292" i="6"/>
  <c r="F476" i="6"/>
  <c r="F604" i="6"/>
  <c r="F732" i="6"/>
  <c r="F232" i="6"/>
  <c r="F103" i="6"/>
  <c r="F135" i="6"/>
  <c r="F461" i="6"/>
  <c r="I461" i="6" s="1"/>
  <c r="F589" i="6"/>
  <c r="F717" i="6"/>
  <c r="F294" i="6"/>
  <c r="F371" i="6"/>
  <c r="F156" i="6"/>
  <c r="F430" i="6"/>
  <c r="F558" i="6"/>
  <c r="F686" i="6"/>
  <c r="F326" i="6"/>
  <c r="F272" i="6"/>
  <c r="F138" i="6"/>
  <c r="F227" i="6"/>
  <c r="F511" i="6"/>
  <c r="F639" i="6"/>
  <c r="F767" i="6"/>
  <c r="F69" i="6"/>
  <c r="F245" i="6"/>
  <c r="F186" i="6"/>
  <c r="F174" i="6"/>
  <c r="F343" i="6"/>
  <c r="F489" i="6"/>
  <c r="F309" i="6"/>
  <c r="F426" i="6"/>
  <c r="F794" i="6"/>
  <c r="F402" i="6"/>
  <c r="F587" i="6"/>
  <c r="F715" i="6"/>
  <c r="F256" i="6"/>
  <c r="F67" i="6"/>
  <c r="F131" i="6"/>
  <c r="F492" i="6"/>
  <c r="F620" i="6"/>
  <c r="F748" i="6"/>
  <c r="F65" i="6"/>
  <c r="F106" i="6"/>
  <c r="F337" i="6"/>
  <c r="F477" i="6"/>
  <c r="F605" i="6"/>
  <c r="F733" i="6"/>
  <c r="F206" i="6"/>
  <c r="F119" i="6"/>
  <c r="F182" i="6"/>
  <c r="F446" i="6"/>
  <c r="F574" i="6"/>
  <c r="F702" i="6"/>
  <c r="F194" i="6"/>
  <c r="F324" i="6"/>
  <c r="F118" i="6"/>
  <c r="F198" i="6"/>
  <c r="F527" i="6"/>
  <c r="F655" i="6"/>
  <c r="F783" i="6"/>
  <c r="F367" i="6"/>
  <c r="F414" i="6"/>
  <c r="F283" i="6"/>
  <c r="F661" i="6"/>
  <c r="F585" i="6"/>
  <c r="F458" i="6"/>
  <c r="F176" i="6"/>
  <c r="F731" i="6"/>
  <c r="F195" i="6"/>
  <c r="F460" i="6"/>
  <c r="F716" i="6"/>
  <c r="F45" i="6"/>
  <c r="F445" i="6"/>
  <c r="F701" i="6"/>
  <c r="F385" i="6"/>
  <c r="F15" i="6"/>
  <c r="F670" i="6"/>
  <c r="F43" i="6"/>
  <c r="F379" i="6"/>
  <c r="F623" i="6"/>
  <c r="F364" i="6"/>
  <c r="F187" i="6"/>
  <c r="F215" i="6"/>
  <c r="F617" i="6"/>
  <c r="F538" i="6"/>
  <c r="F427" i="6"/>
  <c r="F747" i="6"/>
  <c r="F413" i="6"/>
  <c r="F508" i="6"/>
  <c r="F764" i="6"/>
  <c r="F157" i="6"/>
  <c r="F493" i="6"/>
  <c r="F749" i="6"/>
  <c r="F124" i="6"/>
  <c r="F462" i="6"/>
  <c r="F718" i="6"/>
  <c r="F401" i="6"/>
  <c r="F415" i="6"/>
  <c r="F671" i="6"/>
  <c r="F310" i="6"/>
  <c r="F152" i="6"/>
  <c r="F779" i="6"/>
  <c r="F524" i="6"/>
  <c r="F284" i="6"/>
  <c r="F509" i="6"/>
  <c r="F175" i="6"/>
  <c r="F478" i="6"/>
  <c r="F734" i="6"/>
  <c r="F109" i="6"/>
  <c r="F687" i="6"/>
  <c r="F25" i="6"/>
  <c r="F172" i="6"/>
  <c r="F100" i="6"/>
  <c r="F573" i="6"/>
  <c r="F798" i="6"/>
  <c r="F751" i="6"/>
  <c r="F275" i="6"/>
  <c r="F38" i="6"/>
  <c r="F18" i="6"/>
  <c r="F55" i="6"/>
  <c r="F22" i="6"/>
  <c r="F543" i="6"/>
  <c r="F177" i="6"/>
  <c r="F247" i="6"/>
  <c r="F638" i="6"/>
  <c r="F591" i="6"/>
  <c r="F268" i="6"/>
  <c r="F30" i="6"/>
  <c r="F713" i="6"/>
  <c r="F586" i="6"/>
  <c r="F523" i="6"/>
  <c r="F280" i="6"/>
  <c r="F780" i="6"/>
  <c r="F765" i="6"/>
  <c r="F431" i="6"/>
  <c r="F210" i="6"/>
  <c r="F361" i="6"/>
  <c r="F240" i="6"/>
  <c r="F147" i="6"/>
  <c r="F542" i="6"/>
  <c r="F377" i="6"/>
  <c r="F188" i="6"/>
  <c r="F213" i="6"/>
  <c r="F286" i="6"/>
  <c r="F619" i="6"/>
  <c r="F312" i="6"/>
  <c r="G312" i="6" s="1"/>
  <c r="F636" i="6"/>
  <c r="F42" i="6"/>
  <c r="F621" i="6"/>
  <c r="F590" i="6"/>
  <c r="F378" i="6"/>
  <c r="F799" i="6"/>
  <c r="F599" i="6"/>
  <c r="F26" i="6"/>
  <c r="F682" i="6"/>
  <c r="F555" i="6"/>
  <c r="F92" i="6"/>
  <c r="F66" i="6"/>
  <c r="F556" i="6"/>
  <c r="F36" i="6"/>
  <c r="F47" i="6"/>
  <c r="F541" i="6"/>
  <c r="F797" i="6"/>
  <c r="F117" i="6"/>
  <c r="F510" i="6"/>
  <c r="F766" i="6"/>
  <c r="F140" i="6"/>
  <c r="F463" i="6"/>
  <c r="F719" i="6"/>
  <c r="F123" i="6"/>
  <c r="F696" i="6"/>
  <c r="F603" i="6"/>
  <c r="F588" i="6"/>
  <c r="F112" i="6"/>
  <c r="F53" i="6"/>
  <c r="F495" i="6"/>
  <c r="F77" i="6"/>
  <c r="F145" i="6"/>
  <c r="F432" i="6"/>
  <c r="F372" i="6"/>
  <c r="F296" i="6"/>
  <c r="F303" i="6"/>
  <c r="F651" i="6"/>
  <c r="F260" i="6"/>
  <c r="F652" i="6"/>
  <c r="F335" i="6"/>
  <c r="F105" i="6"/>
  <c r="F637" i="6"/>
  <c r="F387" i="6"/>
  <c r="F291" i="6"/>
  <c r="F606" i="6"/>
  <c r="F60" i="6"/>
  <c r="F224" i="6"/>
  <c r="F559" i="6"/>
  <c r="F327" i="6"/>
  <c r="F141" i="6"/>
  <c r="F578" i="6"/>
  <c r="F209" i="6"/>
  <c r="F56" i="6"/>
  <c r="F319" i="6"/>
  <c r="F683" i="6"/>
  <c r="F87" i="6"/>
  <c r="F428" i="6"/>
  <c r="F684" i="6"/>
  <c r="F285" i="6"/>
  <c r="F328" i="6"/>
  <c r="F669" i="6"/>
  <c r="F253" i="6"/>
  <c r="F352" i="6"/>
  <c r="F96" i="6"/>
  <c r="F242" i="6"/>
  <c r="F357" i="6"/>
  <c r="F630" i="6"/>
  <c r="F547" i="6"/>
  <c r="F223" i="6"/>
  <c r="F583" i="6"/>
  <c r="F164" i="6"/>
  <c r="F546" i="6"/>
  <c r="F159" i="6"/>
  <c r="F168" i="6"/>
  <c r="F225" i="6"/>
  <c r="F277" i="6"/>
  <c r="F679" i="6"/>
  <c r="F129" i="6"/>
  <c r="F347" i="6"/>
  <c r="F504" i="6"/>
  <c r="F99" i="6"/>
  <c r="F108" i="6"/>
  <c r="F497" i="6"/>
  <c r="F254" i="6"/>
  <c r="F662" i="6"/>
  <c r="F659" i="6"/>
  <c r="C18" i="10"/>
  <c r="B18" i="10"/>
  <c r="E17" i="10"/>
  <c r="E388" i="6"/>
  <c r="D388" i="6"/>
  <c r="C388" i="6"/>
  <c r="C71" i="6"/>
  <c r="D71" i="6"/>
  <c r="E71" i="6"/>
  <c r="E178" i="6"/>
  <c r="C178" i="6"/>
  <c r="D178" i="6"/>
  <c r="D359" i="6"/>
  <c r="E359" i="6"/>
  <c r="C359" i="6"/>
  <c r="E466" i="6"/>
  <c r="D466" i="6"/>
  <c r="C466" i="6"/>
  <c r="G466" i="6" s="1"/>
  <c r="D553" i="6"/>
  <c r="C553" i="6"/>
  <c r="G553" i="6" s="1"/>
  <c r="E553" i="6"/>
  <c r="C95" i="6"/>
  <c r="E95" i="6"/>
  <c r="D95" i="6"/>
  <c r="E45" i="6"/>
  <c r="C45" i="6"/>
  <c r="D45" i="6"/>
  <c r="C765" i="6"/>
  <c r="G765" i="6" s="1"/>
  <c r="D765" i="6"/>
  <c r="E765" i="6"/>
  <c r="I765" i="6" s="1"/>
  <c r="D485" i="6"/>
  <c r="C485" i="6"/>
  <c r="G485" i="6" s="1"/>
  <c r="E485" i="6"/>
  <c r="D80" i="6"/>
  <c r="C80" i="6"/>
  <c r="E80" i="6"/>
  <c r="E771" i="6"/>
  <c r="I771" i="6" s="1"/>
  <c r="C771" i="6"/>
  <c r="G771" i="6" s="1"/>
  <c r="D771" i="6"/>
  <c r="C794" i="6"/>
  <c r="G794" i="6" s="1"/>
  <c r="D794" i="6"/>
  <c r="E794" i="6"/>
  <c r="I794" i="6" s="1"/>
  <c r="G17" i="10"/>
  <c r="D18" i="10"/>
  <c r="C120" i="6"/>
  <c r="E120" i="6"/>
  <c r="I120" i="6" s="1"/>
  <c r="D120" i="6"/>
  <c r="E302" i="6"/>
  <c r="C302" i="6"/>
  <c r="D302" i="6"/>
  <c r="E296" i="6"/>
  <c r="D296" i="6"/>
  <c r="C296" i="6"/>
  <c r="C66" i="6"/>
  <c r="D66" i="6"/>
  <c r="E66" i="6"/>
  <c r="D451" i="6"/>
  <c r="E451" i="6"/>
  <c r="C451" i="6"/>
  <c r="C442" i="6"/>
  <c r="D442" i="6"/>
  <c r="E442" i="6"/>
  <c r="E347" i="6"/>
  <c r="D347" i="6"/>
  <c r="C347" i="6"/>
  <c r="D177" i="6"/>
  <c r="E177" i="6"/>
  <c r="C177" i="6"/>
  <c r="D429" i="6"/>
  <c r="C429" i="6"/>
  <c r="E429" i="6"/>
  <c r="D38" i="6"/>
  <c r="E38" i="6"/>
  <c r="C38" i="6"/>
  <c r="E213" i="6"/>
  <c r="C213" i="6"/>
  <c r="D213" i="6"/>
  <c r="C692" i="6"/>
  <c r="G692" i="6" s="1"/>
  <c r="D692" i="6"/>
  <c r="E692" i="6"/>
  <c r="E667" i="6"/>
  <c r="C667" i="6"/>
  <c r="G667" i="6" s="1"/>
  <c r="D667" i="6"/>
  <c r="E47" i="6"/>
  <c r="C47" i="6"/>
  <c r="D47" i="6"/>
  <c r="D670" i="6"/>
  <c r="E670" i="6"/>
  <c r="C670" i="6"/>
  <c r="G670" i="6" s="1"/>
  <c r="D361" i="6"/>
  <c r="C361" i="6"/>
  <c r="E361" i="6"/>
  <c r="D390" i="6"/>
  <c r="E390" i="6"/>
  <c r="C390" i="6"/>
  <c r="C205" i="6"/>
  <c r="E205" i="6"/>
  <c r="D205" i="6"/>
  <c r="D371" i="6"/>
  <c r="C371" i="6"/>
  <c r="E371" i="6"/>
  <c r="C465" i="6"/>
  <c r="G465" i="6" s="1"/>
  <c r="E465" i="6"/>
  <c r="D465" i="6"/>
  <c r="E744" i="6"/>
  <c r="I744" i="6" s="1"/>
  <c r="C744" i="6"/>
  <c r="G744" i="6" s="1"/>
  <c r="D744" i="6"/>
  <c r="C137" i="6"/>
  <c r="E137" i="6"/>
  <c r="D137" i="6"/>
  <c r="C398" i="6"/>
  <c r="E398" i="6"/>
  <c r="D398" i="6"/>
  <c r="D112" i="6"/>
  <c r="C112" i="6"/>
  <c r="E112" i="6"/>
  <c r="E645" i="6"/>
  <c r="D645" i="6"/>
  <c r="C645" i="6"/>
  <c r="G645" i="6" s="1"/>
  <c r="C542" i="6"/>
  <c r="G542" i="6" s="1"/>
  <c r="D542" i="6"/>
  <c r="E542" i="6"/>
  <c r="D710" i="6"/>
  <c r="E710" i="6"/>
  <c r="C710" i="6"/>
  <c r="G710" i="6" s="1"/>
  <c r="D214" i="6"/>
  <c r="C214" i="6"/>
  <c r="E214" i="6"/>
  <c r="D313" i="6"/>
  <c r="C313" i="6"/>
  <c r="E313" i="6"/>
  <c r="C718" i="6"/>
  <c r="G718" i="6" s="1"/>
  <c r="E718" i="6"/>
  <c r="D718" i="6"/>
  <c r="C232" i="6"/>
  <c r="E232" i="6"/>
  <c r="D232" i="6"/>
  <c r="D173" i="6"/>
  <c r="E173" i="6"/>
  <c r="C173" i="6"/>
  <c r="E562" i="6"/>
  <c r="D562" i="6"/>
  <c r="C562" i="6"/>
  <c r="G562" i="6" s="1"/>
  <c r="D633" i="6"/>
  <c r="E633" i="6"/>
  <c r="C633" i="6"/>
  <c r="G633" i="6" s="1"/>
  <c r="C432" i="6"/>
  <c r="D432" i="6"/>
  <c r="E432" i="6"/>
  <c r="E280" i="6"/>
  <c r="C280" i="6"/>
  <c r="D280" i="6"/>
  <c r="E99" i="6"/>
  <c r="C99" i="6"/>
  <c r="D99" i="6"/>
  <c r="E518" i="6"/>
  <c r="C518" i="6"/>
  <c r="G518" i="6" s="1"/>
  <c r="D518" i="6"/>
  <c r="E81" i="6"/>
  <c r="D81" i="6"/>
  <c r="C81" i="6"/>
  <c r="E591" i="6"/>
  <c r="C591" i="6"/>
  <c r="G591" i="6" s="1"/>
  <c r="D591" i="6"/>
  <c r="D615" i="6"/>
  <c r="E615" i="6"/>
  <c r="C615" i="6"/>
  <c r="G615" i="6" s="1"/>
  <c r="E233" i="6"/>
  <c r="D233" i="6"/>
  <c r="C233" i="6"/>
  <c r="D758" i="6"/>
  <c r="E758" i="6"/>
  <c r="I758" i="6" s="1"/>
  <c r="C758" i="6"/>
  <c r="G758" i="6" s="1"/>
  <c r="E781" i="6"/>
  <c r="I781" i="6" s="1"/>
  <c r="D781" i="6"/>
  <c r="C781" i="6"/>
  <c r="G781" i="6" s="1"/>
  <c r="D111" i="6"/>
  <c r="E111" i="6"/>
  <c r="C111" i="6"/>
  <c r="E798" i="6"/>
  <c r="I798" i="6" s="1"/>
  <c r="D798" i="6"/>
  <c r="C798" i="6"/>
  <c r="G798" i="6" s="1"/>
  <c r="E499" i="6"/>
  <c r="D499" i="6"/>
  <c r="C499" i="6"/>
  <c r="G499" i="6" s="1"/>
  <c r="C522" i="6"/>
  <c r="G522" i="6" s="1"/>
  <c r="D522" i="6"/>
  <c r="E522" i="6"/>
  <c r="C577" i="6"/>
  <c r="G577" i="6" s="1"/>
  <c r="D577" i="6"/>
  <c r="E577" i="6"/>
  <c r="D190" i="6"/>
  <c r="E190" i="6"/>
  <c r="C190" i="6"/>
  <c r="E131" i="6"/>
  <c r="C131" i="6"/>
  <c r="D131" i="6"/>
  <c r="C455" i="6"/>
  <c r="D455" i="6"/>
  <c r="E455" i="6"/>
  <c r="E493" i="6"/>
  <c r="D493" i="6"/>
  <c r="C493" i="6"/>
  <c r="G493" i="6" s="1"/>
  <c r="C277" i="6"/>
  <c r="E277" i="6"/>
  <c r="D277" i="6"/>
  <c r="C504" i="6"/>
  <c r="G504" i="6" s="1"/>
  <c r="E504" i="6"/>
  <c r="D504" i="6"/>
  <c r="D687" i="6"/>
  <c r="C687" i="6"/>
  <c r="G687" i="6" s="1"/>
  <c r="E687" i="6"/>
  <c r="C695" i="6"/>
  <c r="G695" i="6" s="1"/>
  <c r="D695" i="6"/>
  <c r="E695" i="6"/>
  <c r="C717" i="6"/>
  <c r="G717" i="6" s="1"/>
  <c r="D717" i="6"/>
  <c r="E717" i="6"/>
  <c r="I717" i="6" s="1"/>
  <c r="D217" i="6"/>
  <c r="C217" i="6"/>
  <c r="E217" i="6"/>
  <c r="C780" i="6"/>
  <c r="G780" i="6" s="1"/>
  <c r="E780" i="6"/>
  <c r="I780" i="6" s="1"/>
  <c r="D780" i="6"/>
  <c r="D420" i="6"/>
  <c r="E420" i="6"/>
  <c r="C420" i="6"/>
  <c r="C303" i="6"/>
  <c r="D303" i="6"/>
  <c r="E303" i="6"/>
  <c r="C690" i="6"/>
  <c r="G690" i="6" s="1"/>
  <c r="E690" i="6"/>
  <c r="D690" i="6"/>
  <c r="D713" i="6"/>
  <c r="C713" i="6"/>
  <c r="G713" i="6" s="1"/>
  <c r="E713" i="6"/>
  <c r="D640" i="6"/>
  <c r="E640" i="6"/>
  <c r="C640" i="6"/>
  <c r="G640" i="6" s="1"/>
  <c r="C331" i="6"/>
  <c r="E331" i="6"/>
  <c r="D331" i="6"/>
  <c r="E143" i="6"/>
  <c r="C143" i="6"/>
  <c r="D143" i="6"/>
  <c r="C339" i="6"/>
  <c r="D339" i="6"/>
  <c r="E339" i="6"/>
  <c r="E84" i="6"/>
  <c r="C84" i="6"/>
  <c r="D84" i="6"/>
  <c r="C584" i="6"/>
  <c r="G584" i="6" s="1"/>
  <c r="D584" i="6"/>
  <c r="E584" i="6"/>
  <c r="C225" i="6"/>
  <c r="E225" i="6"/>
  <c r="D225" i="6"/>
  <c r="C775" i="6"/>
  <c r="G775" i="6" s="1"/>
  <c r="D775" i="6"/>
  <c r="E775" i="6"/>
  <c r="I775" i="6" s="1"/>
  <c r="C332" i="6"/>
  <c r="D332" i="6"/>
  <c r="E332" i="6"/>
  <c r="E42" i="6"/>
  <c r="C42" i="6"/>
  <c r="D42" i="6"/>
  <c r="D611" i="6"/>
  <c r="E611" i="6"/>
  <c r="C611" i="6"/>
  <c r="G611" i="6" s="1"/>
  <c r="D634" i="6"/>
  <c r="C634" i="6"/>
  <c r="G634" i="6" s="1"/>
  <c r="E634" i="6"/>
  <c r="D215" i="6"/>
  <c r="C215" i="6"/>
  <c r="E215" i="6"/>
  <c r="C306" i="6"/>
  <c r="E306" i="6"/>
  <c r="D306" i="6"/>
  <c r="D330" i="6"/>
  <c r="C330" i="6"/>
  <c r="E330" i="6"/>
  <c r="E335" i="6"/>
  <c r="I335" i="6" s="1"/>
  <c r="D335" i="6"/>
  <c r="C335" i="6"/>
  <c r="C262" i="6"/>
  <c r="E262" i="6"/>
  <c r="D262" i="6"/>
  <c r="D441" i="6"/>
  <c r="C441" i="6"/>
  <c r="E441" i="6"/>
  <c r="E221" i="6"/>
  <c r="D221" i="6"/>
  <c r="C221" i="6"/>
  <c r="C696" i="6"/>
  <c r="G696" i="6" s="1"/>
  <c r="E696" i="6"/>
  <c r="D696" i="6"/>
  <c r="C428" i="6"/>
  <c r="D428" i="6"/>
  <c r="E428" i="6"/>
  <c r="E187" i="6"/>
  <c r="D187" i="6"/>
  <c r="C187" i="6"/>
  <c r="D158" i="6"/>
  <c r="C158" i="6"/>
  <c r="E158" i="6"/>
  <c r="D500" i="6"/>
  <c r="C500" i="6"/>
  <c r="G500" i="6" s="1"/>
  <c r="E500" i="6"/>
  <c r="E507" i="6"/>
  <c r="C507" i="6"/>
  <c r="G507" i="6" s="1"/>
  <c r="D507" i="6"/>
  <c r="D238" i="6"/>
  <c r="C238" i="6"/>
  <c r="E238" i="6"/>
  <c r="D236" i="6"/>
  <c r="C236" i="6"/>
  <c r="E236" i="6"/>
  <c r="E133" i="3"/>
  <c r="F133" i="3" s="1"/>
  <c r="G133" i="3" s="1"/>
  <c r="E201" i="3"/>
  <c r="F201" i="3" s="1"/>
  <c r="G201" i="3" s="1"/>
  <c r="E49" i="3"/>
  <c r="F49" i="3" s="1"/>
  <c r="G49" i="3" s="1"/>
  <c r="E282" i="3"/>
  <c r="F282" i="3" s="1"/>
  <c r="G282" i="3" s="1"/>
  <c r="E300" i="3"/>
  <c r="F300" i="3" s="1"/>
  <c r="G300" i="3" s="1"/>
  <c r="E174" i="3"/>
  <c r="F174" i="3" s="1"/>
  <c r="G174" i="3" s="1"/>
  <c r="E377" i="3"/>
  <c r="F377" i="3" s="1"/>
  <c r="G377" i="3" s="1"/>
  <c r="E76" i="3"/>
  <c r="F76" i="3" s="1"/>
  <c r="G76" i="3" s="1"/>
  <c r="E358" i="3"/>
  <c r="F358" i="3" s="1"/>
  <c r="G358" i="3" s="1"/>
  <c r="E118" i="3"/>
  <c r="F118" i="3" s="1"/>
  <c r="G118" i="3" s="1"/>
  <c r="E72" i="3"/>
  <c r="F72" i="3" s="1"/>
  <c r="G72" i="3" s="1"/>
  <c r="E156" i="3"/>
  <c r="F156" i="3" s="1"/>
  <c r="G156" i="3" s="1"/>
  <c r="E192" i="3"/>
  <c r="F192" i="3" s="1"/>
  <c r="G192" i="3" s="1"/>
  <c r="E234" i="3"/>
  <c r="F234" i="3" s="1"/>
  <c r="G234" i="3" s="1"/>
  <c r="E231" i="3"/>
  <c r="F231" i="3" s="1"/>
  <c r="G231" i="3" s="1"/>
  <c r="E310" i="3"/>
  <c r="F310" i="3" s="1"/>
  <c r="G310" i="3" s="1"/>
  <c r="E38" i="3"/>
  <c r="F38" i="3" s="1"/>
  <c r="G38" i="3" s="1"/>
  <c r="E105" i="3"/>
  <c r="F105" i="3" s="1"/>
  <c r="G105" i="3" s="1"/>
  <c r="E195" i="3"/>
  <c r="F195" i="3" s="1"/>
  <c r="G195" i="3" s="1"/>
  <c r="E62" i="3"/>
  <c r="F62" i="3" s="1"/>
  <c r="G62" i="3" s="1"/>
  <c r="E343" i="3"/>
  <c r="F343" i="3" s="1"/>
  <c r="G343" i="3" s="1"/>
  <c r="E270" i="3"/>
  <c r="F270" i="3" s="1"/>
  <c r="G270" i="3" s="1"/>
  <c r="E137" i="3"/>
  <c r="F137" i="3" s="1"/>
  <c r="G137" i="3" s="1"/>
  <c r="E69" i="3"/>
  <c r="F69" i="3" s="1"/>
  <c r="G69" i="3" s="1"/>
  <c r="E357" i="3"/>
  <c r="F357" i="3" s="1"/>
  <c r="G357" i="3" s="1"/>
  <c r="E315" i="3"/>
  <c r="F315" i="3" s="1"/>
  <c r="G315" i="3" s="1"/>
  <c r="E233" i="3"/>
  <c r="F233" i="3" s="1"/>
  <c r="G233" i="3" s="1"/>
  <c r="E302" i="3"/>
  <c r="F302" i="3" s="1"/>
  <c r="G302" i="3" s="1"/>
  <c r="E96" i="3"/>
  <c r="F96" i="3" s="1"/>
  <c r="G96" i="3" s="1"/>
  <c r="E65" i="3"/>
  <c r="F65" i="3" s="1"/>
  <c r="G65" i="3" s="1"/>
  <c r="E307" i="3"/>
  <c r="F307" i="3" s="1"/>
  <c r="G307" i="3" s="1"/>
  <c r="E340" i="3"/>
  <c r="F340" i="3" s="1"/>
  <c r="G340" i="3" s="1"/>
  <c r="E179" i="3"/>
  <c r="F179" i="3" s="1"/>
  <c r="G179" i="3" s="1"/>
  <c r="E148" i="3"/>
  <c r="F148" i="3" s="1"/>
  <c r="G148" i="3" s="1"/>
  <c r="E356" i="3"/>
  <c r="F356" i="3" s="1"/>
  <c r="G356" i="3" s="1"/>
  <c r="E363" i="3"/>
  <c r="F363" i="3" s="1"/>
  <c r="G363" i="3" s="1"/>
  <c r="E258" i="3"/>
  <c r="F258" i="3" s="1"/>
  <c r="G258" i="3" s="1"/>
  <c r="E180" i="3"/>
  <c r="F180" i="3" s="1"/>
  <c r="G180" i="3" s="1"/>
  <c r="E88" i="3"/>
  <c r="F88" i="3" s="1"/>
  <c r="G88" i="3" s="1"/>
  <c r="E371" i="3"/>
  <c r="F371" i="3" s="1"/>
  <c r="G371" i="3" s="1"/>
  <c r="E330" i="3"/>
  <c r="F330" i="3" s="1"/>
  <c r="G330" i="3" s="1"/>
  <c r="E172" i="3"/>
  <c r="F172" i="3" s="1"/>
  <c r="G172" i="3" s="1"/>
  <c r="E210" i="3"/>
  <c r="F210" i="3" s="1"/>
  <c r="G210" i="3" s="1"/>
  <c r="E267" i="3"/>
  <c r="F267" i="3" s="1"/>
  <c r="G267" i="3" s="1"/>
  <c r="E281" i="3"/>
  <c r="F281" i="3" s="1"/>
  <c r="G281" i="3" s="1"/>
  <c r="E134" i="3"/>
  <c r="F134" i="3" s="1"/>
  <c r="G134" i="3" s="1"/>
  <c r="E376" i="3"/>
  <c r="F376" i="3" s="1"/>
  <c r="G376" i="3" s="1"/>
  <c r="E322" i="3"/>
  <c r="F322" i="3" s="1"/>
  <c r="G322" i="3" s="1"/>
  <c r="E34" i="3"/>
  <c r="F34" i="3" s="1"/>
  <c r="G34" i="3" s="1"/>
  <c r="E304" i="3"/>
  <c r="F304" i="3" s="1"/>
  <c r="G304" i="3" s="1"/>
  <c r="E107" i="3"/>
  <c r="F107" i="3" s="1"/>
  <c r="G107" i="3" s="1"/>
  <c r="E284" i="3"/>
  <c r="F284" i="3" s="1"/>
  <c r="G284" i="3" s="1"/>
  <c r="E324" i="3"/>
  <c r="F324" i="3" s="1"/>
  <c r="G324" i="3" s="1"/>
  <c r="E135" i="3"/>
  <c r="F135" i="3" s="1"/>
  <c r="G135" i="3" s="1"/>
  <c r="E331" i="3"/>
  <c r="F331" i="3" s="1"/>
  <c r="G331" i="3" s="1"/>
  <c r="E262" i="3"/>
  <c r="F262" i="3" s="1"/>
  <c r="G262" i="3" s="1"/>
  <c r="E194" i="3"/>
  <c r="F194" i="3" s="1"/>
  <c r="G194" i="3" s="1"/>
  <c r="E29" i="3"/>
  <c r="F29" i="3" s="1"/>
  <c r="G29" i="3" s="1"/>
  <c r="E257" i="3"/>
  <c r="F257" i="3" s="1"/>
  <c r="G257" i="3" s="1"/>
  <c r="E204" i="3"/>
  <c r="F204" i="3" s="1"/>
  <c r="G204" i="3" s="1"/>
  <c r="E161" i="3"/>
  <c r="F161" i="3" s="1"/>
  <c r="G161" i="3" s="1"/>
  <c r="E173" i="3"/>
  <c r="F173" i="3" s="1"/>
  <c r="G173" i="3" s="1"/>
  <c r="E228" i="3"/>
  <c r="F228" i="3" s="1"/>
  <c r="G228" i="3" s="1"/>
  <c r="E240" i="3"/>
  <c r="F240" i="3" s="1"/>
  <c r="G240" i="3" s="1"/>
  <c r="E222" i="3"/>
  <c r="F222" i="3" s="1"/>
  <c r="G222" i="3" s="1"/>
  <c r="E318" i="3"/>
  <c r="F318" i="3" s="1"/>
  <c r="G318" i="3" s="1"/>
  <c r="E66" i="3"/>
  <c r="F66" i="3" s="1"/>
  <c r="G66" i="3" s="1"/>
  <c r="E323" i="3"/>
  <c r="F323" i="3" s="1"/>
  <c r="G323" i="3" s="1"/>
  <c r="E157" i="3"/>
  <c r="F157" i="3" s="1"/>
  <c r="G157" i="3" s="1"/>
  <c r="E205" i="3"/>
  <c r="F205" i="3" s="1"/>
  <c r="G205" i="3" s="1"/>
  <c r="E86" i="3"/>
  <c r="F86" i="3" s="1"/>
  <c r="G86" i="3" s="1"/>
  <c r="E230" i="3"/>
  <c r="F230" i="3" s="1"/>
  <c r="G230" i="3" s="1"/>
  <c r="E213" i="3"/>
  <c r="F213" i="3" s="1"/>
  <c r="G213" i="3" s="1"/>
  <c r="E285" i="3"/>
  <c r="F285" i="3" s="1"/>
  <c r="G285" i="3" s="1"/>
  <c r="E316" i="3"/>
  <c r="F316" i="3" s="1"/>
  <c r="G316" i="3" s="1"/>
  <c r="E186" i="3"/>
  <c r="F186" i="3" s="1"/>
  <c r="G186" i="3" s="1"/>
  <c r="E139" i="3"/>
  <c r="F139" i="3" s="1"/>
  <c r="G139" i="3" s="1"/>
  <c r="E85" i="3"/>
  <c r="F85" i="3" s="1"/>
  <c r="G85" i="3" s="1"/>
  <c r="E176" i="3"/>
  <c r="F176" i="3" s="1"/>
  <c r="G176" i="3" s="1"/>
  <c r="E41" i="3"/>
  <c r="F41" i="3" s="1"/>
  <c r="G41" i="3" s="1"/>
  <c r="E380" i="3"/>
  <c r="F380" i="3" s="1"/>
  <c r="G380" i="3" s="1"/>
  <c r="E43" i="3"/>
  <c r="F43" i="3" s="1"/>
  <c r="G43" i="3" s="1"/>
  <c r="E239" i="3"/>
  <c r="F239" i="3" s="1"/>
  <c r="G239" i="3" s="1"/>
  <c r="E209" i="3"/>
  <c r="F209" i="3" s="1"/>
  <c r="G209" i="3" s="1"/>
  <c r="E306" i="3"/>
  <c r="F306" i="3" s="1"/>
  <c r="G306" i="3" s="1"/>
  <c r="E272" i="3"/>
  <c r="F272" i="3" s="1"/>
  <c r="G272" i="3" s="1"/>
  <c r="E131" i="3"/>
  <c r="F131" i="3" s="1"/>
  <c r="G131" i="3" s="1"/>
  <c r="E116" i="3"/>
  <c r="F116" i="3" s="1"/>
  <c r="G116" i="3" s="1"/>
  <c r="E167" i="3"/>
  <c r="F167" i="3" s="1"/>
  <c r="G167" i="3" s="1"/>
  <c r="E171" i="3"/>
  <c r="F171" i="3" s="1"/>
  <c r="G171" i="3" s="1"/>
  <c r="E215" i="3"/>
  <c r="F215" i="3" s="1"/>
  <c r="G215" i="3" s="1"/>
  <c r="E365" i="3"/>
  <c r="F365" i="3" s="1"/>
  <c r="G365" i="3" s="1"/>
  <c r="E223" i="3"/>
  <c r="F223" i="3" s="1"/>
  <c r="G223" i="3" s="1"/>
  <c r="E128" i="3"/>
  <c r="F128" i="3" s="1"/>
  <c r="G128" i="3" s="1"/>
  <c r="E309" i="3"/>
  <c r="F309" i="3" s="1"/>
  <c r="G309" i="3" s="1"/>
  <c r="E93" i="3"/>
  <c r="F93" i="3" s="1"/>
  <c r="G93" i="3" s="1"/>
  <c r="E265" i="3"/>
  <c r="F265" i="3" s="1"/>
  <c r="G265" i="3" s="1"/>
  <c r="E159" i="3"/>
  <c r="F159" i="3" s="1"/>
  <c r="G159" i="3" s="1"/>
  <c r="E169" i="3"/>
  <c r="F169" i="3" s="1"/>
  <c r="G169" i="3" s="1"/>
  <c r="E202" i="3"/>
  <c r="F202" i="3" s="1"/>
  <c r="G202" i="3" s="1"/>
  <c r="E211" i="3"/>
  <c r="F211" i="3" s="1"/>
  <c r="G211" i="3" s="1"/>
  <c r="E183" i="3"/>
  <c r="F183" i="3" s="1"/>
  <c r="G183" i="3" s="1"/>
  <c r="E127" i="3"/>
  <c r="F127" i="3" s="1"/>
  <c r="G127" i="3" s="1"/>
  <c r="E295" i="3"/>
  <c r="F295" i="3" s="1"/>
  <c r="G295" i="3" s="1"/>
  <c r="E271" i="3"/>
  <c r="F271" i="3" s="1"/>
  <c r="G271" i="3" s="1"/>
  <c r="E114" i="3"/>
  <c r="F114" i="3" s="1"/>
  <c r="G114" i="3" s="1"/>
  <c r="E353" i="3"/>
  <c r="F353" i="3" s="1"/>
  <c r="G353" i="3" s="1"/>
  <c r="E344" i="3"/>
  <c r="F344" i="3" s="1"/>
  <c r="G344" i="3" s="1"/>
  <c r="E103" i="3"/>
  <c r="F103" i="3" s="1"/>
  <c r="G103" i="3" s="1"/>
  <c r="E83" i="3"/>
  <c r="F83" i="3" s="1"/>
  <c r="G83" i="3" s="1"/>
  <c r="E254" i="3"/>
  <c r="F254" i="3" s="1"/>
  <c r="G254" i="3" s="1"/>
  <c r="E277" i="3"/>
  <c r="F277" i="3" s="1"/>
  <c r="G277" i="3" s="1"/>
  <c r="E384" i="3"/>
  <c r="F384" i="3" s="1"/>
  <c r="G384" i="3" s="1"/>
  <c r="E298" i="3"/>
  <c r="F298" i="3" s="1"/>
  <c r="G298" i="3" s="1"/>
  <c r="E170" i="3"/>
  <c r="F170" i="3" s="1"/>
  <c r="G170" i="3" s="1"/>
  <c r="E292" i="3"/>
  <c r="F292" i="3" s="1"/>
  <c r="G292" i="3" s="1"/>
  <c r="E338" i="3"/>
  <c r="F338" i="3" s="1"/>
  <c r="G338" i="3" s="1"/>
  <c r="E247" i="3"/>
  <c r="F247" i="3" s="1"/>
  <c r="G247" i="3" s="1"/>
  <c r="E57" i="3"/>
  <c r="F57" i="3" s="1"/>
  <c r="G57" i="3" s="1"/>
  <c r="E126" i="3"/>
  <c r="F126" i="3" s="1"/>
  <c r="G126" i="3" s="1"/>
  <c r="E379" i="3"/>
  <c r="F379" i="3" s="1"/>
  <c r="G379" i="3" s="1"/>
  <c r="E203" i="3"/>
  <c r="F203" i="3" s="1"/>
  <c r="G203" i="3" s="1"/>
  <c r="E385" i="3"/>
  <c r="F385" i="3" s="1"/>
  <c r="G385" i="3" s="1"/>
  <c r="E279" i="3"/>
  <c r="F279" i="3" s="1"/>
  <c r="G279" i="3" s="1"/>
  <c r="E28" i="3"/>
  <c r="F28" i="3" s="1"/>
  <c r="G28" i="3" s="1"/>
  <c r="E104" i="3"/>
  <c r="F104" i="3" s="1"/>
  <c r="G104" i="3" s="1"/>
  <c r="E52" i="3"/>
  <c r="F52" i="3" s="1"/>
  <c r="G52" i="3" s="1"/>
  <c r="E220" i="3"/>
  <c r="F220" i="3" s="1"/>
  <c r="G220" i="3" s="1"/>
  <c r="E301" i="3"/>
  <c r="F301" i="3" s="1"/>
  <c r="G301" i="3" s="1"/>
  <c r="E37" i="3"/>
  <c r="F37" i="3" s="1"/>
  <c r="G37" i="3" s="1"/>
  <c r="E141" i="3"/>
  <c r="F141" i="3" s="1"/>
  <c r="G141" i="3" s="1"/>
  <c r="E149" i="3"/>
  <c r="F149" i="3" s="1"/>
  <c r="G149" i="3" s="1"/>
  <c r="E368" i="3"/>
  <c r="F368" i="3" s="1"/>
  <c r="G368" i="3" s="1"/>
  <c r="E190" i="3"/>
  <c r="F190" i="3" s="1"/>
  <c r="G190" i="3" s="1"/>
  <c r="E382" i="3"/>
  <c r="F382" i="3" s="1"/>
  <c r="G382" i="3" s="1"/>
  <c r="E122" i="3"/>
  <c r="F122" i="3" s="1"/>
  <c r="G122" i="3" s="1"/>
  <c r="E177" i="3"/>
  <c r="F177" i="3" s="1"/>
  <c r="G177" i="3" s="1"/>
  <c r="E198" i="3"/>
  <c r="F198" i="3" s="1"/>
  <c r="G198" i="3" s="1"/>
  <c r="E196" i="3"/>
  <c r="F196" i="3" s="1"/>
  <c r="G196" i="3" s="1"/>
  <c r="E362" i="3"/>
  <c r="F362" i="3" s="1"/>
  <c r="G362" i="3" s="1"/>
  <c r="E297" i="3"/>
  <c r="F297" i="3" s="1"/>
  <c r="G297" i="3" s="1"/>
  <c r="E325" i="3"/>
  <c r="F325" i="3" s="1"/>
  <c r="G325" i="3" s="1"/>
  <c r="E372" i="3"/>
  <c r="F372" i="3" s="1"/>
  <c r="G372" i="3" s="1"/>
  <c r="E370" i="3"/>
  <c r="F370" i="3" s="1"/>
  <c r="G370" i="3" s="1"/>
  <c r="E255" i="3"/>
  <c r="F255" i="3" s="1"/>
  <c r="G255" i="3" s="1"/>
  <c r="E23" i="3"/>
  <c r="F23" i="3" s="1"/>
  <c r="G23" i="3" s="1"/>
  <c r="E245" i="3"/>
  <c r="F245" i="3" s="1"/>
  <c r="G245" i="3" s="1"/>
  <c r="E291" i="3"/>
  <c r="F291" i="3" s="1"/>
  <c r="G291" i="3" s="1"/>
  <c r="E64" i="3"/>
  <c r="F64" i="3" s="1"/>
  <c r="G64" i="3" s="1"/>
  <c r="E326" i="3"/>
  <c r="F326" i="3" s="1"/>
  <c r="G326" i="3" s="1"/>
  <c r="E32" i="3"/>
  <c r="F32" i="3" s="1"/>
  <c r="G32" i="3" s="1"/>
  <c r="E263" i="3"/>
  <c r="F263" i="3" s="1"/>
  <c r="G263" i="3" s="1"/>
  <c r="E106" i="3"/>
  <c r="F106" i="3" s="1"/>
  <c r="G106" i="3" s="1"/>
  <c r="E311" i="3"/>
  <c r="F311" i="3" s="1"/>
  <c r="G311" i="3" s="1"/>
  <c r="E155" i="3"/>
  <c r="F155" i="3" s="1"/>
  <c r="G155" i="3" s="1"/>
  <c r="E251" i="3"/>
  <c r="F251" i="3" s="1"/>
  <c r="G251" i="3" s="1"/>
  <c r="E193" i="3"/>
  <c r="F193" i="3" s="1"/>
  <c r="G193" i="3" s="1"/>
  <c r="E373" i="3"/>
  <c r="F373" i="3" s="1"/>
  <c r="G373" i="3" s="1"/>
  <c r="E56" i="3"/>
  <c r="F56" i="3" s="1"/>
  <c r="G56" i="3" s="1"/>
  <c r="E35" i="3"/>
  <c r="F35" i="3" s="1"/>
  <c r="G35" i="3" s="1"/>
  <c r="E63" i="3"/>
  <c r="F63" i="3" s="1"/>
  <c r="G63" i="3" s="1"/>
  <c r="E334" i="3"/>
  <c r="F334" i="3" s="1"/>
  <c r="G334" i="3" s="1"/>
  <c r="E89" i="3"/>
  <c r="F89" i="3" s="1"/>
  <c r="G89" i="3" s="1"/>
  <c r="E51" i="3"/>
  <c r="F51" i="3" s="1"/>
  <c r="G51" i="3" s="1"/>
  <c r="E44" i="3"/>
  <c r="F44" i="3" s="1"/>
  <c r="G44" i="3" s="1"/>
  <c r="E249" i="3"/>
  <c r="F249" i="3" s="1"/>
  <c r="G249" i="3" s="1"/>
  <c r="E250" i="3"/>
  <c r="F250" i="3" s="1"/>
  <c r="G250" i="3" s="1"/>
  <c r="E136" i="3"/>
  <c r="F136" i="3" s="1"/>
  <c r="G136" i="3" s="1"/>
  <c r="E386" i="3"/>
  <c r="F386" i="3" s="1"/>
  <c r="G386" i="3" s="1"/>
  <c r="E22" i="3"/>
  <c r="F22" i="3" s="1"/>
  <c r="G22" i="3" s="1"/>
  <c r="E321" i="3"/>
  <c r="F321" i="3" s="1"/>
  <c r="G321" i="3" s="1"/>
  <c r="E111" i="3"/>
  <c r="F111" i="3" s="1"/>
  <c r="G111" i="3" s="1"/>
  <c r="E276" i="3"/>
  <c r="F276" i="3" s="1"/>
  <c r="G276" i="3" s="1"/>
  <c r="E82" i="3"/>
  <c r="F82" i="3" s="1"/>
  <c r="G82" i="3" s="1"/>
  <c r="E187" i="3"/>
  <c r="F187" i="3" s="1"/>
  <c r="G187" i="3" s="1"/>
  <c r="E350" i="3"/>
  <c r="F350" i="3" s="1"/>
  <c r="G350" i="3" s="1"/>
  <c r="E286" i="3"/>
  <c r="F286" i="3" s="1"/>
  <c r="G286" i="3" s="1"/>
  <c r="E314" i="3"/>
  <c r="F314" i="3" s="1"/>
  <c r="G314" i="3" s="1"/>
  <c r="E361" i="3"/>
  <c r="F361" i="3" s="1"/>
  <c r="G361" i="3" s="1"/>
  <c r="E359" i="3"/>
  <c r="F359" i="3" s="1"/>
  <c r="G359" i="3" s="1"/>
  <c r="E91" i="3"/>
  <c r="F91" i="3" s="1"/>
  <c r="G91" i="3" s="1"/>
  <c r="E33" i="3"/>
  <c r="F33" i="3" s="1"/>
  <c r="G33" i="3" s="1"/>
  <c r="E142" i="3"/>
  <c r="F142" i="3" s="1"/>
  <c r="G142" i="3" s="1"/>
  <c r="E87" i="3"/>
  <c r="F87" i="3" s="1"/>
  <c r="G87" i="3" s="1"/>
  <c r="E375" i="3"/>
  <c r="F375" i="3" s="1"/>
  <c r="G375" i="3" s="1"/>
  <c r="E99" i="3"/>
  <c r="F99" i="3" s="1"/>
  <c r="G99" i="3" s="1"/>
  <c r="E336" i="3"/>
  <c r="F336" i="3" s="1"/>
  <c r="G336" i="3" s="1"/>
  <c r="E181" i="3"/>
  <c r="F181" i="3" s="1"/>
  <c r="G181" i="3" s="1"/>
  <c r="E337" i="3"/>
  <c r="F337" i="3" s="1"/>
  <c r="G337" i="3" s="1"/>
  <c r="E75" i="3"/>
  <c r="F75" i="3" s="1"/>
  <c r="G75" i="3" s="1"/>
  <c r="E217" i="3"/>
  <c r="F217" i="3" s="1"/>
  <c r="G217" i="3" s="1"/>
  <c r="E125" i="3"/>
  <c r="F125" i="3" s="1"/>
  <c r="G125" i="3" s="1"/>
  <c r="E378" i="3"/>
  <c r="F378" i="3" s="1"/>
  <c r="G378" i="3" s="1"/>
  <c r="E274" i="3"/>
  <c r="F274" i="3" s="1"/>
  <c r="G274" i="3" s="1"/>
  <c r="E100" i="3"/>
  <c r="F100" i="3" s="1"/>
  <c r="G100" i="3" s="1"/>
  <c r="E189" i="3"/>
  <c r="F189" i="3" s="1"/>
  <c r="G189" i="3" s="1"/>
  <c r="E130" i="3"/>
  <c r="F130" i="3" s="1"/>
  <c r="G130" i="3" s="1"/>
  <c r="E288" i="3"/>
  <c r="F288" i="3" s="1"/>
  <c r="G288" i="3" s="1"/>
  <c r="E242" i="3"/>
  <c r="F242" i="3" s="1"/>
  <c r="G242" i="3" s="1"/>
  <c r="E143" i="3"/>
  <c r="F143" i="3" s="1"/>
  <c r="G143" i="3" s="1"/>
  <c r="E40" i="3"/>
  <c r="F40" i="3" s="1"/>
  <c r="G40" i="3" s="1"/>
  <c r="E354" i="3"/>
  <c r="F354" i="3" s="1"/>
  <c r="G354" i="3" s="1"/>
  <c r="E227" i="3"/>
  <c r="F227" i="3" s="1"/>
  <c r="G227" i="3" s="1"/>
  <c r="E348" i="3"/>
  <c r="F348" i="3" s="1"/>
  <c r="G348" i="3" s="1"/>
  <c r="E313" i="3"/>
  <c r="F313" i="3" s="1"/>
  <c r="G313" i="3" s="1"/>
  <c r="E138" i="3"/>
  <c r="F138" i="3" s="1"/>
  <c r="G138" i="3" s="1"/>
  <c r="E182" i="3"/>
  <c r="F182" i="3" s="1"/>
  <c r="G182" i="3" s="1"/>
  <c r="E121" i="3"/>
  <c r="F121" i="3" s="1"/>
  <c r="G121" i="3" s="1"/>
  <c r="E212" i="3"/>
  <c r="F212" i="3" s="1"/>
  <c r="G212" i="3" s="1"/>
  <c r="E92" i="3"/>
  <c r="F92" i="3" s="1"/>
  <c r="G92" i="3" s="1"/>
  <c r="E78" i="3"/>
  <c r="F78" i="3" s="1"/>
  <c r="G78" i="3" s="1"/>
  <c r="E178" i="3"/>
  <c r="F178" i="3" s="1"/>
  <c r="G178" i="3" s="1"/>
  <c r="E199" i="3"/>
  <c r="F199" i="3" s="1"/>
  <c r="G199" i="3" s="1"/>
  <c r="E154" i="3"/>
  <c r="F154" i="3" s="1"/>
  <c r="G154" i="3" s="1"/>
  <c r="E226" i="3"/>
  <c r="F226" i="3" s="1"/>
  <c r="G226" i="3" s="1"/>
  <c r="E123" i="3"/>
  <c r="F123" i="3" s="1"/>
  <c r="G123" i="3" s="1"/>
  <c r="E367" i="3"/>
  <c r="F367" i="3" s="1"/>
  <c r="G367" i="3" s="1"/>
  <c r="E349" i="3"/>
  <c r="F349" i="3" s="1"/>
  <c r="G349" i="3" s="1"/>
  <c r="E308" i="3"/>
  <c r="F308" i="3" s="1"/>
  <c r="G308" i="3" s="1"/>
  <c r="E342" i="3"/>
  <c r="F342" i="3" s="1"/>
  <c r="G342" i="3" s="1"/>
  <c r="E351" i="3"/>
  <c r="F351" i="3" s="1"/>
  <c r="G351" i="3" s="1"/>
  <c r="E333" i="3"/>
  <c r="F333" i="3" s="1"/>
  <c r="G333" i="3" s="1"/>
  <c r="E188" i="3"/>
  <c r="F188" i="3" s="1"/>
  <c r="G188" i="3" s="1"/>
  <c r="E129" i="3"/>
  <c r="F129" i="3" s="1"/>
  <c r="G129" i="3" s="1"/>
  <c r="E26" i="3"/>
  <c r="F26" i="3" s="1"/>
  <c r="G26" i="3" s="1"/>
  <c r="E364" i="3"/>
  <c r="F364" i="3" s="1"/>
  <c r="G364" i="3" s="1"/>
  <c r="E332" i="3"/>
  <c r="F332" i="3" s="1"/>
  <c r="G332" i="3" s="1"/>
  <c r="E287" i="3"/>
  <c r="F287" i="3" s="1"/>
  <c r="G287" i="3" s="1"/>
  <c r="E241" i="3"/>
  <c r="F241" i="3" s="1"/>
  <c r="G241" i="3" s="1"/>
  <c r="E151" i="3"/>
  <c r="F151" i="3" s="1"/>
  <c r="G151" i="3" s="1"/>
  <c r="E168" i="3"/>
  <c r="F168" i="3" s="1"/>
  <c r="G168" i="3" s="1"/>
  <c r="E383" i="3"/>
  <c r="F383" i="3" s="1"/>
  <c r="G383" i="3" s="1"/>
  <c r="E163" i="3"/>
  <c r="F163" i="3" s="1"/>
  <c r="G163" i="3" s="1"/>
  <c r="E46" i="3"/>
  <c r="F46" i="3" s="1"/>
  <c r="G46" i="3" s="1"/>
  <c r="E197" i="3"/>
  <c r="F197" i="3" s="1"/>
  <c r="G197" i="3" s="1"/>
  <c r="E238" i="3"/>
  <c r="F238" i="3" s="1"/>
  <c r="G238" i="3" s="1"/>
  <c r="E162" i="3"/>
  <c r="F162" i="3" s="1"/>
  <c r="G162" i="3" s="1"/>
  <c r="E207" i="3"/>
  <c r="F207" i="3" s="1"/>
  <c r="G207" i="3" s="1"/>
  <c r="E225" i="3"/>
  <c r="F225" i="3" s="1"/>
  <c r="G225" i="3" s="1"/>
  <c r="E293" i="3"/>
  <c r="F293" i="3" s="1"/>
  <c r="G293" i="3" s="1"/>
  <c r="E299" i="3"/>
  <c r="F299" i="3" s="1"/>
  <c r="G299" i="3" s="1"/>
  <c r="E328" i="3"/>
  <c r="F328" i="3" s="1"/>
  <c r="G328" i="3" s="1"/>
  <c r="E185" i="3"/>
  <c r="F185" i="3" s="1"/>
  <c r="G185" i="3" s="1"/>
  <c r="E150" i="3"/>
  <c r="F150" i="3" s="1"/>
  <c r="G150" i="3" s="1"/>
  <c r="E119" i="3"/>
  <c r="F119" i="3" s="1"/>
  <c r="G119" i="3" s="1"/>
  <c r="E335" i="3"/>
  <c r="F335" i="3" s="1"/>
  <c r="G335" i="3" s="1"/>
  <c r="E74" i="3"/>
  <c r="F74" i="3" s="1"/>
  <c r="G74" i="3" s="1"/>
  <c r="E45" i="3"/>
  <c r="F45" i="3" s="1"/>
  <c r="G45" i="3" s="1"/>
  <c r="E366" i="3"/>
  <c r="F366" i="3" s="1"/>
  <c r="G366" i="3" s="1"/>
  <c r="E236" i="3"/>
  <c r="F236" i="3" s="1"/>
  <c r="G236" i="3" s="1"/>
  <c r="E81" i="3"/>
  <c r="F81" i="3" s="1"/>
  <c r="G81" i="3" s="1"/>
  <c r="E216" i="3"/>
  <c r="F216" i="3" s="1"/>
  <c r="G216" i="3" s="1"/>
  <c r="E152" i="3"/>
  <c r="F152" i="3" s="1"/>
  <c r="G152" i="3" s="1"/>
  <c r="E55" i="3"/>
  <c r="F55" i="3" s="1"/>
  <c r="G55" i="3" s="1"/>
  <c r="E303" i="3"/>
  <c r="F303" i="3" s="1"/>
  <c r="G303" i="3" s="1"/>
  <c r="E113" i="3"/>
  <c r="F113" i="3" s="1"/>
  <c r="G113" i="3" s="1"/>
  <c r="E305" i="3"/>
  <c r="F305" i="3" s="1"/>
  <c r="G305" i="3" s="1"/>
  <c r="E110" i="3"/>
  <c r="F110" i="3" s="1"/>
  <c r="G110" i="3" s="1"/>
  <c r="E200" i="3"/>
  <c r="F200" i="3" s="1"/>
  <c r="G200" i="3" s="1"/>
  <c r="E218" i="3"/>
  <c r="F218" i="3" s="1"/>
  <c r="G218" i="3" s="1"/>
  <c r="E36" i="3"/>
  <c r="F36" i="3" s="1"/>
  <c r="G36" i="3" s="1"/>
  <c r="E264" i="3"/>
  <c r="F264" i="3" s="1"/>
  <c r="G264" i="3" s="1"/>
  <c r="E221" i="3"/>
  <c r="F221" i="3" s="1"/>
  <c r="G221" i="3" s="1"/>
  <c r="E50" i="3"/>
  <c r="F50" i="3" s="1"/>
  <c r="G50" i="3" s="1"/>
  <c r="E317" i="3"/>
  <c r="F317" i="3" s="1"/>
  <c r="G317" i="3" s="1"/>
  <c r="E374" i="3"/>
  <c r="F374" i="3" s="1"/>
  <c r="G374" i="3" s="1"/>
  <c r="E61" i="3"/>
  <c r="F61" i="3" s="1"/>
  <c r="G61" i="3" s="1"/>
  <c r="E243" i="3"/>
  <c r="F243" i="3" s="1"/>
  <c r="G243" i="3" s="1"/>
  <c r="E246" i="3"/>
  <c r="F246" i="3" s="1"/>
  <c r="G246" i="3" s="1"/>
  <c r="E346" i="3"/>
  <c r="F346" i="3" s="1"/>
  <c r="G346" i="3" s="1"/>
  <c r="E53" i="3"/>
  <c r="F53" i="3" s="1"/>
  <c r="G53" i="3" s="1"/>
  <c r="E77" i="3"/>
  <c r="F77" i="3" s="1"/>
  <c r="G77" i="3" s="1"/>
  <c r="E98" i="3"/>
  <c r="F98" i="3" s="1"/>
  <c r="G98" i="3" s="1"/>
  <c r="E191" i="3"/>
  <c r="F191" i="3" s="1"/>
  <c r="G191" i="3" s="1"/>
  <c r="E248" i="3"/>
  <c r="F248" i="3" s="1"/>
  <c r="G248" i="3" s="1"/>
  <c r="E312" i="3"/>
  <c r="F312" i="3" s="1"/>
  <c r="G312" i="3" s="1"/>
  <c r="E253" i="3"/>
  <c r="F253" i="3" s="1"/>
  <c r="G253" i="3" s="1"/>
  <c r="E146" i="3"/>
  <c r="F146" i="3" s="1"/>
  <c r="G146" i="3" s="1"/>
  <c r="E84" i="3"/>
  <c r="F84" i="3" s="1"/>
  <c r="G84" i="3" s="1"/>
  <c r="E101" i="3"/>
  <c r="F101" i="3" s="1"/>
  <c r="G101" i="3" s="1"/>
  <c r="E145" i="3"/>
  <c r="F145" i="3" s="1"/>
  <c r="G145" i="3" s="1"/>
  <c r="E108" i="3"/>
  <c r="F108" i="3" s="1"/>
  <c r="G108" i="3" s="1"/>
  <c r="E280" i="3"/>
  <c r="F280" i="3" s="1"/>
  <c r="G280" i="3" s="1"/>
  <c r="E54" i="3"/>
  <c r="F54" i="3" s="1"/>
  <c r="G54" i="3" s="1"/>
  <c r="E79" i="3"/>
  <c r="F79" i="3" s="1"/>
  <c r="G79" i="3" s="1"/>
  <c r="E289" i="3"/>
  <c r="F289" i="3" s="1"/>
  <c r="G289" i="3" s="1"/>
  <c r="E95" i="3"/>
  <c r="F95" i="3" s="1"/>
  <c r="G95" i="3" s="1"/>
  <c r="E347" i="3"/>
  <c r="F347" i="3" s="1"/>
  <c r="G347" i="3" s="1"/>
  <c r="E140" i="3"/>
  <c r="F140" i="3" s="1"/>
  <c r="G140" i="3" s="1"/>
  <c r="E229" i="3"/>
  <c r="F229" i="3" s="1"/>
  <c r="G229" i="3" s="1"/>
  <c r="E68" i="3"/>
  <c r="F68" i="3" s="1"/>
  <c r="G68" i="3" s="1"/>
  <c r="E208" i="3"/>
  <c r="F208" i="3" s="1"/>
  <c r="G208" i="3" s="1"/>
  <c r="E232" i="3"/>
  <c r="F232" i="3" s="1"/>
  <c r="G232" i="3" s="1"/>
  <c r="E320" i="3"/>
  <c r="F320" i="3" s="1"/>
  <c r="G320" i="3" s="1"/>
  <c r="E59" i="3"/>
  <c r="F59" i="3" s="1"/>
  <c r="G59" i="3" s="1"/>
  <c r="E60" i="3"/>
  <c r="F60" i="3" s="1"/>
  <c r="G60" i="3" s="1"/>
  <c r="E24" i="3"/>
  <c r="F24" i="3" s="1"/>
  <c r="G24" i="3" s="1"/>
  <c r="E48" i="3"/>
  <c r="F48" i="3" s="1"/>
  <c r="G48" i="3" s="1"/>
  <c r="E158" i="3"/>
  <c r="F158" i="3" s="1"/>
  <c r="G158" i="3" s="1"/>
  <c r="E153" i="3"/>
  <c r="F153" i="3" s="1"/>
  <c r="G153" i="3" s="1"/>
  <c r="E39" i="3"/>
  <c r="F39" i="3" s="1"/>
  <c r="G39" i="3" s="1"/>
  <c r="E102" i="3"/>
  <c r="F102" i="3" s="1"/>
  <c r="G102" i="3" s="1"/>
  <c r="E132" i="3"/>
  <c r="F132" i="3" s="1"/>
  <c r="G132" i="3" s="1"/>
  <c r="E341" i="3"/>
  <c r="F341" i="3" s="1"/>
  <c r="G341" i="3" s="1"/>
  <c r="E97" i="3"/>
  <c r="F97" i="3" s="1"/>
  <c r="G97" i="3" s="1"/>
  <c r="E269" i="3"/>
  <c r="F269" i="3" s="1"/>
  <c r="G269" i="3" s="1"/>
  <c r="E120" i="3"/>
  <c r="F120" i="3" s="1"/>
  <c r="G120" i="3" s="1"/>
  <c r="E278" i="3"/>
  <c r="F278" i="3" s="1"/>
  <c r="G278" i="3" s="1"/>
  <c r="E94" i="3"/>
  <c r="F94" i="3" s="1"/>
  <c r="G94" i="3" s="1"/>
  <c r="E219" i="3"/>
  <c r="F219" i="3" s="1"/>
  <c r="G219" i="3" s="1"/>
  <c r="E42" i="3"/>
  <c r="F42" i="3" s="1"/>
  <c r="G42" i="3" s="1"/>
  <c r="E109" i="3"/>
  <c r="F109" i="3" s="1"/>
  <c r="G109" i="3" s="1"/>
  <c r="E224" i="3"/>
  <c r="F224" i="3" s="1"/>
  <c r="G224" i="3" s="1"/>
  <c r="E31" i="3"/>
  <c r="F31" i="3" s="1"/>
  <c r="G31" i="3" s="1"/>
  <c r="E144" i="3"/>
  <c r="F144" i="3" s="1"/>
  <c r="G144" i="3" s="1"/>
  <c r="E319" i="3"/>
  <c r="F319" i="3" s="1"/>
  <c r="G319" i="3" s="1"/>
  <c r="E369" i="3"/>
  <c r="F369" i="3" s="1"/>
  <c r="G369" i="3" s="1"/>
  <c r="E165" i="3"/>
  <c r="F165" i="3" s="1"/>
  <c r="G165" i="3" s="1"/>
  <c r="E164" i="3"/>
  <c r="F164" i="3" s="1"/>
  <c r="G164" i="3" s="1"/>
  <c r="E260" i="3"/>
  <c r="F260" i="3" s="1"/>
  <c r="G260" i="3" s="1"/>
  <c r="E266" i="3"/>
  <c r="F266" i="3" s="1"/>
  <c r="G266" i="3" s="1"/>
  <c r="E27" i="3"/>
  <c r="F27" i="3" s="1"/>
  <c r="G27" i="3" s="1"/>
  <c r="E244" i="3"/>
  <c r="F244" i="3" s="1"/>
  <c r="G244" i="3" s="1"/>
  <c r="E184" i="3"/>
  <c r="F184" i="3" s="1"/>
  <c r="G184" i="3" s="1"/>
  <c r="E166" i="3"/>
  <c r="F166" i="3" s="1"/>
  <c r="G166" i="3" s="1"/>
  <c r="E237" i="3"/>
  <c r="F237" i="3" s="1"/>
  <c r="G237" i="3" s="1"/>
  <c r="E70" i="3"/>
  <c r="F70" i="3" s="1"/>
  <c r="G70" i="3" s="1"/>
  <c r="E345" i="3"/>
  <c r="F345" i="3" s="1"/>
  <c r="G345" i="3" s="1"/>
  <c r="E329" i="3"/>
  <c r="F329" i="3" s="1"/>
  <c r="G329" i="3" s="1"/>
  <c r="E175" i="3"/>
  <c r="F175" i="3" s="1"/>
  <c r="G175" i="3" s="1"/>
  <c r="E256" i="3"/>
  <c r="F256" i="3" s="1"/>
  <c r="G256" i="3" s="1"/>
  <c r="E25" i="3"/>
  <c r="F25" i="3" s="1"/>
  <c r="G25" i="3" s="1"/>
  <c r="E206" i="3"/>
  <c r="F206" i="3" s="1"/>
  <c r="G206" i="3" s="1"/>
  <c r="E327" i="3"/>
  <c r="F327" i="3" s="1"/>
  <c r="G327" i="3" s="1"/>
  <c r="E381" i="3"/>
  <c r="F381" i="3" s="1"/>
  <c r="G381" i="3" s="1"/>
  <c r="E290" i="3"/>
  <c r="F290" i="3" s="1"/>
  <c r="G290" i="3" s="1"/>
  <c r="E124" i="3"/>
  <c r="F124" i="3" s="1"/>
  <c r="G124" i="3" s="1"/>
  <c r="E360" i="3"/>
  <c r="F360" i="3" s="1"/>
  <c r="G360" i="3" s="1"/>
  <c r="E90" i="3"/>
  <c r="F90" i="3" s="1"/>
  <c r="G90" i="3" s="1"/>
  <c r="E67" i="3"/>
  <c r="F67" i="3" s="1"/>
  <c r="G67" i="3" s="1"/>
  <c r="E160" i="3"/>
  <c r="F160" i="3" s="1"/>
  <c r="G160" i="3" s="1"/>
  <c r="E273" i="3"/>
  <c r="F273" i="3" s="1"/>
  <c r="G273" i="3" s="1"/>
  <c r="E355" i="3"/>
  <c r="F355" i="3" s="1"/>
  <c r="G355" i="3" s="1"/>
  <c r="E112" i="3"/>
  <c r="F112" i="3" s="1"/>
  <c r="G112" i="3" s="1"/>
  <c r="E30" i="3"/>
  <c r="F30" i="3" s="1"/>
  <c r="G30" i="3" s="1"/>
  <c r="E259" i="3"/>
  <c r="F259" i="3" s="1"/>
  <c r="G259" i="3" s="1"/>
  <c r="E296" i="3"/>
  <c r="F296" i="3" s="1"/>
  <c r="G296" i="3" s="1"/>
  <c r="E80" i="3"/>
  <c r="F80" i="3" s="1"/>
  <c r="G80" i="3" s="1"/>
  <c r="E275" i="3"/>
  <c r="F275" i="3" s="1"/>
  <c r="G275" i="3" s="1"/>
  <c r="E117" i="3"/>
  <c r="F117" i="3" s="1"/>
  <c r="G117" i="3" s="1"/>
  <c r="E73" i="3"/>
  <c r="F73" i="3" s="1"/>
  <c r="G73" i="3" s="1"/>
  <c r="E339" i="3"/>
  <c r="F339" i="3" s="1"/>
  <c r="G339" i="3" s="1"/>
  <c r="E252" i="3"/>
  <c r="F252" i="3" s="1"/>
  <c r="G252" i="3" s="1"/>
  <c r="E235" i="3"/>
  <c r="F235" i="3" s="1"/>
  <c r="G235" i="3" s="1"/>
  <c r="E294" i="3"/>
  <c r="F294" i="3" s="1"/>
  <c r="G294" i="3" s="1"/>
  <c r="E47" i="3"/>
  <c r="F47" i="3" s="1"/>
  <c r="G47" i="3" s="1"/>
  <c r="E268" i="3"/>
  <c r="F268" i="3" s="1"/>
  <c r="G268" i="3" s="1"/>
  <c r="E115" i="3"/>
  <c r="F115" i="3" s="1"/>
  <c r="G115" i="3" s="1"/>
  <c r="E147" i="3"/>
  <c r="F147" i="3" s="1"/>
  <c r="G147" i="3" s="1"/>
  <c r="E283" i="3"/>
  <c r="F283" i="3" s="1"/>
  <c r="G283" i="3" s="1"/>
  <c r="E261" i="3"/>
  <c r="F261" i="3" s="1"/>
  <c r="G261" i="3" s="1"/>
  <c r="E352" i="3"/>
  <c r="F352" i="3" s="1"/>
  <c r="G352" i="3" s="1"/>
  <c r="E58" i="3"/>
  <c r="F58" i="3" s="1"/>
  <c r="G58" i="3" s="1"/>
  <c r="E214" i="3"/>
  <c r="F214" i="3" s="1"/>
  <c r="G214" i="3" s="1"/>
  <c r="E71" i="3"/>
  <c r="F71" i="3" s="1"/>
  <c r="G71" i="3" s="1"/>
  <c r="V2" i="6"/>
  <c r="T2" i="6"/>
  <c r="U2" i="6"/>
  <c r="C381" i="6"/>
  <c r="E381" i="6"/>
  <c r="D381" i="6"/>
  <c r="C491" i="6"/>
  <c r="G491" i="6" s="1"/>
  <c r="D491" i="6"/>
  <c r="E491" i="6"/>
  <c r="C697" i="6"/>
  <c r="G697" i="6" s="1"/>
  <c r="D697" i="6"/>
  <c r="E697" i="6"/>
  <c r="D39" i="6"/>
  <c r="C39" i="6"/>
  <c r="E39" i="6"/>
  <c r="E290" i="6"/>
  <c r="D290" i="6"/>
  <c r="C290" i="6"/>
  <c r="C484" i="6"/>
  <c r="G484" i="6" s="1"/>
  <c r="D484" i="6"/>
  <c r="E484" i="6"/>
  <c r="C674" i="6"/>
  <c r="G674" i="6" s="1"/>
  <c r="D674" i="6"/>
  <c r="E674" i="6"/>
  <c r="C416" i="6"/>
  <c r="D416" i="6"/>
  <c r="E416" i="6"/>
  <c r="D444" i="6"/>
  <c r="E444" i="6"/>
  <c r="C444" i="6"/>
  <c r="E638" i="6"/>
  <c r="C638" i="6"/>
  <c r="G638" i="6" s="1"/>
  <c r="D638" i="6"/>
  <c r="D49" i="6"/>
  <c r="E49" i="6"/>
  <c r="C49" i="6"/>
  <c r="E33" i="6"/>
  <c r="C33" i="6"/>
  <c r="D33" i="6"/>
  <c r="C583" i="6"/>
  <c r="G583" i="6" s="1"/>
  <c r="D583" i="6"/>
  <c r="E583" i="6"/>
  <c r="D773" i="6"/>
  <c r="C773" i="6"/>
  <c r="G773" i="6" s="1"/>
  <c r="E773" i="6"/>
  <c r="I773" i="6" s="1"/>
  <c r="E292" i="6"/>
  <c r="C292" i="6"/>
  <c r="D292" i="6"/>
  <c r="C51" i="6"/>
  <c r="D51" i="6"/>
  <c r="E51" i="6"/>
  <c r="D543" i="6"/>
  <c r="E543" i="6"/>
  <c r="C543" i="6"/>
  <c r="G543" i="6" s="1"/>
  <c r="C636" i="6"/>
  <c r="G636" i="6" s="1"/>
  <c r="D636" i="6"/>
  <c r="E636" i="6"/>
  <c r="C364" i="6"/>
  <c r="E364" i="6"/>
  <c r="D364" i="6"/>
  <c r="C554" i="6"/>
  <c r="G554" i="6" s="1"/>
  <c r="D554" i="6"/>
  <c r="E554" i="6"/>
  <c r="C193" i="6"/>
  <c r="D193" i="6"/>
  <c r="E193" i="6"/>
  <c r="C342" i="6"/>
  <c r="E342" i="6"/>
  <c r="D342" i="6"/>
  <c r="E23" i="6"/>
  <c r="C23" i="6"/>
  <c r="D23" i="6"/>
  <c r="D563" i="6"/>
  <c r="E563" i="6"/>
  <c r="C563" i="6"/>
  <c r="G563" i="6" s="1"/>
  <c r="C513" i="6"/>
  <c r="G513" i="6" s="1"/>
  <c r="D513" i="6"/>
  <c r="E513" i="6"/>
  <c r="C105" i="6"/>
  <c r="E105" i="6"/>
  <c r="D105" i="6"/>
  <c r="D349" i="6"/>
  <c r="C349" i="6"/>
  <c r="E349" i="6"/>
  <c r="C603" i="6"/>
  <c r="G603" i="6" s="1"/>
  <c r="D603" i="6"/>
  <c r="E603" i="6"/>
  <c r="E333" i="6"/>
  <c r="C333" i="6"/>
  <c r="D333" i="6"/>
  <c r="E209" i="6"/>
  <c r="C209" i="6"/>
  <c r="D209" i="6"/>
  <c r="C454" i="6"/>
  <c r="D454" i="6"/>
  <c r="E454" i="6"/>
  <c r="E596" i="6"/>
  <c r="C596" i="6"/>
  <c r="G596" i="6" s="1"/>
  <c r="D596" i="6"/>
  <c r="D754" i="6"/>
  <c r="E754" i="6"/>
  <c r="I754" i="6" s="1"/>
  <c r="C754" i="6"/>
  <c r="G754" i="6" s="1"/>
  <c r="C560" i="6"/>
  <c r="G560" i="6" s="1"/>
  <c r="D560" i="6"/>
  <c r="E560" i="6"/>
  <c r="E134" i="6"/>
  <c r="D134" i="6"/>
  <c r="C134" i="6"/>
  <c r="C702" i="6"/>
  <c r="G702" i="6" s="1"/>
  <c r="D702" i="6"/>
  <c r="E702" i="6"/>
  <c r="D204" i="6"/>
  <c r="E204" i="6"/>
  <c r="C204" i="6"/>
  <c r="C425" i="6"/>
  <c r="D425" i="6"/>
  <c r="E425" i="6"/>
  <c r="C647" i="6"/>
  <c r="G647" i="6" s="1"/>
  <c r="E647" i="6"/>
  <c r="D647" i="6"/>
  <c r="C218" i="6"/>
  <c r="E218" i="6"/>
  <c r="D218" i="6"/>
  <c r="C85" i="6"/>
  <c r="E85" i="6"/>
  <c r="D85" i="6"/>
  <c r="C151" i="6"/>
  <c r="E151" i="6"/>
  <c r="D151" i="6"/>
  <c r="D671" i="6"/>
  <c r="C671" i="6"/>
  <c r="G671" i="6" s="1"/>
  <c r="E671" i="6"/>
  <c r="D749" i="6"/>
  <c r="E749" i="6"/>
  <c r="I749" i="6" s="1"/>
  <c r="C749" i="6"/>
  <c r="G749" i="6" s="1"/>
  <c r="D86" i="6"/>
  <c r="C86" i="6"/>
  <c r="E86" i="6"/>
  <c r="C650" i="6"/>
  <c r="G650" i="6" s="1"/>
  <c r="D650" i="6"/>
  <c r="E650" i="6"/>
  <c r="D144" i="6"/>
  <c r="E144" i="6"/>
  <c r="C144" i="6"/>
  <c r="C37" i="6"/>
  <c r="E37" i="6"/>
  <c r="D37" i="6"/>
  <c r="C501" i="6"/>
  <c r="G501" i="6" s="1"/>
  <c r="D501" i="6"/>
  <c r="E501" i="6"/>
  <c r="C627" i="6"/>
  <c r="G627" i="6" s="1"/>
  <c r="D627" i="6"/>
  <c r="E627" i="6"/>
  <c r="D641" i="6"/>
  <c r="E641" i="6"/>
  <c r="C641" i="6"/>
  <c r="G641" i="6" s="1"/>
  <c r="D206" i="6"/>
  <c r="E206" i="6"/>
  <c r="C206" i="6"/>
  <c r="E76" i="6"/>
  <c r="D76" i="6"/>
  <c r="C76" i="6"/>
  <c r="C730" i="6"/>
  <c r="G730" i="6" s="1"/>
  <c r="E730" i="6"/>
  <c r="D730" i="6"/>
  <c r="D489" i="6"/>
  <c r="C489" i="6"/>
  <c r="G489" i="6" s="1"/>
  <c r="E489" i="6"/>
  <c r="C289" i="6"/>
  <c r="D289" i="6"/>
  <c r="E289" i="6"/>
  <c r="C414" i="6"/>
  <c r="D414" i="6"/>
  <c r="E414" i="6"/>
  <c r="C581" i="6"/>
  <c r="G581" i="6" s="1"/>
  <c r="D581" i="6"/>
  <c r="E581" i="6"/>
  <c r="C185" i="6"/>
  <c r="E185" i="6"/>
  <c r="D185" i="6"/>
  <c r="E786" i="6"/>
  <c r="I786" i="6" s="1"/>
  <c r="C786" i="6"/>
  <c r="G786" i="6" s="1"/>
  <c r="D786" i="6"/>
  <c r="D116" i="6"/>
  <c r="E116" i="6"/>
  <c r="C116" i="6"/>
  <c r="D589" i="6"/>
  <c r="C589" i="6"/>
  <c r="G589" i="6" s="1"/>
  <c r="E589" i="6"/>
  <c r="D104" i="6"/>
  <c r="E104" i="6"/>
  <c r="C104" i="6"/>
  <c r="C427" i="6"/>
  <c r="D427" i="6"/>
  <c r="E427" i="6"/>
  <c r="E240" i="6"/>
  <c r="C240" i="6"/>
  <c r="D240" i="6"/>
  <c r="D776" i="6"/>
  <c r="E776" i="6"/>
  <c r="I776" i="6" s="1"/>
  <c r="C776" i="6"/>
  <c r="G776" i="6" s="1"/>
  <c r="D535" i="6"/>
  <c r="E535" i="6"/>
  <c r="C535" i="6"/>
  <c r="G535" i="6" s="1"/>
  <c r="D243" i="6"/>
  <c r="E243" i="6"/>
  <c r="C243" i="6"/>
  <c r="E772" i="6"/>
  <c r="I772" i="6" s="1"/>
  <c r="C772" i="6"/>
  <c r="G772" i="6" s="1"/>
  <c r="D772" i="6"/>
  <c r="C531" i="6"/>
  <c r="G531" i="6" s="1"/>
  <c r="D531" i="6"/>
  <c r="E531" i="6"/>
  <c r="E44" i="6"/>
  <c r="C44" i="6"/>
  <c r="D44" i="6"/>
  <c r="C189" i="6"/>
  <c r="E189" i="6"/>
  <c r="D189" i="6"/>
  <c r="D476" i="6"/>
  <c r="E476" i="6"/>
  <c r="C476" i="6"/>
  <c r="G476" i="6" s="1"/>
  <c r="E356" i="6"/>
  <c r="C356" i="6"/>
  <c r="D356" i="6"/>
  <c r="D720" i="6"/>
  <c r="E720" i="6"/>
  <c r="C720" i="6"/>
  <c r="G720" i="6" s="1"/>
  <c r="C153" i="6"/>
  <c r="E153" i="6"/>
  <c r="D153" i="6"/>
  <c r="E264" i="6"/>
  <c r="D264" i="6"/>
  <c r="C264" i="6"/>
  <c r="D673" i="6"/>
  <c r="E673" i="6"/>
  <c r="C673" i="6"/>
  <c r="G673" i="6" s="1"/>
  <c r="E167" i="6"/>
  <c r="C167" i="6"/>
  <c r="D167" i="6"/>
  <c r="E203" i="6"/>
  <c r="D203" i="6"/>
  <c r="C203" i="6"/>
  <c r="C782" i="6"/>
  <c r="G782" i="6" s="1"/>
  <c r="D782" i="6"/>
  <c r="E782" i="6"/>
  <c r="I782" i="6" s="1"/>
  <c r="D401" i="6"/>
  <c r="C401" i="6"/>
  <c r="E401" i="6"/>
  <c r="D537" i="6"/>
  <c r="E537" i="6"/>
  <c r="C537" i="6"/>
  <c r="G537" i="6" s="1"/>
  <c r="D759" i="6"/>
  <c r="E759" i="6"/>
  <c r="I759" i="6" s="1"/>
  <c r="C759" i="6"/>
  <c r="G759" i="6" s="1"/>
  <c r="C149" i="6"/>
  <c r="D149" i="6"/>
  <c r="E149" i="6"/>
  <c r="C248" i="6"/>
  <c r="D248" i="6"/>
  <c r="E248" i="6"/>
  <c r="D434" i="6"/>
  <c r="C434" i="6"/>
  <c r="E434" i="6"/>
  <c r="C300" i="6"/>
  <c r="D300" i="6"/>
  <c r="E300" i="6"/>
  <c r="C620" i="6"/>
  <c r="G620" i="6" s="1"/>
  <c r="D620" i="6"/>
  <c r="E620" i="6"/>
  <c r="C494" i="6"/>
  <c r="G494" i="6" s="1"/>
  <c r="D494" i="6"/>
  <c r="E494" i="6"/>
  <c r="C762" i="6"/>
  <c r="G762" i="6" s="1"/>
  <c r="D762" i="6"/>
  <c r="E762" i="6"/>
  <c r="I762" i="6" s="1"/>
  <c r="D251" i="6"/>
  <c r="E251" i="6"/>
  <c r="C251" i="6"/>
  <c r="D284" i="6"/>
  <c r="C284" i="6"/>
  <c r="E284" i="6"/>
  <c r="C613" i="6"/>
  <c r="G613" i="6" s="1"/>
  <c r="D613" i="6"/>
  <c r="E613" i="6"/>
  <c r="D739" i="6"/>
  <c r="E739" i="6"/>
  <c r="I739" i="6" s="1"/>
  <c r="C739" i="6"/>
  <c r="G739" i="6" s="1"/>
  <c r="C753" i="6"/>
  <c r="G753" i="6" s="1"/>
  <c r="D753" i="6"/>
  <c r="E753" i="6"/>
  <c r="I753" i="6" s="1"/>
  <c r="C146" i="6"/>
  <c r="E146" i="6"/>
  <c r="D146" i="6"/>
  <c r="E524" i="6"/>
  <c r="C524" i="6"/>
  <c r="G524" i="6" s="1"/>
  <c r="D524" i="6"/>
  <c r="D194" i="6"/>
  <c r="C194" i="6"/>
  <c r="E194" i="6"/>
  <c r="E321" i="6"/>
  <c r="D321" i="6"/>
  <c r="C321" i="6"/>
  <c r="C616" i="6"/>
  <c r="G616" i="6" s="1"/>
  <c r="D616" i="6"/>
  <c r="E616" i="6"/>
  <c r="E130" i="6"/>
  <c r="C130" i="6"/>
  <c r="D130" i="6"/>
  <c r="D176" i="6"/>
  <c r="E176" i="6"/>
  <c r="C176" i="6"/>
  <c r="D291" i="6"/>
  <c r="C291" i="6"/>
  <c r="E291" i="6"/>
  <c r="C235" i="6"/>
  <c r="E235" i="6"/>
  <c r="D235" i="6"/>
  <c r="E295" i="6"/>
  <c r="D295" i="6"/>
  <c r="C295" i="6"/>
  <c r="C370" i="6"/>
  <c r="D370" i="6"/>
  <c r="E370" i="6"/>
  <c r="D103" i="6"/>
  <c r="C103" i="6"/>
  <c r="E103" i="6"/>
  <c r="C649" i="6"/>
  <c r="G649" i="6" s="1"/>
  <c r="D649" i="6"/>
  <c r="E649" i="6"/>
  <c r="C309" i="6"/>
  <c r="E309" i="6"/>
  <c r="D309" i="6"/>
  <c r="E26" i="6"/>
  <c r="D26" i="6"/>
  <c r="C26" i="6"/>
  <c r="G26" i="6" s="1"/>
  <c r="D436" i="6"/>
  <c r="E436" i="6"/>
  <c r="C436" i="6"/>
  <c r="E594" i="6"/>
  <c r="D594" i="6"/>
  <c r="C594" i="6"/>
  <c r="G594" i="6" s="1"/>
  <c r="D305" i="6"/>
  <c r="E305" i="6"/>
  <c r="C305" i="6"/>
  <c r="C393" i="6"/>
  <c r="D393" i="6"/>
  <c r="E393" i="6"/>
  <c r="E574" i="6"/>
  <c r="C574" i="6"/>
  <c r="G574" i="6" s="1"/>
  <c r="D574" i="6"/>
  <c r="E175" i="6"/>
  <c r="I175" i="6" s="1"/>
  <c r="C175" i="6"/>
  <c r="D175" i="6"/>
  <c r="C89" i="6"/>
  <c r="E89" i="6"/>
  <c r="D89" i="6"/>
  <c r="D487" i="6"/>
  <c r="E487" i="6"/>
  <c r="C487" i="6"/>
  <c r="G487" i="6" s="1"/>
  <c r="E677" i="6"/>
  <c r="D677" i="6"/>
  <c r="C677" i="6"/>
  <c r="G677" i="6" s="1"/>
  <c r="C115" i="6"/>
  <c r="E115" i="6"/>
  <c r="D115" i="6"/>
  <c r="E403" i="6"/>
  <c r="D403" i="6"/>
  <c r="C403" i="6"/>
  <c r="C415" i="6"/>
  <c r="D415" i="6"/>
  <c r="E415" i="6"/>
  <c r="E637" i="6"/>
  <c r="C637" i="6"/>
  <c r="G637" i="6" s="1"/>
  <c r="D637" i="6"/>
  <c r="D17" i="6"/>
  <c r="C17" i="6"/>
  <c r="E17" i="6"/>
  <c r="C490" i="6"/>
  <c r="G490" i="6" s="1"/>
  <c r="D490" i="6"/>
  <c r="E490" i="6"/>
  <c r="E712" i="6"/>
  <c r="C712" i="6"/>
  <c r="G712" i="6" s="1"/>
  <c r="D712" i="6"/>
  <c r="C129" i="6"/>
  <c r="E129" i="6"/>
  <c r="D129" i="6"/>
  <c r="C247" i="6"/>
  <c r="E247" i="6"/>
  <c r="D247" i="6"/>
  <c r="C467" i="6"/>
  <c r="G467" i="6" s="1"/>
  <c r="D467" i="6"/>
  <c r="E467" i="6"/>
  <c r="E367" i="6"/>
  <c r="D367" i="6"/>
  <c r="C367" i="6"/>
  <c r="D202" i="6"/>
  <c r="C202" i="6"/>
  <c r="E202" i="6"/>
  <c r="E226" i="6"/>
  <c r="I226" i="6" s="1"/>
  <c r="D226" i="6"/>
  <c r="C226" i="6"/>
  <c r="C602" i="6"/>
  <c r="G602" i="6" s="1"/>
  <c r="D602" i="6"/>
  <c r="E602" i="6"/>
  <c r="C345" i="6"/>
  <c r="E345" i="6"/>
  <c r="D345" i="6"/>
  <c r="D325" i="6"/>
  <c r="C325" i="6"/>
  <c r="E325" i="6"/>
  <c r="C678" i="6"/>
  <c r="G678" i="6" s="1"/>
  <c r="D678" i="6"/>
  <c r="E678" i="6"/>
  <c r="C453" i="6"/>
  <c r="D453" i="6"/>
  <c r="E453" i="6"/>
  <c r="E354" i="6"/>
  <c r="D354" i="6"/>
  <c r="C354" i="6"/>
  <c r="E658" i="6"/>
  <c r="C658" i="6"/>
  <c r="G658" i="6" s="1"/>
  <c r="D658" i="6"/>
  <c r="C257" i="6"/>
  <c r="D257" i="6"/>
  <c r="E257" i="6"/>
  <c r="D572" i="6"/>
  <c r="C572" i="6"/>
  <c r="G572" i="6" s="1"/>
  <c r="E572" i="6"/>
  <c r="C510" i="6"/>
  <c r="G510" i="6" s="1"/>
  <c r="D510" i="6"/>
  <c r="E510" i="6"/>
  <c r="C43" i="6"/>
  <c r="E43" i="6"/>
  <c r="D43" i="6"/>
  <c r="C237" i="6"/>
  <c r="D237" i="6"/>
  <c r="E237" i="6"/>
  <c r="C648" i="6"/>
  <c r="G648" i="6" s="1"/>
  <c r="D648" i="6"/>
  <c r="E648" i="6"/>
  <c r="E228" i="6"/>
  <c r="D228" i="6"/>
  <c r="C228" i="6"/>
  <c r="D63" i="6"/>
  <c r="C63" i="6"/>
  <c r="E63" i="6"/>
  <c r="C644" i="6"/>
  <c r="G644" i="6" s="1"/>
  <c r="D644" i="6"/>
  <c r="E644" i="6"/>
  <c r="C413" i="6"/>
  <c r="D413" i="6"/>
  <c r="E413" i="6"/>
  <c r="C769" i="6"/>
  <c r="G769" i="6" s="1"/>
  <c r="D769" i="6"/>
  <c r="E769" i="6"/>
  <c r="I769" i="6" s="1"/>
  <c r="C783" i="6"/>
  <c r="G783" i="6" s="1"/>
  <c r="D783" i="6"/>
  <c r="E783" i="6"/>
  <c r="I783" i="6" s="1"/>
  <c r="E64" i="6"/>
  <c r="C64" i="6"/>
  <c r="D64" i="6"/>
  <c r="C140" i="6"/>
  <c r="D140" i="6"/>
  <c r="E140" i="6"/>
  <c r="C592" i="6"/>
  <c r="G592" i="6" s="1"/>
  <c r="D592" i="6"/>
  <c r="E592" i="6"/>
  <c r="D573" i="6"/>
  <c r="E573" i="6"/>
  <c r="C573" i="6"/>
  <c r="G573" i="6" s="1"/>
  <c r="C668" i="6"/>
  <c r="G668" i="6" s="1"/>
  <c r="D668" i="6"/>
  <c r="E668" i="6"/>
  <c r="C545" i="6"/>
  <c r="G545" i="6" s="1"/>
  <c r="D545" i="6"/>
  <c r="E545" i="6"/>
  <c r="D265" i="6"/>
  <c r="C265" i="6"/>
  <c r="E265" i="6"/>
  <c r="C701" i="6"/>
  <c r="G701" i="6" s="1"/>
  <c r="E701" i="6"/>
  <c r="D701" i="6"/>
  <c r="D654" i="6"/>
  <c r="C654" i="6"/>
  <c r="G654" i="6" s="1"/>
  <c r="E654" i="6"/>
  <c r="C138" i="6"/>
  <c r="E138" i="6"/>
  <c r="D138" i="6"/>
  <c r="C362" i="6"/>
  <c r="D362" i="6"/>
  <c r="E362" i="6"/>
  <c r="D599" i="6"/>
  <c r="E599" i="6"/>
  <c r="C599" i="6"/>
  <c r="G599" i="6" s="1"/>
  <c r="C789" i="6"/>
  <c r="G789" i="6" s="1"/>
  <c r="D789" i="6"/>
  <c r="E789" i="6"/>
  <c r="I789" i="6" s="1"/>
  <c r="D211" i="6"/>
  <c r="E211" i="6"/>
  <c r="C211" i="6"/>
  <c r="C98" i="6"/>
  <c r="E98" i="6"/>
  <c r="D98" i="6"/>
  <c r="E559" i="6"/>
  <c r="C559" i="6"/>
  <c r="G559" i="6" s="1"/>
  <c r="D559" i="6"/>
  <c r="C508" i="6"/>
  <c r="G508" i="6" s="1"/>
  <c r="D508" i="6"/>
  <c r="E508" i="6"/>
  <c r="C344" i="6"/>
  <c r="E344" i="6"/>
  <c r="D344" i="6"/>
  <c r="E570" i="6"/>
  <c r="D570" i="6"/>
  <c r="C570" i="6"/>
  <c r="G570" i="6" s="1"/>
  <c r="D35" i="6"/>
  <c r="C35" i="6"/>
  <c r="E35" i="6"/>
  <c r="C195" i="6"/>
  <c r="E195" i="6"/>
  <c r="D195" i="6"/>
  <c r="C421" i="6"/>
  <c r="D421" i="6"/>
  <c r="E421" i="6"/>
  <c r="C579" i="6"/>
  <c r="G579" i="6" s="1"/>
  <c r="D579" i="6"/>
  <c r="E579" i="6"/>
  <c r="E529" i="6"/>
  <c r="C529" i="6"/>
  <c r="G529" i="6" s="1"/>
  <c r="D529" i="6"/>
  <c r="C556" i="6"/>
  <c r="G556" i="6" s="1"/>
  <c r="E556" i="6"/>
  <c r="D556" i="6"/>
  <c r="C192" i="6"/>
  <c r="D192" i="6"/>
  <c r="E192" i="6"/>
  <c r="D779" i="6"/>
  <c r="C779" i="6"/>
  <c r="G779" i="6" s="1"/>
  <c r="E779" i="6"/>
  <c r="I779" i="6" s="1"/>
  <c r="C378" i="6"/>
  <c r="E378" i="6"/>
  <c r="D378" i="6"/>
  <c r="C456" i="6"/>
  <c r="D456" i="6"/>
  <c r="E456" i="6"/>
  <c r="C630" i="6"/>
  <c r="G630" i="6" s="1"/>
  <c r="D630" i="6"/>
  <c r="E630" i="6"/>
  <c r="E352" i="6"/>
  <c r="C352" i="6"/>
  <c r="D352" i="6"/>
  <c r="C328" i="6"/>
  <c r="D328" i="6"/>
  <c r="E328" i="6"/>
  <c r="D58" i="6"/>
  <c r="E58" i="6"/>
  <c r="C58" i="6"/>
  <c r="D445" i="6"/>
  <c r="C445" i="6"/>
  <c r="E445" i="6"/>
  <c r="C734" i="6"/>
  <c r="G734" i="6" s="1"/>
  <c r="D734" i="6"/>
  <c r="E734" i="6"/>
  <c r="E242" i="6"/>
  <c r="C242" i="6"/>
  <c r="D242" i="6"/>
  <c r="E457" i="6"/>
  <c r="C457" i="6"/>
  <c r="D457" i="6"/>
  <c r="C711" i="6"/>
  <c r="G711" i="6" s="1"/>
  <c r="D711" i="6"/>
  <c r="E711" i="6"/>
  <c r="D351" i="6"/>
  <c r="E351" i="6"/>
  <c r="C351" i="6"/>
  <c r="C165" i="6"/>
  <c r="E165" i="6"/>
  <c r="D165" i="6"/>
  <c r="C249" i="6"/>
  <c r="D249" i="6"/>
  <c r="E249" i="6"/>
  <c r="C719" i="6"/>
  <c r="G719" i="6" s="1"/>
  <c r="D719" i="6"/>
  <c r="E719" i="6"/>
  <c r="D621" i="6"/>
  <c r="C621" i="6"/>
  <c r="G621" i="6" s="1"/>
  <c r="E621" i="6"/>
  <c r="C430" i="6"/>
  <c r="D430" i="6"/>
  <c r="E430" i="6"/>
  <c r="D666" i="6"/>
  <c r="E666" i="6"/>
  <c r="C666" i="6"/>
  <c r="G666" i="6" s="1"/>
  <c r="E320" i="6"/>
  <c r="D320" i="6"/>
  <c r="C320" i="6"/>
  <c r="C337" i="6"/>
  <c r="D337" i="6"/>
  <c r="E337" i="6"/>
  <c r="C517" i="6"/>
  <c r="G517" i="6" s="1"/>
  <c r="D517" i="6"/>
  <c r="E517" i="6"/>
  <c r="C643" i="6"/>
  <c r="G643" i="6" s="1"/>
  <c r="D643" i="6"/>
  <c r="E643" i="6"/>
  <c r="C657" i="6"/>
  <c r="G657" i="6" s="1"/>
  <c r="D657" i="6"/>
  <c r="E657" i="6"/>
  <c r="E210" i="6"/>
  <c r="D210" i="6"/>
  <c r="C210" i="6"/>
  <c r="C653" i="6"/>
  <c r="G653" i="6" s="1"/>
  <c r="D653" i="6"/>
  <c r="E653" i="6"/>
  <c r="D327" i="6"/>
  <c r="E327" i="6"/>
  <c r="C327" i="6"/>
  <c r="E29" i="6"/>
  <c r="C29" i="6"/>
  <c r="D29" i="6"/>
  <c r="D552" i="6"/>
  <c r="E552" i="6"/>
  <c r="C552" i="6"/>
  <c r="G552" i="6" s="1"/>
  <c r="E726" i="6"/>
  <c r="D726" i="6"/>
  <c r="C726" i="6"/>
  <c r="G726" i="6" s="1"/>
  <c r="C391" i="6"/>
  <c r="D391" i="6"/>
  <c r="E391" i="6"/>
  <c r="C285" i="6"/>
  <c r="D285" i="6"/>
  <c r="E285" i="6"/>
  <c r="D256" i="6"/>
  <c r="C256" i="6"/>
  <c r="E256" i="6"/>
  <c r="E125" i="6"/>
  <c r="C125" i="6"/>
  <c r="D125" i="6"/>
  <c r="C699" i="6"/>
  <c r="G699" i="6" s="1"/>
  <c r="E699" i="6"/>
  <c r="D699" i="6"/>
  <c r="D474" i="6"/>
  <c r="E474" i="6"/>
  <c r="C474" i="6"/>
  <c r="G474" i="6" s="1"/>
  <c r="E380" i="6"/>
  <c r="D380" i="6"/>
  <c r="C380" i="6"/>
  <c r="E373" i="6"/>
  <c r="C373" i="6"/>
  <c r="D373" i="6"/>
  <c r="D550" i="6"/>
  <c r="C550" i="6"/>
  <c r="G550" i="6" s="1"/>
  <c r="E550" i="6"/>
  <c r="E273" i="6"/>
  <c r="C273" i="6"/>
  <c r="D273" i="6"/>
  <c r="D406" i="6"/>
  <c r="C406" i="6"/>
  <c r="E406" i="6"/>
  <c r="E498" i="6"/>
  <c r="D498" i="6"/>
  <c r="C498" i="6"/>
  <c r="G498" i="6" s="1"/>
  <c r="E688" i="6"/>
  <c r="C688" i="6"/>
  <c r="G688" i="6" s="1"/>
  <c r="D688" i="6"/>
  <c r="C796" i="6"/>
  <c r="G796" i="6" s="1"/>
  <c r="E796" i="6"/>
  <c r="I796" i="6" s="1"/>
  <c r="D796" i="6"/>
  <c r="C186" i="6"/>
  <c r="E186" i="6"/>
  <c r="D186" i="6"/>
  <c r="H186" i="6" s="1"/>
  <c r="D392" i="6"/>
  <c r="E392" i="6"/>
  <c r="C392" i="6"/>
  <c r="C729" i="6"/>
  <c r="G729" i="6" s="1"/>
  <c r="D729" i="6"/>
  <c r="E729" i="6"/>
  <c r="C520" i="6"/>
  <c r="G520" i="6" s="1"/>
  <c r="D520" i="6"/>
  <c r="E520" i="6"/>
  <c r="E266" i="6"/>
  <c r="C266" i="6"/>
  <c r="D266" i="6"/>
  <c r="D329" i="6"/>
  <c r="C329" i="6"/>
  <c r="E329" i="6"/>
  <c r="C516" i="6"/>
  <c r="G516" i="6" s="1"/>
  <c r="D516" i="6"/>
  <c r="E516" i="6"/>
  <c r="D162" i="6"/>
  <c r="C162" i="6"/>
  <c r="E162" i="6"/>
  <c r="C593" i="6"/>
  <c r="G593" i="6" s="1"/>
  <c r="D593" i="6"/>
  <c r="E593" i="6"/>
  <c r="C607" i="6"/>
  <c r="G607" i="6" s="1"/>
  <c r="D607" i="6"/>
  <c r="E607" i="6"/>
  <c r="E409" i="6"/>
  <c r="D409" i="6"/>
  <c r="C409" i="6"/>
  <c r="C737" i="6"/>
  <c r="G737" i="6" s="1"/>
  <c r="D737" i="6"/>
  <c r="E737" i="6"/>
  <c r="C464" i="6"/>
  <c r="G464" i="6" s="1"/>
  <c r="D464" i="6"/>
  <c r="E464" i="6"/>
  <c r="D92" i="6"/>
  <c r="C92" i="6"/>
  <c r="E92" i="6"/>
  <c r="D605" i="6"/>
  <c r="E605" i="6"/>
  <c r="C605" i="6"/>
  <c r="G605" i="6" s="1"/>
  <c r="C417" i="6"/>
  <c r="D417" i="6"/>
  <c r="E417" i="6"/>
  <c r="E767" i="6"/>
  <c r="I767" i="6" s="1"/>
  <c r="D767" i="6"/>
  <c r="C767" i="6"/>
  <c r="G767" i="6" s="1"/>
  <c r="E297" i="6"/>
  <c r="D297" i="6"/>
  <c r="C297" i="6"/>
  <c r="D492" i="6"/>
  <c r="C492" i="6"/>
  <c r="G492" i="6" s="1"/>
  <c r="E492" i="6"/>
  <c r="D526" i="6"/>
  <c r="E526" i="6"/>
  <c r="I526" i="6" s="1"/>
  <c r="C526" i="6"/>
  <c r="G526" i="6" s="1"/>
  <c r="D778" i="6"/>
  <c r="E778" i="6"/>
  <c r="I778" i="6" s="1"/>
  <c r="C778" i="6"/>
  <c r="G778" i="6" s="1"/>
  <c r="E30" i="6"/>
  <c r="C30" i="6"/>
  <c r="D30" i="6"/>
  <c r="D439" i="6"/>
  <c r="E439" i="6"/>
  <c r="C439" i="6"/>
  <c r="C629" i="6"/>
  <c r="G629" i="6" s="1"/>
  <c r="D629" i="6"/>
  <c r="E629" i="6"/>
  <c r="D755" i="6"/>
  <c r="E755" i="6"/>
  <c r="I755" i="6" s="1"/>
  <c r="C755" i="6"/>
  <c r="G755" i="6" s="1"/>
  <c r="D299" i="6"/>
  <c r="C299" i="6"/>
  <c r="E299" i="6"/>
  <c r="D588" i="6"/>
  <c r="C588" i="6"/>
  <c r="G588" i="6" s="1"/>
  <c r="E588" i="6"/>
  <c r="D75" i="6"/>
  <c r="E75" i="6"/>
  <c r="C75" i="6"/>
  <c r="E56" i="6"/>
  <c r="C56" i="6"/>
  <c r="D56" i="6"/>
  <c r="D122" i="6"/>
  <c r="C122" i="6"/>
  <c r="G122" i="6" s="1"/>
  <c r="E122" i="6"/>
  <c r="D632" i="6"/>
  <c r="C632" i="6"/>
  <c r="G632" i="6" s="1"/>
  <c r="E632" i="6"/>
  <c r="C91" i="6"/>
  <c r="D91" i="6"/>
  <c r="E91" i="6"/>
  <c r="D25" i="6"/>
  <c r="C25" i="6"/>
  <c r="E25" i="6"/>
  <c r="D74" i="6"/>
  <c r="C74" i="6"/>
  <c r="E74" i="6"/>
  <c r="C159" i="6"/>
  <c r="D159" i="6"/>
  <c r="E159" i="6"/>
  <c r="D411" i="6"/>
  <c r="C411" i="6"/>
  <c r="E411" i="6"/>
  <c r="C227" i="6"/>
  <c r="E227" i="6"/>
  <c r="D227" i="6"/>
  <c r="D619" i="6"/>
  <c r="E619" i="6"/>
  <c r="C619" i="6"/>
  <c r="G619" i="6" s="1"/>
  <c r="D124" i="6"/>
  <c r="E124" i="6"/>
  <c r="C124" i="6"/>
  <c r="E301" i="6"/>
  <c r="C301" i="6"/>
  <c r="D301" i="6"/>
  <c r="E470" i="6"/>
  <c r="C470" i="6"/>
  <c r="G470" i="6" s="1"/>
  <c r="D470" i="6"/>
  <c r="C612" i="6"/>
  <c r="G612" i="6" s="1"/>
  <c r="D612" i="6"/>
  <c r="E612" i="6"/>
  <c r="C224" i="6"/>
  <c r="E224" i="6"/>
  <c r="D224" i="6"/>
  <c r="E576" i="6"/>
  <c r="C576" i="6"/>
  <c r="G576" i="6" s="1"/>
  <c r="D576" i="6"/>
  <c r="D88" i="6"/>
  <c r="C88" i="6"/>
  <c r="E88" i="6"/>
  <c r="D606" i="6"/>
  <c r="E606" i="6"/>
  <c r="C606" i="6"/>
  <c r="G606" i="6" s="1"/>
  <c r="D283" i="6"/>
  <c r="C283" i="6"/>
  <c r="E283" i="6"/>
  <c r="D324" i="6"/>
  <c r="E324" i="6"/>
  <c r="C324" i="6"/>
  <c r="D519" i="6"/>
  <c r="E519" i="6"/>
  <c r="C519" i="6"/>
  <c r="G519" i="6" s="1"/>
  <c r="C741" i="6"/>
  <c r="G741" i="6" s="1"/>
  <c r="D741" i="6"/>
  <c r="E741" i="6"/>
  <c r="I741" i="6" s="1"/>
  <c r="E407" i="6"/>
  <c r="C407" i="6"/>
  <c r="D407" i="6"/>
  <c r="E316" i="6"/>
  <c r="C316" i="6"/>
  <c r="D316" i="6"/>
  <c r="C495" i="6"/>
  <c r="G495" i="6" s="1"/>
  <c r="D495" i="6"/>
  <c r="E495" i="6"/>
  <c r="E509" i="6"/>
  <c r="C509" i="6"/>
  <c r="G509" i="6" s="1"/>
  <c r="D509" i="6"/>
  <c r="E77" i="6"/>
  <c r="D77" i="6"/>
  <c r="C77" i="6"/>
  <c r="C506" i="6"/>
  <c r="G506" i="6" s="1"/>
  <c r="D506" i="6"/>
  <c r="E506" i="6"/>
  <c r="C728" i="6"/>
  <c r="G728" i="6" s="1"/>
  <c r="D728" i="6"/>
  <c r="E728" i="6"/>
  <c r="E254" i="6"/>
  <c r="D254" i="6"/>
  <c r="C254" i="6"/>
  <c r="D41" i="6"/>
  <c r="E41" i="6"/>
  <c r="C41" i="6"/>
  <c r="E483" i="6"/>
  <c r="C483" i="6"/>
  <c r="G483" i="6" s="1"/>
  <c r="D483" i="6"/>
  <c r="E107" i="6"/>
  <c r="C107" i="6"/>
  <c r="D107" i="6"/>
  <c r="C557" i="6"/>
  <c r="G557" i="6" s="1"/>
  <c r="D557" i="6"/>
  <c r="E557" i="6"/>
  <c r="D353" i="6"/>
  <c r="C353" i="6"/>
  <c r="E353" i="6"/>
  <c r="C715" i="6"/>
  <c r="G715" i="6" s="1"/>
  <c r="D715" i="6"/>
  <c r="E715" i="6"/>
  <c r="C389" i="6"/>
  <c r="G389" i="6" s="1"/>
  <c r="E389" i="6"/>
  <c r="D389" i="6"/>
  <c r="D402" i="6"/>
  <c r="E402" i="6"/>
  <c r="C402" i="6"/>
  <c r="C566" i="6"/>
  <c r="G566" i="6" s="1"/>
  <c r="D566" i="6"/>
  <c r="E566" i="6"/>
  <c r="C708" i="6"/>
  <c r="G708" i="6" s="1"/>
  <c r="E708" i="6"/>
  <c r="D708" i="6"/>
  <c r="E57" i="6"/>
  <c r="C57" i="6"/>
  <c r="D57" i="6"/>
  <c r="D704" i="6"/>
  <c r="E704" i="6"/>
  <c r="C704" i="6"/>
  <c r="G704" i="6" s="1"/>
  <c r="E460" i="6"/>
  <c r="C460" i="6"/>
  <c r="G460" i="6" s="1"/>
  <c r="D460" i="6"/>
  <c r="C571" i="6"/>
  <c r="G571" i="6" s="1"/>
  <c r="D571" i="6"/>
  <c r="E571" i="6"/>
  <c r="C54" i="6"/>
  <c r="E54" i="6"/>
  <c r="D54" i="6"/>
  <c r="E377" i="6"/>
  <c r="D377" i="6"/>
  <c r="C377" i="6"/>
  <c r="D679" i="6"/>
  <c r="E679" i="6"/>
  <c r="C679" i="6"/>
  <c r="G679" i="6" s="1"/>
  <c r="C422" i="6"/>
  <c r="D422" i="6"/>
  <c r="E422" i="6"/>
  <c r="I422" i="6" s="1"/>
  <c r="C82" i="6"/>
  <c r="E82" i="6"/>
  <c r="D82" i="6"/>
  <c r="D675" i="6"/>
  <c r="E675" i="6"/>
  <c r="C675" i="6"/>
  <c r="G675" i="6" s="1"/>
  <c r="E164" i="6"/>
  <c r="C164" i="6"/>
  <c r="D164" i="6"/>
  <c r="C512" i="6"/>
  <c r="G512" i="6" s="1"/>
  <c r="D512" i="6"/>
  <c r="E512" i="6"/>
  <c r="D157" i="6"/>
  <c r="E157" i="6"/>
  <c r="C157" i="6"/>
  <c r="E253" i="6"/>
  <c r="D253" i="6"/>
  <c r="C253" i="6"/>
  <c r="D97" i="6"/>
  <c r="C97" i="6"/>
  <c r="E97" i="6"/>
  <c r="C601" i="6"/>
  <c r="G601" i="6" s="1"/>
  <c r="D601" i="6"/>
  <c r="E601" i="6"/>
  <c r="D36" i="6"/>
  <c r="C36" i="6"/>
  <c r="E36" i="6"/>
  <c r="C343" i="6"/>
  <c r="D343" i="6"/>
  <c r="E343" i="6"/>
  <c r="D693" i="6"/>
  <c r="E693" i="6"/>
  <c r="C693" i="6"/>
  <c r="G693" i="6" s="1"/>
  <c r="C156" i="6"/>
  <c r="E156" i="6"/>
  <c r="D156" i="6"/>
  <c r="E293" i="6"/>
  <c r="C293" i="6"/>
  <c r="D293" i="6"/>
  <c r="C433" i="6"/>
  <c r="D433" i="6"/>
  <c r="E433" i="6"/>
  <c r="C431" i="6"/>
  <c r="D431" i="6"/>
  <c r="E431" i="6"/>
  <c r="C121" i="6"/>
  <c r="E121" i="6"/>
  <c r="D121" i="6"/>
  <c r="C609" i="6"/>
  <c r="G609" i="6" s="1"/>
  <c r="D609" i="6"/>
  <c r="E609" i="6"/>
  <c r="E201" i="6"/>
  <c r="C201" i="6"/>
  <c r="D201" i="6"/>
  <c r="C272" i="6"/>
  <c r="G272" i="6" s="1"/>
  <c r="D272" i="6"/>
  <c r="E272" i="6"/>
  <c r="D514" i="6"/>
  <c r="C514" i="6"/>
  <c r="G514" i="6" s="1"/>
  <c r="E514" i="6"/>
  <c r="E128" i="6"/>
  <c r="D128" i="6"/>
  <c r="C128" i="6"/>
  <c r="C639" i="6"/>
  <c r="G639" i="6" s="1"/>
  <c r="D639" i="6"/>
  <c r="E639" i="6"/>
  <c r="D219" i="6"/>
  <c r="C219" i="6"/>
  <c r="E219" i="6"/>
  <c r="E127" i="6"/>
  <c r="D127" i="6"/>
  <c r="C127" i="6"/>
  <c r="D109" i="6"/>
  <c r="E109" i="6"/>
  <c r="C109" i="6"/>
  <c r="E618" i="6"/>
  <c r="C618" i="6"/>
  <c r="G618" i="6" s="1"/>
  <c r="D618" i="6"/>
  <c r="E181" i="6"/>
  <c r="C181" i="6"/>
  <c r="D181" i="6"/>
  <c r="E198" i="6"/>
  <c r="D198" i="6"/>
  <c r="C198" i="6"/>
  <c r="C469" i="6"/>
  <c r="G469" i="6" s="1"/>
  <c r="D469" i="6"/>
  <c r="E469" i="6"/>
  <c r="D595" i="6"/>
  <c r="E595" i="6"/>
  <c r="C595" i="6"/>
  <c r="G595" i="6" s="1"/>
  <c r="C561" i="6"/>
  <c r="G561" i="6" s="1"/>
  <c r="D561" i="6"/>
  <c r="E561" i="6"/>
  <c r="D732" i="6"/>
  <c r="E732" i="6"/>
  <c r="C732" i="6"/>
  <c r="G732" i="6" s="1"/>
  <c r="D179" i="6"/>
  <c r="C179" i="6"/>
  <c r="E179" i="6"/>
  <c r="C795" i="6"/>
  <c r="G795" i="6" s="1"/>
  <c r="E795" i="6"/>
  <c r="I795" i="6" s="1"/>
  <c r="D795" i="6"/>
  <c r="C231" i="6"/>
  <c r="G231" i="6" s="1"/>
  <c r="E231" i="6"/>
  <c r="D231" i="6"/>
  <c r="C472" i="6"/>
  <c r="G472" i="6" s="1"/>
  <c r="D472" i="6"/>
  <c r="E472" i="6"/>
  <c r="C646" i="6"/>
  <c r="G646" i="6" s="1"/>
  <c r="D646" i="6"/>
  <c r="E646" i="6"/>
  <c r="D379" i="6"/>
  <c r="C379" i="6"/>
  <c r="E379" i="6"/>
  <c r="D61" i="6"/>
  <c r="E61" i="6"/>
  <c r="C61" i="6"/>
  <c r="E161" i="6"/>
  <c r="C161" i="6"/>
  <c r="D161" i="6"/>
  <c r="E275" i="6"/>
  <c r="C275" i="6"/>
  <c r="D275" i="6"/>
  <c r="C252" i="6"/>
  <c r="E252" i="6"/>
  <c r="D252" i="6"/>
  <c r="C459" i="6"/>
  <c r="G459" i="6" s="1"/>
  <c r="D459" i="6"/>
  <c r="E459" i="6"/>
  <c r="C665" i="6"/>
  <c r="G665" i="6" s="1"/>
  <c r="D665" i="6"/>
  <c r="E665" i="6"/>
  <c r="C142" i="6"/>
  <c r="D142" i="6"/>
  <c r="E142" i="6"/>
  <c r="I142" i="6" s="1"/>
  <c r="E48" i="6"/>
  <c r="D48" i="6"/>
  <c r="C48" i="6"/>
  <c r="C452" i="6"/>
  <c r="D452" i="6"/>
  <c r="E452" i="6"/>
  <c r="E610" i="6"/>
  <c r="D610" i="6"/>
  <c r="C610" i="6"/>
  <c r="G610" i="6" s="1"/>
  <c r="C216" i="6"/>
  <c r="D216" i="6"/>
  <c r="E216" i="6"/>
  <c r="C60" i="6"/>
  <c r="D60" i="6"/>
  <c r="E60" i="6"/>
  <c r="E462" i="6"/>
  <c r="C462" i="6"/>
  <c r="G462" i="6" s="1"/>
  <c r="D462" i="6"/>
  <c r="E698" i="6"/>
  <c r="C698" i="6"/>
  <c r="G698" i="6" s="1"/>
  <c r="D698" i="6"/>
  <c r="C27" i="6"/>
  <c r="E27" i="6"/>
  <c r="D27" i="6"/>
  <c r="D386" i="6"/>
  <c r="E386" i="6"/>
  <c r="C386" i="6"/>
  <c r="E549" i="6"/>
  <c r="C549" i="6"/>
  <c r="G549" i="6" s="1"/>
  <c r="D549" i="6"/>
  <c r="D707" i="6"/>
  <c r="E707" i="6"/>
  <c r="C707" i="6"/>
  <c r="G707" i="6" s="1"/>
  <c r="C705" i="6"/>
  <c r="G705" i="6" s="1"/>
  <c r="D705" i="6"/>
  <c r="E705" i="6"/>
  <c r="C797" i="6"/>
  <c r="G797" i="6" s="1"/>
  <c r="D797" i="6"/>
  <c r="E797" i="6"/>
  <c r="I797" i="6" s="1"/>
  <c r="D525" i="6"/>
  <c r="E525" i="6"/>
  <c r="C525" i="6"/>
  <c r="G525" i="6" s="1"/>
  <c r="E106" i="6"/>
  <c r="D106" i="6"/>
  <c r="C106" i="6"/>
  <c r="C395" i="6"/>
  <c r="E395" i="6"/>
  <c r="D395" i="6"/>
  <c r="C568" i="6"/>
  <c r="G568" i="6" s="1"/>
  <c r="E568" i="6"/>
  <c r="D568" i="6"/>
  <c r="C742" i="6"/>
  <c r="G742" i="6" s="1"/>
  <c r="D742" i="6"/>
  <c r="E742" i="6"/>
  <c r="I742" i="6" s="1"/>
  <c r="C274" i="6"/>
  <c r="D274" i="6"/>
  <c r="E274" i="6"/>
  <c r="E223" i="6"/>
  <c r="D223" i="6"/>
  <c r="C223" i="6"/>
  <c r="D188" i="6"/>
  <c r="C188" i="6"/>
  <c r="E188" i="6"/>
  <c r="E93" i="6"/>
  <c r="D93" i="6"/>
  <c r="C93" i="6"/>
  <c r="E200" i="6"/>
  <c r="D200" i="6"/>
  <c r="C200" i="6"/>
  <c r="D523" i="6"/>
  <c r="C523" i="6"/>
  <c r="G523" i="6" s="1"/>
  <c r="E523" i="6"/>
  <c r="C761" i="6"/>
  <c r="G761" i="6" s="1"/>
  <c r="D761" i="6"/>
  <c r="E761" i="6"/>
  <c r="I761" i="6" s="1"/>
  <c r="C334" i="6"/>
  <c r="D334" i="6"/>
  <c r="E334" i="6"/>
  <c r="D46" i="6"/>
  <c r="E46" i="6"/>
  <c r="C46" i="6"/>
  <c r="C548" i="6"/>
  <c r="G548" i="6" s="1"/>
  <c r="D548" i="6"/>
  <c r="E548" i="6"/>
  <c r="C706" i="6"/>
  <c r="G706" i="6" s="1"/>
  <c r="D706" i="6"/>
  <c r="E706" i="6"/>
  <c r="C448" i="6"/>
  <c r="D448" i="6"/>
  <c r="E448" i="6"/>
  <c r="E180" i="6"/>
  <c r="D180" i="6"/>
  <c r="C180" i="6"/>
  <c r="C443" i="6"/>
  <c r="D443" i="6"/>
  <c r="E443" i="6"/>
  <c r="C62" i="6"/>
  <c r="D62" i="6"/>
  <c r="E62" i="6"/>
  <c r="C792" i="6"/>
  <c r="G792" i="6" s="1"/>
  <c r="D792" i="6"/>
  <c r="E792" i="6"/>
  <c r="I792" i="6" s="1"/>
  <c r="C551" i="6"/>
  <c r="G551" i="6" s="1"/>
  <c r="D551" i="6"/>
  <c r="E551" i="6"/>
  <c r="D255" i="6"/>
  <c r="C255" i="6"/>
  <c r="E255" i="6"/>
  <c r="D788" i="6"/>
  <c r="C788" i="6"/>
  <c r="G788" i="6" s="1"/>
  <c r="E788" i="6"/>
  <c r="I788" i="6" s="1"/>
  <c r="C547" i="6"/>
  <c r="G547" i="6" s="1"/>
  <c r="D547" i="6"/>
  <c r="E547" i="6"/>
  <c r="C22" i="6"/>
  <c r="D22" i="6"/>
  <c r="E22" i="6"/>
  <c r="D113" i="6"/>
  <c r="E113" i="6"/>
  <c r="C113" i="6"/>
  <c r="C700" i="6"/>
  <c r="G700" i="6" s="1"/>
  <c r="D700" i="6"/>
  <c r="E700" i="6"/>
  <c r="E207" i="6"/>
  <c r="C207" i="6"/>
  <c r="D207" i="6"/>
  <c r="C714" i="6"/>
  <c r="G714" i="6" s="1"/>
  <c r="D714" i="6"/>
  <c r="E714" i="6"/>
  <c r="E473" i="6"/>
  <c r="C473" i="6"/>
  <c r="G473" i="6" s="1"/>
  <c r="D473" i="6"/>
  <c r="C350" i="6"/>
  <c r="E350" i="6"/>
  <c r="D350" i="6"/>
  <c r="D790" i="6"/>
  <c r="E790" i="6"/>
  <c r="I790" i="6" s="1"/>
  <c r="C790" i="6"/>
  <c r="G790" i="6" s="1"/>
  <c r="D565" i="6"/>
  <c r="E565" i="6"/>
  <c r="C565" i="6"/>
  <c r="G565" i="6" s="1"/>
  <c r="E341" i="6"/>
  <c r="D341" i="6"/>
  <c r="C341" i="6"/>
  <c r="C770" i="6"/>
  <c r="G770" i="6" s="1"/>
  <c r="D770" i="6"/>
  <c r="E770" i="6"/>
  <c r="I770" i="6" s="1"/>
  <c r="C308" i="6"/>
  <c r="E308" i="6"/>
  <c r="D308" i="6"/>
  <c r="E171" i="6"/>
  <c r="D171" i="6"/>
  <c r="C171" i="6"/>
  <c r="E604" i="6"/>
  <c r="D604" i="6"/>
  <c r="C604" i="6"/>
  <c r="G604" i="6" s="1"/>
  <c r="C481" i="6"/>
  <c r="G481" i="6" s="1"/>
  <c r="D481" i="6"/>
  <c r="E481" i="6"/>
  <c r="E101" i="6"/>
  <c r="C101" i="6"/>
  <c r="D101" i="6"/>
  <c r="C716" i="6"/>
  <c r="G716" i="6" s="1"/>
  <c r="E716" i="6"/>
  <c r="D716" i="6"/>
  <c r="D348" i="6"/>
  <c r="C348" i="6"/>
  <c r="E348" i="6"/>
  <c r="C397" i="6"/>
  <c r="E397" i="6"/>
  <c r="D397" i="6"/>
  <c r="C511" i="6"/>
  <c r="G511" i="6" s="1"/>
  <c r="D511" i="6"/>
  <c r="E511" i="6"/>
  <c r="C258" i="6"/>
  <c r="D258" i="6"/>
  <c r="E258" i="6"/>
  <c r="E78" i="6"/>
  <c r="D78" i="6"/>
  <c r="C78" i="6"/>
  <c r="D279" i="6"/>
  <c r="E279" i="6"/>
  <c r="I279" i="6" s="1"/>
  <c r="C279" i="6"/>
  <c r="C426" i="6"/>
  <c r="D426" i="6"/>
  <c r="E426" i="6"/>
  <c r="E680" i="6"/>
  <c r="D680" i="6"/>
  <c r="C680" i="6"/>
  <c r="G680" i="6" s="1"/>
  <c r="E90" i="6"/>
  <c r="D90" i="6"/>
  <c r="C90" i="6"/>
  <c r="C208" i="6"/>
  <c r="E208" i="6"/>
  <c r="D208" i="6"/>
  <c r="C435" i="6"/>
  <c r="D435" i="6"/>
  <c r="E435" i="6"/>
  <c r="C136" i="6"/>
  <c r="D136" i="6"/>
  <c r="E136" i="6"/>
  <c r="E541" i="6"/>
  <c r="D541" i="6"/>
  <c r="C541" i="6"/>
  <c r="G541" i="6" s="1"/>
  <c r="E110" i="6"/>
  <c r="D110" i="6"/>
  <c r="C110" i="6"/>
  <c r="C635" i="6"/>
  <c r="G635" i="6" s="1"/>
  <c r="D635" i="6"/>
  <c r="E635" i="6"/>
  <c r="C55" i="6"/>
  <c r="E55" i="6"/>
  <c r="D55" i="6"/>
  <c r="C368" i="6"/>
  <c r="D368" i="6"/>
  <c r="E368" i="6"/>
  <c r="C486" i="6"/>
  <c r="G486" i="6" s="1"/>
  <c r="D486" i="6"/>
  <c r="E486" i="6"/>
  <c r="E628" i="6"/>
  <c r="C628" i="6"/>
  <c r="G628" i="6" s="1"/>
  <c r="D628" i="6"/>
  <c r="D410" i="6"/>
  <c r="C410" i="6"/>
  <c r="E410" i="6"/>
  <c r="C608" i="6"/>
  <c r="G608" i="6" s="1"/>
  <c r="D608" i="6"/>
  <c r="E608" i="6"/>
  <c r="C669" i="6"/>
  <c r="G669" i="6" s="1"/>
  <c r="D669" i="6"/>
  <c r="E669" i="6"/>
  <c r="D750" i="6"/>
  <c r="C750" i="6"/>
  <c r="G750" i="6" s="1"/>
  <c r="E750" i="6"/>
  <c r="I750" i="6" s="1"/>
  <c r="D387" i="6"/>
  <c r="E387" i="6"/>
  <c r="C387" i="6"/>
  <c r="E505" i="6"/>
  <c r="C505" i="6"/>
  <c r="G505" i="6" s="1"/>
  <c r="D505" i="6"/>
  <c r="D727" i="6"/>
  <c r="E727" i="6"/>
  <c r="C727" i="6"/>
  <c r="G727" i="6" s="1"/>
  <c r="C372" i="6"/>
  <c r="E372" i="6"/>
  <c r="D372" i="6"/>
  <c r="E197" i="6"/>
  <c r="D197" i="6"/>
  <c r="C197" i="6"/>
  <c r="E360" i="6"/>
  <c r="D360" i="6"/>
  <c r="C360" i="6"/>
  <c r="E735" i="6"/>
  <c r="D735" i="6"/>
  <c r="C735" i="6"/>
  <c r="G735" i="6" s="1"/>
  <c r="D764" i="6"/>
  <c r="H764" i="6" s="1"/>
  <c r="E764" i="6"/>
  <c r="I764" i="6" s="1"/>
  <c r="C764" i="6"/>
  <c r="G764" i="6" s="1"/>
  <c r="D108" i="6"/>
  <c r="C108" i="6"/>
  <c r="E108" i="6"/>
  <c r="C538" i="6"/>
  <c r="G538" i="6" s="1"/>
  <c r="D538" i="6"/>
  <c r="E538" i="6"/>
  <c r="D760" i="6"/>
  <c r="C760" i="6"/>
  <c r="G760" i="6" s="1"/>
  <c r="E760" i="6"/>
  <c r="I760" i="6" s="1"/>
  <c r="E365" i="6"/>
  <c r="D365" i="6"/>
  <c r="C365" i="6"/>
  <c r="D172" i="6"/>
  <c r="E172" i="6"/>
  <c r="C172" i="6"/>
  <c r="C515" i="6"/>
  <c r="G515" i="6" s="1"/>
  <c r="D515" i="6"/>
  <c r="E515" i="6"/>
  <c r="C497" i="6"/>
  <c r="G497" i="6" s="1"/>
  <c r="D497" i="6"/>
  <c r="E497" i="6"/>
  <c r="C375" i="6"/>
  <c r="D375" i="6"/>
  <c r="E375" i="6"/>
  <c r="C196" i="6"/>
  <c r="D196" i="6"/>
  <c r="E196" i="6"/>
  <c r="C731" i="6"/>
  <c r="G731" i="6" s="1"/>
  <c r="D731" i="6"/>
  <c r="E731" i="6"/>
  <c r="C32" i="6"/>
  <c r="E32" i="6"/>
  <c r="D32" i="6"/>
  <c r="C346" i="6"/>
  <c r="D346" i="6"/>
  <c r="E346" i="6"/>
  <c r="D582" i="6"/>
  <c r="E582" i="6"/>
  <c r="C582" i="6"/>
  <c r="G582" i="6" s="1"/>
  <c r="C724" i="6"/>
  <c r="G724" i="6" s="1"/>
  <c r="D724" i="6"/>
  <c r="E724" i="6"/>
  <c r="C52" i="6"/>
  <c r="D52" i="6"/>
  <c r="E52" i="6"/>
  <c r="D736" i="6"/>
  <c r="E736" i="6"/>
  <c r="C736" i="6"/>
  <c r="G736" i="6" s="1"/>
  <c r="E540" i="6"/>
  <c r="D540" i="6"/>
  <c r="C540" i="6"/>
  <c r="G540" i="6" s="1"/>
  <c r="C21" i="6"/>
  <c r="E21" i="6"/>
  <c r="D21" i="6"/>
  <c r="C65" i="6"/>
  <c r="E65" i="6"/>
  <c r="D65" i="6"/>
  <c r="D569" i="6"/>
  <c r="C569" i="6"/>
  <c r="G569" i="6" s="1"/>
  <c r="E569" i="6"/>
  <c r="I569" i="6" s="1"/>
  <c r="D366" i="6"/>
  <c r="C366" i="6"/>
  <c r="E366" i="6"/>
  <c r="D400" i="6"/>
  <c r="C400" i="6"/>
  <c r="E400" i="6"/>
  <c r="D304" i="6"/>
  <c r="E304" i="6"/>
  <c r="I304" i="6" s="1"/>
  <c r="C304" i="6"/>
  <c r="D530" i="6"/>
  <c r="C530" i="6"/>
  <c r="G530" i="6" s="1"/>
  <c r="E530" i="6"/>
  <c r="E28" i="6"/>
  <c r="C28" i="6"/>
  <c r="D28" i="6"/>
  <c r="E230" i="6"/>
  <c r="C230" i="6"/>
  <c r="D230" i="6"/>
  <c r="D408" i="6"/>
  <c r="C408" i="6"/>
  <c r="E408" i="6"/>
  <c r="E322" i="6"/>
  <c r="D322" i="6"/>
  <c r="C322" i="6"/>
  <c r="C664" i="6"/>
  <c r="G664" i="6" s="1"/>
  <c r="D664" i="6"/>
  <c r="E664" i="6"/>
  <c r="D423" i="6"/>
  <c r="E423" i="6"/>
  <c r="C423" i="6"/>
  <c r="E183" i="6"/>
  <c r="D183" i="6"/>
  <c r="C183" i="6"/>
  <c r="C660" i="6"/>
  <c r="G660" i="6" s="1"/>
  <c r="D660" i="6"/>
  <c r="E660" i="6"/>
  <c r="C419" i="6"/>
  <c r="D419" i="6"/>
  <c r="E419" i="6"/>
  <c r="D785" i="6"/>
  <c r="H785" i="6" s="1"/>
  <c r="E785" i="6"/>
  <c r="I785" i="6" s="1"/>
  <c r="C785" i="6"/>
  <c r="G785" i="6" s="1"/>
  <c r="C799" i="6"/>
  <c r="G799" i="6" s="1"/>
  <c r="D799" i="6"/>
  <c r="E799" i="6"/>
  <c r="I799" i="6" s="1"/>
  <c r="D261" i="6"/>
  <c r="E261" i="6"/>
  <c r="C261" i="6"/>
  <c r="E310" i="6"/>
  <c r="D310" i="6"/>
  <c r="C310" i="6"/>
  <c r="D586" i="6"/>
  <c r="E586" i="6"/>
  <c r="C586" i="6"/>
  <c r="G586" i="6" s="1"/>
  <c r="C15" i="6"/>
  <c r="E15" i="6"/>
  <c r="D15" i="6"/>
  <c r="D191" i="6"/>
  <c r="E191" i="6"/>
  <c r="C191" i="6"/>
  <c r="D662" i="6"/>
  <c r="E662" i="6"/>
  <c r="C662" i="6"/>
  <c r="G662" i="6" s="1"/>
  <c r="C437" i="6"/>
  <c r="D437" i="6"/>
  <c r="E437" i="6"/>
  <c r="I437" i="6" s="1"/>
  <c r="D67" i="6"/>
  <c r="E67" i="6"/>
  <c r="C67" i="6"/>
  <c r="E642" i="6"/>
  <c r="D642" i="6"/>
  <c r="C642" i="6"/>
  <c r="G642" i="6" s="1"/>
  <c r="C87" i="6"/>
  <c r="E87" i="6"/>
  <c r="I87" i="6" s="1"/>
  <c r="D87" i="6"/>
  <c r="D340" i="6"/>
  <c r="C340" i="6"/>
  <c r="E340" i="6"/>
  <c r="E578" i="6"/>
  <c r="D578" i="6"/>
  <c r="C578" i="6"/>
  <c r="G578" i="6" s="1"/>
  <c r="C234" i="6"/>
  <c r="E234" i="6"/>
  <c r="D234" i="6"/>
  <c r="D703" i="6"/>
  <c r="E703" i="6"/>
  <c r="C703" i="6"/>
  <c r="G703" i="6" s="1"/>
  <c r="D123" i="6"/>
  <c r="E123" i="6"/>
  <c r="C123" i="6"/>
  <c r="G123" i="6" s="1"/>
  <c r="D319" i="6"/>
  <c r="E319" i="6"/>
  <c r="C319" i="6"/>
  <c r="C784" i="6"/>
  <c r="G784" i="6" s="1"/>
  <c r="D784" i="6"/>
  <c r="E784" i="6"/>
  <c r="I784" i="6" s="1"/>
  <c r="C250" i="6"/>
  <c r="E250" i="6"/>
  <c r="D250" i="6"/>
  <c r="D281" i="6"/>
  <c r="C281" i="6"/>
  <c r="E281" i="6"/>
  <c r="E282" i="6"/>
  <c r="C282" i="6"/>
  <c r="D282" i="6"/>
  <c r="D315" i="6"/>
  <c r="C315" i="6"/>
  <c r="E315" i="6"/>
  <c r="C374" i="6"/>
  <c r="E374" i="6"/>
  <c r="D374" i="6"/>
  <c r="C488" i="6"/>
  <c r="G488" i="6" s="1"/>
  <c r="D488" i="6"/>
  <c r="E488" i="6"/>
  <c r="E694" i="6"/>
  <c r="C694" i="6"/>
  <c r="G694" i="6" s="1"/>
  <c r="D694" i="6"/>
  <c r="E338" i="6"/>
  <c r="I338" i="6" s="1"/>
  <c r="D338" i="6"/>
  <c r="C338" i="6"/>
  <c r="D154" i="6"/>
  <c r="C154" i="6"/>
  <c r="E154" i="6"/>
  <c r="E68" i="6"/>
  <c r="C68" i="6"/>
  <c r="D68" i="6"/>
  <c r="D94" i="6"/>
  <c r="E94" i="6"/>
  <c r="C94" i="6"/>
  <c r="E147" i="6"/>
  <c r="D147" i="6"/>
  <c r="C147" i="6"/>
  <c r="C475" i="6"/>
  <c r="G475" i="6" s="1"/>
  <c r="D475" i="6"/>
  <c r="E475" i="6"/>
  <c r="D681" i="6"/>
  <c r="E681" i="6"/>
  <c r="C681" i="6"/>
  <c r="G681" i="6" s="1"/>
  <c r="E270" i="6"/>
  <c r="C270" i="6"/>
  <c r="D270" i="6"/>
  <c r="D311" i="6"/>
  <c r="E311" i="6"/>
  <c r="C311" i="6"/>
  <c r="C468" i="6"/>
  <c r="G468" i="6" s="1"/>
  <c r="D468" i="6"/>
  <c r="E468" i="6"/>
  <c r="C626" i="6"/>
  <c r="G626" i="6" s="1"/>
  <c r="E626" i="6"/>
  <c r="D626" i="6"/>
  <c r="C117" i="6"/>
  <c r="E117" i="6"/>
  <c r="D117" i="6"/>
  <c r="C83" i="6"/>
  <c r="E83" i="6"/>
  <c r="D83" i="6"/>
  <c r="D622" i="6"/>
  <c r="E622" i="6"/>
  <c r="C622" i="6"/>
  <c r="G622" i="6" s="1"/>
  <c r="D363" i="6"/>
  <c r="E363" i="6"/>
  <c r="C363" i="6"/>
  <c r="C382" i="6"/>
  <c r="E382" i="6"/>
  <c r="D382" i="6"/>
  <c r="D567" i="6"/>
  <c r="E567" i="6"/>
  <c r="C567" i="6"/>
  <c r="G567" i="6" s="1"/>
  <c r="C757" i="6"/>
  <c r="G757" i="6" s="1"/>
  <c r="D757" i="6"/>
  <c r="E757" i="6"/>
  <c r="I757" i="6" s="1"/>
  <c r="E383" i="6"/>
  <c r="C383" i="6"/>
  <c r="D383" i="6"/>
  <c r="D155" i="6"/>
  <c r="E155" i="6"/>
  <c r="C155" i="6"/>
  <c r="C527" i="6"/>
  <c r="G527" i="6" s="1"/>
  <c r="D527" i="6"/>
  <c r="E527" i="6"/>
  <c r="C652" i="6"/>
  <c r="G652" i="6" s="1"/>
  <c r="E652" i="6"/>
  <c r="D652" i="6"/>
  <c r="E404" i="6"/>
  <c r="D404" i="6"/>
  <c r="C404" i="6"/>
  <c r="D72" i="6"/>
  <c r="C72" i="6"/>
  <c r="E72" i="6"/>
  <c r="D600" i="6"/>
  <c r="E600" i="6"/>
  <c r="C600" i="6"/>
  <c r="G600" i="6" s="1"/>
  <c r="C774" i="6"/>
  <c r="G774" i="6" s="1"/>
  <c r="D774" i="6"/>
  <c r="E774" i="6"/>
  <c r="I774" i="6" s="1"/>
  <c r="D263" i="6"/>
  <c r="E263" i="6"/>
  <c r="C263" i="6"/>
  <c r="D276" i="6"/>
  <c r="E276" i="6"/>
  <c r="C276" i="6"/>
  <c r="C132" i="6"/>
  <c r="D132" i="6"/>
  <c r="E132" i="6"/>
  <c r="E477" i="6"/>
  <c r="C477" i="6"/>
  <c r="G477" i="6" s="1"/>
  <c r="D477" i="6"/>
  <c r="C31" i="6"/>
  <c r="D31" i="6"/>
  <c r="E31" i="6"/>
  <c r="C539" i="6"/>
  <c r="G539" i="6" s="1"/>
  <c r="E539" i="6"/>
  <c r="D539" i="6"/>
  <c r="C777" i="6"/>
  <c r="G777" i="6" s="1"/>
  <c r="D777" i="6"/>
  <c r="E777" i="6"/>
  <c r="I777" i="6" s="1"/>
  <c r="D135" i="6"/>
  <c r="E135" i="6"/>
  <c r="C135" i="6"/>
  <c r="D269" i="6"/>
  <c r="E269" i="6"/>
  <c r="C269" i="6"/>
  <c r="C564" i="6"/>
  <c r="G564" i="6" s="1"/>
  <c r="D564" i="6"/>
  <c r="E564" i="6"/>
  <c r="C722" i="6"/>
  <c r="G722" i="6" s="1"/>
  <c r="D722" i="6"/>
  <c r="E722" i="6"/>
  <c r="C480" i="6"/>
  <c r="G480" i="6" s="1"/>
  <c r="D480" i="6"/>
  <c r="E480" i="6"/>
  <c r="E244" i="6"/>
  <c r="C244" i="6"/>
  <c r="D244" i="6"/>
  <c r="D686" i="6"/>
  <c r="E686" i="6"/>
  <c r="C686" i="6"/>
  <c r="G686" i="6" s="1"/>
  <c r="E314" i="6"/>
  <c r="D314" i="6"/>
  <c r="C314" i="6"/>
  <c r="G314" i="6" s="1"/>
  <c r="D141" i="6"/>
  <c r="C141" i="6"/>
  <c r="E141" i="6"/>
  <c r="D631" i="6"/>
  <c r="E631" i="6"/>
  <c r="C631" i="6"/>
  <c r="G631" i="6" s="1"/>
  <c r="D40" i="6"/>
  <c r="C40" i="6"/>
  <c r="G40" i="6" s="1"/>
  <c r="E40" i="6"/>
  <c r="D199" i="6"/>
  <c r="H199" i="6" s="1"/>
  <c r="C199" i="6"/>
  <c r="E199" i="6"/>
  <c r="C139" i="6"/>
  <c r="D139" i="6"/>
  <c r="E139" i="6"/>
  <c r="C655" i="6"/>
  <c r="G655" i="6" s="1"/>
  <c r="D655" i="6"/>
  <c r="E655" i="6"/>
  <c r="E268" i="6"/>
  <c r="C268" i="6"/>
  <c r="D268" i="6"/>
  <c r="C59" i="6"/>
  <c r="D59" i="6"/>
  <c r="E59" i="6"/>
  <c r="D745" i="6"/>
  <c r="C745" i="6"/>
  <c r="G745" i="6" s="1"/>
  <c r="E745" i="6"/>
  <c r="I745" i="6" s="1"/>
  <c r="C536" i="6"/>
  <c r="G536" i="6" s="1"/>
  <c r="E536" i="6"/>
  <c r="D536" i="6"/>
  <c r="D278" i="6"/>
  <c r="C278" i="6"/>
  <c r="E278" i="6"/>
  <c r="E271" i="6"/>
  <c r="C271" i="6"/>
  <c r="D271" i="6"/>
  <c r="C532" i="6"/>
  <c r="G532" i="6" s="1"/>
  <c r="D532" i="6"/>
  <c r="E532" i="6"/>
  <c r="C174" i="6"/>
  <c r="D174" i="6"/>
  <c r="E174" i="6"/>
  <c r="C625" i="6"/>
  <c r="G625" i="6" s="1"/>
  <c r="D625" i="6"/>
  <c r="E625" i="6"/>
  <c r="C623" i="6"/>
  <c r="G623" i="6" s="1"/>
  <c r="D623" i="6"/>
  <c r="E623" i="6"/>
  <c r="C24" i="6"/>
  <c r="D24" i="6"/>
  <c r="E24" i="6"/>
  <c r="D683" i="6"/>
  <c r="E683" i="6"/>
  <c r="C683" i="6"/>
  <c r="G683" i="6" s="1"/>
  <c r="C458" i="6"/>
  <c r="D458" i="6"/>
  <c r="E458" i="6"/>
  <c r="C100" i="6"/>
  <c r="D100" i="6"/>
  <c r="E100" i="6"/>
  <c r="D791" i="6"/>
  <c r="E791" i="6"/>
  <c r="I791" i="6" s="1"/>
  <c r="C791" i="6"/>
  <c r="G791" i="6" s="1"/>
  <c r="E534" i="6"/>
  <c r="C534" i="6"/>
  <c r="G534" i="6" s="1"/>
  <c r="D534" i="6"/>
  <c r="D323" i="6"/>
  <c r="C323" i="6"/>
  <c r="E323" i="6"/>
  <c r="C787" i="6"/>
  <c r="G787" i="6" s="1"/>
  <c r="D787" i="6"/>
  <c r="E787" i="6"/>
  <c r="I787" i="6" s="1"/>
  <c r="E482" i="6"/>
  <c r="D482" i="6"/>
  <c r="C482" i="6"/>
  <c r="G482" i="6" s="1"/>
  <c r="C672" i="6"/>
  <c r="G672" i="6" s="1"/>
  <c r="D672" i="6"/>
  <c r="E672" i="6"/>
  <c r="D412" i="6"/>
  <c r="E412" i="6"/>
  <c r="C412" i="6"/>
  <c r="C450" i="6"/>
  <c r="E450" i="6"/>
  <c r="D450" i="6"/>
  <c r="E133" i="6"/>
  <c r="C133" i="6"/>
  <c r="D133" i="6"/>
  <c r="C575" i="6"/>
  <c r="G575" i="6" s="1"/>
  <c r="D575" i="6"/>
  <c r="E575" i="6"/>
  <c r="C182" i="6"/>
  <c r="D182" i="6"/>
  <c r="E182" i="6"/>
  <c r="E145" i="6"/>
  <c r="C145" i="6"/>
  <c r="D145" i="6"/>
  <c r="D656" i="6"/>
  <c r="E656" i="6"/>
  <c r="C656" i="6"/>
  <c r="G656" i="6" s="1"/>
  <c r="E267" i="6"/>
  <c r="D267" i="6"/>
  <c r="C267" i="6"/>
  <c r="D126" i="6"/>
  <c r="C126" i="6"/>
  <c r="E126" i="6"/>
  <c r="E286" i="6"/>
  <c r="D286" i="6"/>
  <c r="C286" i="6"/>
  <c r="C651" i="6"/>
  <c r="G651" i="6" s="1"/>
  <c r="D651" i="6"/>
  <c r="E651" i="6"/>
  <c r="D357" i="6"/>
  <c r="E357" i="6"/>
  <c r="C357" i="6"/>
  <c r="E53" i="6"/>
  <c r="C53" i="6"/>
  <c r="D53" i="6"/>
  <c r="C502" i="6"/>
  <c r="G502" i="6" s="1"/>
  <c r="D502" i="6"/>
  <c r="E502" i="6"/>
  <c r="E676" i="6"/>
  <c r="D676" i="6"/>
  <c r="C676" i="6"/>
  <c r="G676" i="6" s="1"/>
  <c r="C160" i="6"/>
  <c r="E160" i="6"/>
  <c r="D160" i="6"/>
  <c r="C624" i="6"/>
  <c r="G624" i="6" s="1"/>
  <c r="D624" i="6"/>
  <c r="E624" i="6"/>
  <c r="C246" i="6"/>
  <c r="E246" i="6"/>
  <c r="D246" i="6"/>
  <c r="C766" i="6"/>
  <c r="G766" i="6" s="1"/>
  <c r="D766" i="6"/>
  <c r="E766" i="6"/>
  <c r="I766" i="6" s="1"/>
  <c r="D19" i="6"/>
  <c r="C19" i="6"/>
  <c r="E19" i="6"/>
  <c r="C521" i="6"/>
  <c r="G521" i="6" s="1"/>
  <c r="D521" i="6"/>
  <c r="E521" i="6"/>
  <c r="D743" i="6"/>
  <c r="E743" i="6"/>
  <c r="I743" i="6" s="1"/>
  <c r="C743" i="6"/>
  <c r="G743" i="6" s="1"/>
  <c r="C168" i="6"/>
  <c r="D168" i="6"/>
  <c r="E168" i="6"/>
  <c r="E298" i="6"/>
  <c r="D298" i="6"/>
  <c r="C298" i="6"/>
  <c r="E418" i="6"/>
  <c r="D418" i="6"/>
  <c r="C418" i="6"/>
  <c r="C751" i="6"/>
  <c r="G751" i="6" s="1"/>
  <c r="D751" i="6"/>
  <c r="E751" i="6"/>
  <c r="I751" i="6" s="1"/>
  <c r="D748" i="6"/>
  <c r="C748" i="6"/>
  <c r="G748" i="6" s="1"/>
  <c r="E748" i="6"/>
  <c r="I748" i="6" s="1"/>
  <c r="C478" i="6"/>
  <c r="G478" i="6" s="1"/>
  <c r="D478" i="6"/>
  <c r="E478" i="6"/>
  <c r="D746" i="6"/>
  <c r="E746" i="6"/>
  <c r="I746" i="6" s="1"/>
  <c r="C746" i="6"/>
  <c r="G746" i="6" s="1"/>
  <c r="C16" i="6"/>
  <c r="D16" i="6"/>
  <c r="E16" i="6"/>
  <c r="E34" i="6"/>
  <c r="C34" i="6"/>
  <c r="D34" i="6"/>
  <c r="C597" i="6"/>
  <c r="G597" i="6" s="1"/>
  <c r="D597" i="6"/>
  <c r="E597" i="6"/>
  <c r="C723" i="6"/>
  <c r="G723" i="6" s="1"/>
  <c r="D723" i="6"/>
  <c r="E723" i="6"/>
  <c r="E721" i="6"/>
  <c r="C721" i="6"/>
  <c r="G721" i="6" s="1"/>
  <c r="D721" i="6"/>
  <c r="D405" i="6"/>
  <c r="C405" i="6"/>
  <c r="E405" i="6"/>
  <c r="E79" i="6"/>
  <c r="I79" i="6" s="1"/>
  <c r="C79" i="6"/>
  <c r="D79" i="6"/>
  <c r="C763" i="6"/>
  <c r="G763" i="6" s="1"/>
  <c r="D763" i="6"/>
  <c r="E763" i="6"/>
  <c r="I763" i="6" s="1"/>
  <c r="E166" i="6"/>
  <c r="D166" i="6"/>
  <c r="C166" i="6"/>
  <c r="C440" i="6"/>
  <c r="D440" i="6"/>
  <c r="E440" i="6"/>
  <c r="C614" i="6"/>
  <c r="G614" i="6" s="1"/>
  <c r="D614" i="6"/>
  <c r="E614" i="6"/>
  <c r="D756" i="6"/>
  <c r="C756" i="6"/>
  <c r="G756" i="6" s="1"/>
  <c r="E756" i="6"/>
  <c r="I756" i="6" s="1"/>
  <c r="C396" i="6"/>
  <c r="D396" i="6"/>
  <c r="E396" i="6"/>
  <c r="D768" i="6"/>
  <c r="E768" i="6"/>
  <c r="I768" i="6" s="1"/>
  <c r="C768" i="6"/>
  <c r="G768" i="6" s="1"/>
  <c r="C685" i="6"/>
  <c r="G685" i="6" s="1"/>
  <c r="E685" i="6"/>
  <c r="D685" i="6"/>
  <c r="C355" i="6"/>
  <c r="D355" i="6"/>
  <c r="E355" i="6"/>
  <c r="D169" i="6"/>
  <c r="C169" i="6"/>
  <c r="E169" i="6"/>
  <c r="C585" i="6"/>
  <c r="G585" i="6" s="1"/>
  <c r="D585" i="6"/>
  <c r="E585" i="6"/>
  <c r="C114" i="6"/>
  <c r="D114" i="6"/>
  <c r="E114" i="6"/>
  <c r="E229" i="6"/>
  <c r="C229" i="6"/>
  <c r="D229" i="6"/>
  <c r="C318" i="6"/>
  <c r="E318" i="6"/>
  <c r="D318" i="6"/>
  <c r="E546" i="6"/>
  <c r="D546" i="6"/>
  <c r="C546" i="6"/>
  <c r="G546" i="6" s="1"/>
  <c r="E326" i="6"/>
  <c r="C326" i="6"/>
  <c r="D326" i="6"/>
  <c r="C69" i="6"/>
  <c r="D69" i="6"/>
  <c r="E69" i="6"/>
  <c r="C558" i="6"/>
  <c r="G558" i="6" s="1"/>
  <c r="D558" i="6"/>
  <c r="E558" i="6"/>
  <c r="D118" i="6"/>
  <c r="C118" i="6"/>
  <c r="E118" i="6"/>
  <c r="E220" i="6"/>
  <c r="D220" i="6"/>
  <c r="C220" i="6"/>
  <c r="D471" i="6"/>
  <c r="E471" i="6"/>
  <c r="C471" i="6"/>
  <c r="G471" i="6" s="1"/>
  <c r="D661" i="6"/>
  <c r="E661" i="6"/>
  <c r="C661" i="6"/>
  <c r="G661" i="6" s="1"/>
  <c r="D102" i="6"/>
  <c r="E102" i="6"/>
  <c r="C102" i="6"/>
  <c r="D259" i="6"/>
  <c r="C259" i="6"/>
  <c r="E259" i="6"/>
  <c r="C294" i="6"/>
  <c r="D294" i="6"/>
  <c r="E294" i="6"/>
  <c r="C399" i="6"/>
  <c r="E399" i="6"/>
  <c r="D399" i="6"/>
  <c r="E18" i="6"/>
  <c r="C18" i="6"/>
  <c r="D18" i="6"/>
  <c r="C617" i="6"/>
  <c r="G617" i="6" s="1"/>
  <c r="D617" i="6"/>
  <c r="E617" i="6"/>
  <c r="E212" i="6"/>
  <c r="C212" i="6"/>
  <c r="D212" i="6"/>
  <c r="C394" i="6"/>
  <c r="E394" i="6"/>
  <c r="D394" i="6"/>
  <c r="C709" i="6"/>
  <c r="G709" i="6" s="1"/>
  <c r="D709" i="6"/>
  <c r="E709" i="6"/>
  <c r="D376" i="6"/>
  <c r="E376" i="6"/>
  <c r="C376" i="6"/>
  <c r="D170" i="6"/>
  <c r="E170" i="6"/>
  <c r="C170" i="6"/>
  <c r="D449" i="6"/>
  <c r="H449" i="6" s="1"/>
  <c r="E449" i="6"/>
  <c r="C449" i="6"/>
  <c r="D463" i="6"/>
  <c r="E463" i="6"/>
  <c r="C463" i="6"/>
  <c r="G463" i="6" s="1"/>
  <c r="E358" i="6"/>
  <c r="C358" i="6"/>
  <c r="D358" i="6"/>
  <c r="E555" i="6"/>
  <c r="C555" i="6"/>
  <c r="G555" i="6" s="1"/>
  <c r="D555" i="6"/>
  <c r="E385" i="6"/>
  <c r="C385" i="6"/>
  <c r="D385" i="6"/>
  <c r="D307" i="6"/>
  <c r="E307" i="6"/>
  <c r="C307" i="6"/>
  <c r="D663" i="6"/>
  <c r="C663" i="6"/>
  <c r="G663" i="6" s="1"/>
  <c r="E663" i="6"/>
  <c r="C336" i="6"/>
  <c r="D336" i="6"/>
  <c r="E336" i="6"/>
  <c r="C73" i="6"/>
  <c r="E73" i="6"/>
  <c r="D73" i="6"/>
  <c r="C659" i="6"/>
  <c r="G659" i="6" s="1"/>
  <c r="D659" i="6"/>
  <c r="E659" i="6"/>
  <c r="D260" i="6"/>
  <c r="C260" i="6"/>
  <c r="E260" i="6"/>
  <c r="C496" i="6"/>
  <c r="G496" i="6" s="1"/>
  <c r="D496" i="6"/>
  <c r="E496" i="6"/>
  <c r="D150" i="6"/>
  <c r="E150" i="6"/>
  <c r="C150" i="6"/>
  <c r="E184" i="6"/>
  <c r="D184" i="6"/>
  <c r="C184" i="6"/>
  <c r="E50" i="6"/>
  <c r="D50" i="6"/>
  <c r="C50" i="6"/>
  <c r="D447" i="6"/>
  <c r="E447" i="6"/>
  <c r="C447" i="6"/>
  <c r="C684" i="6"/>
  <c r="G684" i="6" s="1"/>
  <c r="D684" i="6"/>
  <c r="E684" i="6"/>
  <c r="E245" i="6"/>
  <c r="D245" i="6"/>
  <c r="C245" i="6"/>
  <c r="C528" i="6"/>
  <c r="G528" i="6" s="1"/>
  <c r="D528" i="6"/>
  <c r="E528" i="6"/>
  <c r="C733" i="6"/>
  <c r="G733" i="6" s="1"/>
  <c r="D733" i="6"/>
  <c r="E733" i="6"/>
  <c r="E70" i="6"/>
  <c r="D70" i="6"/>
  <c r="C70" i="6"/>
  <c r="O10" i="1"/>
  <c r="E10" i="1"/>
  <c r="C146" i="1"/>
  <c r="J146" i="1" s="1"/>
  <c r="K146" i="1" s="1"/>
  <c r="M146" i="1" s="1"/>
  <c r="L146" i="1" s="1"/>
  <c r="C317" i="1"/>
  <c r="J317" i="1" s="1"/>
  <c r="K317" i="1" s="1"/>
  <c r="M317" i="1" s="1"/>
  <c r="L317" i="1" s="1"/>
  <c r="C215" i="1"/>
  <c r="J215" i="1" s="1"/>
  <c r="K215" i="1" s="1"/>
  <c r="M215" i="1" s="1"/>
  <c r="L215" i="1" s="1"/>
  <c r="C246" i="1"/>
  <c r="J246" i="1" s="1"/>
  <c r="K246" i="1" s="1"/>
  <c r="M246" i="1" s="1"/>
  <c r="L246" i="1" s="1"/>
  <c r="C250" i="1"/>
  <c r="J250" i="1" s="1"/>
  <c r="K250" i="1" s="1"/>
  <c r="M250" i="1" s="1"/>
  <c r="L250" i="1" s="1"/>
  <c r="C368" i="1"/>
  <c r="J368" i="1" s="1"/>
  <c r="K368" i="1" s="1"/>
  <c r="M368" i="1" s="1"/>
  <c r="L368" i="1" s="1"/>
  <c r="C12" i="1"/>
  <c r="J12" i="1" s="1"/>
  <c r="K12" i="1" s="1"/>
  <c r="M12" i="1" s="1"/>
  <c r="L12" i="1" s="1"/>
  <c r="C310" i="1"/>
  <c r="J310" i="1" s="1"/>
  <c r="K310" i="1" s="1"/>
  <c r="M310" i="1" s="1"/>
  <c r="L310" i="1" s="1"/>
  <c r="C348" i="1"/>
  <c r="J348" i="1" s="1"/>
  <c r="K348" i="1" s="1"/>
  <c r="M348" i="1" s="1"/>
  <c r="L348" i="1" s="1"/>
  <c r="C291" i="1"/>
  <c r="J291" i="1" s="1"/>
  <c r="K291" i="1" s="1"/>
  <c r="M291" i="1" s="1"/>
  <c r="L291" i="1" s="1"/>
  <c r="C87" i="1"/>
  <c r="J87" i="1" s="1"/>
  <c r="K87" i="1" s="1"/>
  <c r="M87" i="1" s="1"/>
  <c r="L87" i="1" s="1"/>
  <c r="C159" i="1"/>
  <c r="J159" i="1" s="1"/>
  <c r="K159" i="1" s="1"/>
  <c r="M159" i="1" s="1"/>
  <c r="L159" i="1" s="1"/>
  <c r="C193" i="1"/>
  <c r="J193" i="1" s="1"/>
  <c r="K193" i="1" s="1"/>
  <c r="M193" i="1" s="1"/>
  <c r="L193" i="1" s="1"/>
  <c r="C211" i="1"/>
  <c r="J211" i="1" s="1"/>
  <c r="K211" i="1" s="1"/>
  <c r="M211" i="1" s="1"/>
  <c r="L211" i="1" s="1"/>
  <c r="C200" i="1"/>
  <c r="J200" i="1" s="1"/>
  <c r="K200" i="1" s="1"/>
  <c r="M200" i="1" s="1"/>
  <c r="L200" i="1" s="1"/>
  <c r="C209" i="1"/>
  <c r="J209" i="1" s="1"/>
  <c r="K209" i="1" s="1"/>
  <c r="M209" i="1" s="1"/>
  <c r="L209" i="1" s="1"/>
  <c r="C105" i="1"/>
  <c r="J105" i="1" s="1"/>
  <c r="K105" i="1" s="1"/>
  <c r="M105" i="1" s="1"/>
  <c r="L105" i="1" s="1"/>
  <c r="C309" i="1"/>
  <c r="J309" i="1" s="1"/>
  <c r="K309" i="1" s="1"/>
  <c r="M309" i="1" s="1"/>
  <c r="L309" i="1" s="1"/>
  <c r="C258" i="1"/>
  <c r="J258" i="1" s="1"/>
  <c r="K258" i="1" s="1"/>
  <c r="M258" i="1" s="1"/>
  <c r="L258" i="1" s="1"/>
  <c r="C325" i="1"/>
  <c r="J325" i="1" s="1"/>
  <c r="K325" i="1" s="1"/>
  <c r="M325" i="1" s="1"/>
  <c r="L325" i="1" s="1"/>
  <c r="C280" i="1"/>
  <c r="J280" i="1" s="1"/>
  <c r="K280" i="1" s="1"/>
  <c r="M280" i="1" s="1"/>
  <c r="L280" i="1" s="1"/>
  <c r="C214" i="1"/>
  <c r="J214" i="1" s="1"/>
  <c r="K214" i="1" s="1"/>
  <c r="M214" i="1" s="1"/>
  <c r="L214" i="1" s="1"/>
  <c r="B10" i="1"/>
  <c r="C10" i="1" s="1"/>
  <c r="C323" i="1"/>
  <c r="J323" i="1" s="1"/>
  <c r="K323" i="1" s="1"/>
  <c r="M323" i="1" s="1"/>
  <c r="L323" i="1" s="1"/>
  <c r="C122" i="1"/>
  <c r="J122" i="1" s="1"/>
  <c r="K122" i="1" s="1"/>
  <c r="M122" i="1" s="1"/>
  <c r="L122" i="1" s="1"/>
  <c r="C338" i="1"/>
  <c r="J338" i="1" s="1"/>
  <c r="K338" i="1" s="1"/>
  <c r="M338" i="1" s="1"/>
  <c r="L338" i="1" s="1"/>
  <c r="C283" i="1"/>
  <c r="J283" i="1" s="1"/>
  <c r="K283" i="1" s="1"/>
  <c r="M283" i="1" s="1"/>
  <c r="L283" i="1" s="1"/>
  <c r="C239" i="1"/>
  <c r="J239" i="1" s="1"/>
  <c r="K239" i="1" s="1"/>
  <c r="M239" i="1" s="1"/>
  <c r="L239" i="1" s="1"/>
  <c r="C275" i="1"/>
  <c r="J275" i="1" s="1"/>
  <c r="K275" i="1" s="1"/>
  <c r="M275" i="1" s="1"/>
  <c r="L275" i="1" s="1"/>
  <c r="C294" i="1"/>
  <c r="J294" i="1" s="1"/>
  <c r="K294" i="1" s="1"/>
  <c r="M294" i="1" s="1"/>
  <c r="L294" i="1" s="1"/>
  <c r="C293" i="1"/>
  <c r="J293" i="1" s="1"/>
  <c r="K293" i="1" s="1"/>
  <c r="M293" i="1" s="1"/>
  <c r="L293" i="1" s="1"/>
  <c r="C336" i="1"/>
  <c r="J336" i="1" s="1"/>
  <c r="K336" i="1" s="1"/>
  <c r="M336" i="1" s="1"/>
  <c r="L336" i="1" s="1"/>
  <c r="C285" i="1"/>
  <c r="J285" i="1" s="1"/>
  <c r="K285" i="1" s="1"/>
  <c r="M285" i="1" s="1"/>
  <c r="L285" i="1" s="1"/>
  <c r="C184" i="1"/>
  <c r="J184" i="1" s="1"/>
  <c r="K184" i="1" s="1"/>
  <c r="M184" i="1" s="1"/>
  <c r="L184" i="1" s="1"/>
  <c r="C311" i="1"/>
  <c r="J311" i="1" s="1"/>
  <c r="K311" i="1" s="1"/>
  <c r="M311" i="1" s="1"/>
  <c r="L311" i="1" s="1"/>
  <c r="C320" i="1"/>
  <c r="J320" i="1" s="1"/>
  <c r="K320" i="1" s="1"/>
  <c r="M320" i="1" s="1"/>
  <c r="L320" i="1" s="1"/>
  <c r="C116" i="1"/>
  <c r="J116" i="1" s="1"/>
  <c r="K116" i="1" s="1"/>
  <c r="M116" i="1" s="1"/>
  <c r="L116" i="1" s="1"/>
  <c r="C359" i="1"/>
  <c r="J359" i="1" s="1"/>
  <c r="K359" i="1" s="1"/>
  <c r="M359" i="1" s="1"/>
  <c r="L359" i="1" s="1"/>
  <c r="C118" i="1"/>
  <c r="J118" i="1" s="1"/>
  <c r="K118" i="1" s="1"/>
  <c r="M118" i="1" s="1"/>
  <c r="L118" i="1" s="1"/>
  <c r="C17" i="1"/>
  <c r="J17" i="1" s="1"/>
  <c r="K17" i="1" s="1"/>
  <c r="M17" i="1" s="1"/>
  <c r="L17" i="1" s="1"/>
  <c r="C39" i="1"/>
  <c r="J39" i="1" s="1"/>
  <c r="K39" i="1" s="1"/>
  <c r="M39" i="1" s="1"/>
  <c r="L39" i="1" s="1"/>
  <c r="C172" i="1"/>
  <c r="J172" i="1" s="1"/>
  <c r="K172" i="1" s="1"/>
  <c r="M172" i="1" s="1"/>
  <c r="L172" i="1" s="1"/>
  <c r="C334" i="1"/>
  <c r="J334" i="1" s="1"/>
  <c r="K334" i="1" s="1"/>
  <c r="M334" i="1" s="1"/>
  <c r="L334" i="1" s="1"/>
  <c r="C175" i="1"/>
  <c r="J175" i="1" s="1"/>
  <c r="K175" i="1" s="1"/>
  <c r="M175" i="1" s="1"/>
  <c r="L175" i="1" s="1"/>
  <c r="C137" i="1"/>
  <c r="J137" i="1" s="1"/>
  <c r="K137" i="1" s="1"/>
  <c r="M137" i="1" s="1"/>
  <c r="L137" i="1" s="1"/>
  <c r="C367" i="1"/>
  <c r="J367" i="1" s="1"/>
  <c r="K367" i="1" s="1"/>
  <c r="M367" i="1" s="1"/>
  <c r="L367" i="1" s="1"/>
  <c r="C219" i="1"/>
  <c r="J219" i="1" s="1"/>
  <c r="K219" i="1" s="1"/>
  <c r="M219" i="1" s="1"/>
  <c r="L219" i="1" s="1"/>
  <c r="C267" i="1"/>
  <c r="J267" i="1" s="1"/>
  <c r="K267" i="1" s="1"/>
  <c r="M267" i="1" s="1"/>
  <c r="L267" i="1" s="1"/>
  <c r="C173" i="1"/>
  <c r="J173" i="1" s="1"/>
  <c r="K173" i="1" s="1"/>
  <c r="M173" i="1" s="1"/>
  <c r="L173" i="1" s="1"/>
  <c r="C220" i="1"/>
  <c r="J220" i="1" s="1"/>
  <c r="K220" i="1" s="1"/>
  <c r="M220" i="1" s="1"/>
  <c r="L220" i="1" s="1"/>
  <c r="C92" i="1"/>
  <c r="J92" i="1" s="1"/>
  <c r="K92" i="1" s="1"/>
  <c r="M92" i="1" s="1"/>
  <c r="L92" i="1" s="1"/>
  <c r="C201" i="1"/>
  <c r="J201" i="1" s="1"/>
  <c r="K201" i="1" s="1"/>
  <c r="M201" i="1" s="1"/>
  <c r="L201" i="1" s="1"/>
  <c r="C123" i="1"/>
  <c r="J123" i="1" s="1"/>
  <c r="K123" i="1" s="1"/>
  <c r="M123" i="1" s="1"/>
  <c r="L123" i="1" s="1"/>
  <c r="C160" i="1"/>
  <c r="J160" i="1" s="1"/>
  <c r="K160" i="1" s="1"/>
  <c r="M160" i="1" s="1"/>
  <c r="L160" i="1" s="1"/>
  <c r="C80" i="1"/>
  <c r="J80" i="1" s="1"/>
  <c r="K80" i="1" s="1"/>
  <c r="M80" i="1" s="1"/>
  <c r="L80" i="1" s="1"/>
  <c r="C302" i="1"/>
  <c r="J302" i="1" s="1"/>
  <c r="K302" i="1" s="1"/>
  <c r="M302" i="1" s="1"/>
  <c r="L302" i="1" s="1"/>
  <c r="C263" i="1"/>
  <c r="J263" i="1" s="1"/>
  <c r="K263" i="1" s="1"/>
  <c r="M263" i="1" s="1"/>
  <c r="L263" i="1" s="1"/>
  <c r="C192" i="1"/>
  <c r="J192" i="1" s="1"/>
  <c r="K192" i="1" s="1"/>
  <c r="M192" i="1" s="1"/>
  <c r="L192" i="1" s="1"/>
  <c r="C274" i="1"/>
  <c r="J274" i="1" s="1"/>
  <c r="K274" i="1" s="1"/>
  <c r="M274" i="1" s="1"/>
  <c r="L274" i="1" s="1"/>
  <c r="C308" i="1"/>
  <c r="J308" i="1" s="1"/>
  <c r="K308" i="1" s="1"/>
  <c r="M308" i="1" s="1"/>
  <c r="L308" i="1" s="1"/>
  <c r="C13" i="1"/>
  <c r="J13" i="1" s="1"/>
  <c r="K13" i="1" s="1"/>
  <c r="M13" i="1" s="1"/>
  <c r="L13" i="1" s="1"/>
  <c r="C47" i="1"/>
  <c r="J47" i="1" s="1"/>
  <c r="K47" i="1" s="1"/>
  <c r="M47" i="1" s="1"/>
  <c r="L47" i="1" s="1"/>
  <c r="C56" i="1"/>
  <c r="J56" i="1" s="1"/>
  <c r="K56" i="1" s="1"/>
  <c r="M56" i="1" s="1"/>
  <c r="L56" i="1" s="1"/>
  <c r="C110" i="1"/>
  <c r="J110" i="1" s="1"/>
  <c r="K110" i="1" s="1"/>
  <c r="M110" i="1" s="1"/>
  <c r="L110" i="1" s="1"/>
  <c r="C133" i="1"/>
  <c r="J133" i="1" s="1"/>
  <c r="K133" i="1" s="1"/>
  <c r="M133" i="1" s="1"/>
  <c r="L133" i="1" s="1"/>
  <c r="C205" i="1"/>
  <c r="J205" i="1" s="1"/>
  <c r="K205" i="1" s="1"/>
  <c r="M205" i="1" s="1"/>
  <c r="L205" i="1" s="1"/>
  <c r="C222" i="1"/>
  <c r="J222" i="1" s="1"/>
  <c r="K222" i="1" s="1"/>
  <c r="M222" i="1" s="1"/>
  <c r="L222" i="1" s="1"/>
  <c r="C202" i="1"/>
  <c r="J202" i="1" s="1"/>
  <c r="K202" i="1" s="1"/>
  <c r="M202" i="1" s="1"/>
  <c r="L202" i="1" s="1"/>
  <c r="C115" i="1"/>
  <c r="J115" i="1" s="1"/>
  <c r="K115" i="1" s="1"/>
  <c r="M115" i="1" s="1"/>
  <c r="L115" i="1" s="1"/>
  <c r="C321" i="1"/>
  <c r="J321" i="1" s="1"/>
  <c r="K321" i="1" s="1"/>
  <c r="M321" i="1" s="1"/>
  <c r="L321" i="1" s="1"/>
  <c r="C231" i="1"/>
  <c r="J231" i="1" s="1"/>
  <c r="K231" i="1" s="1"/>
  <c r="M231" i="1" s="1"/>
  <c r="L231" i="1" s="1"/>
  <c r="C119" i="1"/>
  <c r="J119" i="1" s="1"/>
  <c r="K119" i="1" s="1"/>
  <c r="M119" i="1" s="1"/>
  <c r="L119" i="1" s="1"/>
  <c r="C149" i="1"/>
  <c r="J149" i="1" s="1"/>
  <c r="K149" i="1" s="1"/>
  <c r="M149" i="1" s="1"/>
  <c r="L149" i="1" s="1"/>
  <c r="C113" i="1"/>
  <c r="J113" i="1" s="1"/>
  <c r="K113" i="1" s="1"/>
  <c r="M113" i="1" s="1"/>
  <c r="L113" i="1" s="1"/>
  <c r="C360" i="1"/>
  <c r="J360" i="1" s="1"/>
  <c r="K360" i="1" s="1"/>
  <c r="M360" i="1" s="1"/>
  <c r="L360" i="1" s="1"/>
  <c r="C84" i="1"/>
  <c r="J84" i="1" s="1"/>
  <c r="K84" i="1" s="1"/>
  <c r="M84" i="1" s="1"/>
  <c r="L84" i="1" s="1"/>
  <c r="C130" i="1"/>
  <c r="J130" i="1" s="1"/>
  <c r="K130" i="1" s="1"/>
  <c r="M130" i="1" s="1"/>
  <c r="L130" i="1" s="1"/>
  <c r="C216" i="1"/>
  <c r="J216" i="1" s="1"/>
  <c r="K216" i="1" s="1"/>
  <c r="M216" i="1" s="1"/>
  <c r="L216" i="1" s="1"/>
  <c r="C223" i="1"/>
  <c r="J223" i="1" s="1"/>
  <c r="K223" i="1" s="1"/>
  <c r="M223" i="1" s="1"/>
  <c r="L223" i="1" s="1"/>
  <c r="C343" i="1"/>
  <c r="J343" i="1" s="1"/>
  <c r="K343" i="1" s="1"/>
  <c r="M343" i="1" s="1"/>
  <c r="L343" i="1" s="1"/>
  <c r="C318" i="1"/>
  <c r="J318" i="1" s="1"/>
  <c r="K318" i="1" s="1"/>
  <c r="M318" i="1" s="1"/>
  <c r="L318" i="1" s="1"/>
  <c r="C251" i="1"/>
  <c r="J251" i="1" s="1"/>
  <c r="K251" i="1" s="1"/>
  <c r="M251" i="1" s="1"/>
  <c r="L251" i="1" s="1"/>
  <c r="C284" i="1"/>
  <c r="J284" i="1" s="1"/>
  <c r="K284" i="1" s="1"/>
  <c r="M284" i="1" s="1"/>
  <c r="L284" i="1" s="1"/>
  <c r="C31" i="1"/>
  <c r="J31" i="1" s="1"/>
  <c r="K31" i="1" s="1"/>
  <c r="M31" i="1" s="1"/>
  <c r="L31" i="1" s="1"/>
  <c r="C226" i="1"/>
  <c r="J226" i="1" s="1"/>
  <c r="K226" i="1" s="1"/>
  <c r="M226" i="1" s="1"/>
  <c r="L226" i="1" s="1"/>
  <c r="C232" i="1"/>
  <c r="J232" i="1" s="1"/>
  <c r="K232" i="1" s="1"/>
  <c r="M232" i="1" s="1"/>
  <c r="L232" i="1" s="1"/>
  <c r="C313" i="1"/>
  <c r="J313" i="1" s="1"/>
  <c r="K313" i="1" s="1"/>
  <c r="M313" i="1" s="1"/>
  <c r="L313" i="1" s="1"/>
  <c r="C177" i="1"/>
  <c r="J177" i="1" s="1"/>
  <c r="K177" i="1" s="1"/>
  <c r="M177" i="1" s="1"/>
  <c r="L177" i="1" s="1"/>
  <c r="C33" i="1"/>
  <c r="J33" i="1" s="1"/>
  <c r="K33" i="1" s="1"/>
  <c r="M33" i="1" s="1"/>
  <c r="L33" i="1" s="1"/>
  <c r="C207" i="1"/>
  <c r="J207" i="1" s="1"/>
  <c r="K207" i="1" s="1"/>
  <c r="M207" i="1" s="1"/>
  <c r="L207" i="1" s="1"/>
  <c r="C361" i="1"/>
  <c r="J361" i="1" s="1"/>
  <c r="K361" i="1" s="1"/>
  <c r="M361" i="1" s="1"/>
  <c r="L361" i="1" s="1"/>
  <c r="C49" i="1"/>
  <c r="J49" i="1" s="1"/>
  <c r="K49" i="1" s="1"/>
  <c r="M49" i="1" s="1"/>
  <c r="L49" i="1" s="1"/>
  <c r="C266" i="1"/>
  <c r="J266" i="1" s="1"/>
  <c r="K266" i="1" s="1"/>
  <c r="M266" i="1" s="1"/>
  <c r="L266" i="1" s="1"/>
  <c r="C237" i="1"/>
  <c r="J237" i="1" s="1"/>
  <c r="K237" i="1" s="1"/>
  <c r="M237" i="1" s="1"/>
  <c r="L237" i="1" s="1"/>
  <c r="C83" i="1"/>
  <c r="J83" i="1" s="1"/>
  <c r="K83" i="1" s="1"/>
  <c r="M83" i="1" s="1"/>
  <c r="L83" i="1" s="1"/>
  <c r="C187" i="1"/>
  <c r="J187" i="1" s="1"/>
  <c r="K187" i="1" s="1"/>
  <c r="M187" i="1" s="1"/>
  <c r="L187" i="1" s="1"/>
  <c r="C124" i="1"/>
  <c r="J124" i="1" s="1"/>
  <c r="K124" i="1" s="1"/>
  <c r="M124" i="1" s="1"/>
  <c r="L124" i="1" s="1"/>
  <c r="C289" i="1"/>
  <c r="J289" i="1" s="1"/>
  <c r="K289" i="1" s="1"/>
  <c r="M289" i="1" s="1"/>
  <c r="L289" i="1" s="1"/>
  <c r="C243" i="1"/>
  <c r="J243" i="1" s="1"/>
  <c r="K243" i="1" s="1"/>
  <c r="M243" i="1" s="1"/>
  <c r="L243" i="1" s="1"/>
  <c r="C145" i="1"/>
  <c r="J145" i="1" s="1"/>
  <c r="K145" i="1" s="1"/>
  <c r="M145" i="1" s="1"/>
  <c r="L145" i="1" s="1"/>
  <c r="C170" i="1"/>
  <c r="J170" i="1" s="1"/>
  <c r="K170" i="1" s="1"/>
  <c r="M170" i="1" s="1"/>
  <c r="L170" i="1" s="1"/>
  <c r="C38" i="1"/>
  <c r="J38" i="1" s="1"/>
  <c r="K38" i="1" s="1"/>
  <c r="M38" i="1" s="1"/>
  <c r="L38" i="1" s="1"/>
  <c r="C150" i="1"/>
  <c r="J150" i="1" s="1"/>
  <c r="K150" i="1" s="1"/>
  <c r="M150" i="1" s="1"/>
  <c r="L150" i="1" s="1"/>
  <c r="C59" i="1"/>
  <c r="J59" i="1" s="1"/>
  <c r="K59" i="1" s="1"/>
  <c r="M59" i="1" s="1"/>
  <c r="L59" i="1" s="1"/>
  <c r="C330" i="1"/>
  <c r="J330" i="1" s="1"/>
  <c r="K330" i="1" s="1"/>
  <c r="M330" i="1" s="1"/>
  <c r="L330" i="1" s="1"/>
  <c r="C191" i="1"/>
  <c r="J191" i="1" s="1"/>
  <c r="K191" i="1" s="1"/>
  <c r="M191" i="1" s="1"/>
  <c r="L191" i="1" s="1"/>
  <c r="C188" i="1"/>
  <c r="J188" i="1" s="1"/>
  <c r="K188" i="1" s="1"/>
  <c r="M188" i="1" s="1"/>
  <c r="L188" i="1" s="1"/>
  <c r="C295" i="1"/>
  <c r="J295" i="1" s="1"/>
  <c r="K295" i="1" s="1"/>
  <c r="M295" i="1" s="1"/>
  <c r="L295" i="1" s="1"/>
  <c r="C169" i="1"/>
  <c r="J169" i="1" s="1"/>
  <c r="K169" i="1" s="1"/>
  <c r="M169" i="1" s="1"/>
  <c r="L169" i="1" s="1"/>
  <c r="C95" i="1"/>
  <c r="J95" i="1" s="1"/>
  <c r="K95" i="1" s="1"/>
  <c r="M95" i="1" s="1"/>
  <c r="L95" i="1" s="1"/>
  <c r="C142" i="1"/>
  <c r="J142" i="1" s="1"/>
  <c r="K142" i="1" s="1"/>
  <c r="M142" i="1" s="1"/>
  <c r="L142" i="1" s="1"/>
  <c r="C101" i="1"/>
  <c r="J101" i="1" s="1"/>
  <c r="K101" i="1" s="1"/>
  <c r="M101" i="1" s="1"/>
  <c r="L101" i="1" s="1"/>
  <c r="C125" i="1"/>
  <c r="J125" i="1" s="1"/>
  <c r="K125" i="1" s="1"/>
  <c r="M125" i="1" s="1"/>
  <c r="L125" i="1" s="1"/>
  <c r="C366" i="1"/>
  <c r="J366" i="1" s="1"/>
  <c r="K366" i="1" s="1"/>
  <c r="M366" i="1" s="1"/>
  <c r="L366" i="1" s="1"/>
  <c r="C158" i="1"/>
  <c r="J158" i="1" s="1"/>
  <c r="K158" i="1" s="1"/>
  <c r="M158" i="1" s="1"/>
  <c r="L158" i="1" s="1"/>
  <c r="C155" i="1"/>
  <c r="J155" i="1" s="1"/>
  <c r="K155" i="1" s="1"/>
  <c r="M155" i="1" s="1"/>
  <c r="L155" i="1" s="1"/>
  <c r="C34" i="1"/>
  <c r="J34" i="1" s="1"/>
  <c r="K34" i="1" s="1"/>
  <c r="M34" i="1" s="1"/>
  <c r="L34" i="1" s="1"/>
  <c r="C300" i="1"/>
  <c r="J300" i="1" s="1"/>
  <c r="K300" i="1" s="1"/>
  <c r="M300" i="1" s="1"/>
  <c r="L300" i="1" s="1"/>
  <c r="C140" i="1"/>
  <c r="J140" i="1" s="1"/>
  <c r="K140" i="1" s="1"/>
  <c r="M140" i="1" s="1"/>
  <c r="L140" i="1" s="1"/>
  <c r="C132" i="1"/>
  <c r="J132" i="1" s="1"/>
  <c r="K132" i="1" s="1"/>
  <c r="M132" i="1" s="1"/>
  <c r="L132" i="1" s="1"/>
  <c r="C163" i="1"/>
  <c r="J163" i="1" s="1"/>
  <c r="K163" i="1" s="1"/>
  <c r="M163" i="1" s="1"/>
  <c r="L163" i="1" s="1"/>
  <c r="C349" i="1"/>
  <c r="J349" i="1" s="1"/>
  <c r="K349" i="1" s="1"/>
  <c r="M349" i="1" s="1"/>
  <c r="L349" i="1" s="1"/>
  <c r="C106" i="1"/>
  <c r="J106" i="1" s="1"/>
  <c r="K106" i="1" s="1"/>
  <c r="M106" i="1" s="1"/>
  <c r="L106" i="1" s="1"/>
  <c r="C183" i="1"/>
  <c r="J183" i="1" s="1"/>
  <c r="K183" i="1" s="1"/>
  <c r="M183" i="1" s="1"/>
  <c r="L183" i="1" s="1"/>
  <c r="C15" i="1"/>
  <c r="J15" i="1" s="1"/>
  <c r="K15" i="1" s="1"/>
  <c r="M15" i="1" s="1"/>
  <c r="L15" i="1" s="1"/>
  <c r="C131" i="1"/>
  <c r="J131" i="1" s="1"/>
  <c r="K131" i="1" s="1"/>
  <c r="M131" i="1" s="1"/>
  <c r="L131" i="1" s="1"/>
  <c r="C66" i="1"/>
  <c r="J66" i="1" s="1"/>
  <c r="K66" i="1" s="1"/>
  <c r="M66" i="1" s="1"/>
  <c r="L66" i="1" s="1"/>
  <c r="C141" i="1"/>
  <c r="J141" i="1" s="1"/>
  <c r="K141" i="1" s="1"/>
  <c r="M141" i="1" s="1"/>
  <c r="L141" i="1" s="1"/>
  <c r="C138" i="1"/>
  <c r="J138" i="1" s="1"/>
  <c r="K138" i="1" s="1"/>
  <c r="M138" i="1" s="1"/>
  <c r="L138" i="1" s="1"/>
  <c r="C229" i="1"/>
  <c r="J229" i="1" s="1"/>
  <c r="K229" i="1" s="1"/>
  <c r="M229" i="1" s="1"/>
  <c r="L229" i="1" s="1"/>
  <c r="C85" i="1"/>
  <c r="J85" i="1" s="1"/>
  <c r="K85" i="1" s="1"/>
  <c r="M85" i="1" s="1"/>
  <c r="L85" i="1" s="1"/>
  <c r="C265" i="1"/>
  <c r="J265" i="1" s="1"/>
  <c r="K265" i="1" s="1"/>
  <c r="M265" i="1" s="1"/>
  <c r="L265" i="1" s="1"/>
  <c r="C68" i="1"/>
  <c r="J68" i="1" s="1"/>
  <c r="K68" i="1" s="1"/>
  <c r="M68" i="1" s="1"/>
  <c r="L68" i="1" s="1"/>
  <c r="C185" i="1"/>
  <c r="J185" i="1" s="1"/>
  <c r="K185" i="1" s="1"/>
  <c r="M185" i="1" s="1"/>
  <c r="L185" i="1" s="1"/>
  <c r="C203" i="1"/>
  <c r="J203" i="1" s="1"/>
  <c r="K203" i="1" s="1"/>
  <c r="M203" i="1" s="1"/>
  <c r="L203" i="1" s="1"/>
  <c r="C303" i="1"/>
  <c r="J303" i="1" s="1"/>
  <c r="K303" i="1" s="1"/>
  <c r="M303" i="1" s="1"/>
  <c r="L303" i="1" s="1"/>
  <c r="C50" i="1"/>
  <c r="J50" i="1" s="1"/>
  <c r="K50" i="1" s="1"/>
  <c r="M50" i="1" s="1"/>
  <c r="L50" i="1" s="1"/>
  <c r="C112" i="1"/>
  <c r="J112" i="1" s="1"/>
  <c r="K112" i="1" s="1"/>
  <c r="M112" i="1" s="1"/>
  <c r="L112" i="1" s="1"/>
  <c r="C36" i="1"/>
  <c r="J36" i="1" s="1"/>
  <c r="K36" i="1" s="1"/>
  <c r="M36" i="1" s="1"/>
  <c r="L36" i="1" s="1"/>
  <c r="C290" i="1"/>
  <c r="J290" i="1" s="1"/>
  <c r="K290" i="1" s="1"/>
  <c r="M290" i="1" s="1"/>
  <c r="L290" i="1" s="1"/>
  <c r="C165" i="1"/>
  <c r="J165" i="1" s="1"/>
  <c r="K165" i="1" s="1"/>
  <c r="M165" i="1" s="1"/>
  <c r="L165" i="1" s="1"/>
  <c r="C27" i="1"/>
  <c r="J27" i="1" s="1"/>
  <c r="K27" i="1" s="1"/>
  <c r="M27" i="1" s="1"/>
  <c r="L27" i="1" s="1"/>
  <c r="C154" i="1"/>
  <c r="J154" i="1" s="1"/>
  <c r="K154" i="1" s="1"/>
  <c r="M154" i="1" s="1"/>
  <c r="L154" i="1" s="1"/>
  <c r="C176" i="1"/>
  <c r="J176" i="1" s="1"/>
  <c r="K176" i="1" s="1"/>
  <c r="M176" i="1" s="1"/>
  <c r="L176" i="1" s="1"/>
  <c r="C225" i="1"/>
  <c r="J225" i="1" s="1"/>
  <c r="K225" i="1" s="1"/>
  <c r="M225" i="1" s="1"/>
  <c r="L225" i="1" s="1"/>
  <c r="C346" i="1"/>
  <c r="J346" i="1" s="1"/>
  <c r="K346" i="1" s="1"/>
  <c r="M346" i="1" s="1"/>
  <c r="L346" i="1" s="1"/>
  <c r="C30" i="1"/>
  <c r="J30" i="1" s="1"/>
  <c r="K30" i="1" s="1"/>
  <c r="M30" i="1" s="1"/>
  <c r="L30" i="1" s="1"/>
  <c r="C365" i="1"/>
  <c r="J365" i="1" s="1"/>
  <c r="K365" i="1" s="1"/>
  <c r="M365" i="1" s="1"/>
  <c r="L365" i="1" s="1"/>
  <c r="C347" i="1"/>
  <c r="J347" i="1" s="1"/>
  <c r="K347" i="1" s="1"/>
  <c r="M347" i="1" s="1"/>
  <c r="L347" i="1" s="1"/>
  <c r="C180" i="1"/>
  <c r="J180" i="1" s="1"/>
  <c r="K180" i="1" s="1"/>
  <c r="M180" i="1" s="1"/>
  <c r="L180" i="1" s="1"/>
  <c r="C42" i="1"/>
  <c r="J42" i="1" s="1"/>
  <c r="K42" i="1" s="1"/>
  <c r="M42" i="1" s="1"/>
  <c r="L42" i="1" s="1"/>
  <c r="C189" i="1"/>
  <c r="J189" i="1" s="1"/>
  <c r="K189" i="1" s="1"/>
  <c r="M189" i="1" s="1"/>
  <c r="L189" i="1" s="1"/>
  <c r="C139" i="1"/>
  <c r="J139" i="1" s="1"/>
  <c r="K139" i="1" s="1"/>
  <c r="M139" i="1" s="1"/>
  <c r="L139" i="1" s="1"/>
  <c r="C44" i="1"/>
  <c r="J44" i="1" s="1"/>
  <c r="K44" i="1" s="1"/>
  <c r="M44" i="1" s="1"/>
  <c r="L44" i="1" s="1"/>
  <c r="C257" i="1"/>
  <c r="J257" i="1" s="1"/>
  <c r="K257" i="1" s="1"/>
  <c r="M257" i="1" s="1"/>
  <c r="L257" i="1" s="1"/>
  <c r="C166" i="1"/>
  <c r="J166" i="1" s="1"/>
  <c r="K166" i="1" s="1"/>
  <c r="M166" i="1" s="1"/>
  <c r="L166" i="1" s="1"/>
  <c r="C77" i="1"/>
  <c r="J77" i="1" s="1"/>
  <c r="K77" i="1" s="1"/>
  <c r="M77" i="1" s="1"/>
  <c r="L77" i="1" s="1"/>
  <c r="C255" i="1"/>
  <c r="J255" i="1" s="1"/>
  <c r="K255" i="1" s="1"/>
  <c r="M255" i="1" s="1"/>
  <c r="L255" i="1" s="1"/>
  <c r="C264" i="1"/>
  <c r="J264" i="1" s="1"/>
  <c r="K264" i="1" s="1"/>
  <c r="M264" i="1" s="1"/>
  <c r="L264" i="1" s="1"/>
  <c r="C247" i="1"/>
  <c r="J247" i="1" s="1"/>
  <c r="K247" i="1" s="1"/>
  <c r="M247" i="1" s="1"/>
  <c r="L247" i="1" s="1"/>
  <c r="C76" i="1"/>
  <c r="J76" i="1" s="1"/>
  <c r="K76" i="1" s="1"/>
  <c r="M76" i="1" s="1"/>
  <c r="L76" i="1" s="1"/>
  <c r="C51" i="1"/>
  <c r="J51" i="1" s="1"/>
  <c r="K51" i="1" s="1"/>
  <c r="M51" i="1" s="1"/>
  <c r="L51" i="1" s="1"/>
  <c r="C18" i="1"/>
  <c r="J18" i="1" s="1"/>
  <c r="K18" i="1" s="1"/>
  <c r="M18" i="1" s="1"/>
  <c r="L18" i="1" s="1"/>
  <c r="C327" i="1"/>
  <c r="J327" i="1" s="1"/>
  <c r="K327" i="1" s="1"/>
  <c r="M327" i="1" s="1"/>
  <c r="L327" i="1" s="1"/>
  <c r="C129" i="1"/>
  <c r="J129" i="1" s="1"/>
  <c r="K129" i="1" s="1"/>
  <c r="M129" i="1" s="1"/>
  <c r="L129" i="1" s="1"/>
  <c r="C179" i="1"/>
  <c r="J179" i="1" s="1"/>
  <c r="K179" i="1" s="1"/>
  <c r="M179" i="1" s="1"/>
  <c r="L179" i="1" s="1"/>
  <c r="C103" i="1"/>
  <c r="J103" i="1" s="1"/>
  <c r="K103" i="1" s="1"/>
  <c r="M103" i="1" s="1"/>
  <c r="L103" i="1" s="1"/>
  <c r="C114" i="1"/>
  <c r="J114" i="1" s="1"/>
  <c r="K114" i="1" s="1"/>
  <c r="M114" i="1" s="1"/>
  <c r="L114" i="1" s="1"/>
  <c r="C281" i="1"/>
  <c r="J281" i="1" s="1"/>
  <c r="K281" i="1" s="1"/>
  <c r="M281" i="1" s="1"/>
  <c r="L281" i="1" s="1"/>
  <c r="C57" i="1"/>
  <c r="J57" i="1" s="1"/>
  <c r="K57" i="1" s="1"/>
  <c r="M57" i="1" s="1"/>
  <c r="L57" i="1" s="1"/>
  <c r="C156" i="1"/>
  <c r="J156" i="1" s="1"/>
  <c r="K156" i="1" s="1"/>
  <c r="M156" i="1" s="1"/>
  <c r="L156" i="1" s="1"/>
  <c r="C98" i="1"/>
  <c r="J98" i="1" s="1"/>
  <c r="K98" i="1" s="1"/>
  <c r="M98" i="1" s="1"/>
  <c r="L98" i="1" s="1"/>
  <c r="C157" i="1"/>
  <c r="J157" i="1" s="1"/>
  <c r="K157" i="1" s="1"/>
  <c r="M157" i="1" s="1"/>
  <c r="L157" i="1" s="1"/>
  <c r="C120" i="1"/>
  <c r="J120" i="1" s="1"/>
  <c r="K120" i="1" s="1"/>
  <c r="M120" i="1" s="1"/>
  <c r="L120" i="1" s="1"/>
  <c r="C374" i="1"/>
  <c r="J374" i="1" s="1"/>
  <c r="K374" i="1" s="1"/>
  <c r="M374" i="1" s="1"/>
  <c r="L374" i="1" s="1"/>
  <c r="C97" i="1"/>
  <c r="J97" i="1" s="1"/>
  <c r="K97" i="1" s="1"/>
  <c r="M97" i="1" s="1"/>
  <c r="L97" i="1" s="1"/>
  <c r="C52" i="1"/>
  <c r="J52" i="1" s="1"/>
  <c r="K52" i="1" s="1"/>
  <c r="M52" i="1" s="1"/>
  <c r="L52" i="1" s="1"/>
  <c r="C245" i="1"/>
  <c r="J245" i="1" s="1"/>
  <c r="K245" i="1" s="1"/>
  <c r="M245" i="1" s="1"/>
  <c r="L245" i="1" s="1"/>
  <c r="C196" i="1"/>
  <c r="J196" i="1" s="1"/>
  <c r="K196" i="1" s="1"/>
  <c r="M196" i="1" s="1"/>
  <c r="L196" i="1" s="1"/>
  <c r="C148" i="1"/>
  <c r="J148" i="1" s="1"/>
  <c r="K148" i="1" s="1"/>
  <c r="M148" i="1" s="1"/>
  <c r="L148" i="1" s="1"/>
  <c r="C217" i="1"/>
  <c r="J217" i="1" s="1"/>
  <c r="K217" i="1" s="1"/>
  <c r="M217" i="1" s="1"/>
  <c r="L217" i="1" s="1"/>
  <c r="C40" i="1"/>
  <c r="J40" i="1" s="1"/>
  <c r="K40" i="1" s="1"/>
  <c r="M40" i="1" s="1"/>
  <c r="L40" i="1" s="1"/>
  <c r="C21" i="1"/>
  <c r="J21" i="1" s="1"/>
  <c r="K21" i="1" s="1"/>
  <c r="M21" i="1" s="1"/>
  <c r="L21" i="1" s="1"/>
  <c r="C299" i="1"/>
  <c r="J299" i="1" s="1"/>
  <c r="K299" i="1" s="1"/>
  <c r="M299" i="1" s="1"/>
  <c r="L299" i="1" s="1"/>
  <c r="C195" i="1"/>
  <c r="J195" i="1" s="1"/>
  <c r="K195" i="1" s="1"/>
  <c r="M195" i="1" s="1"/>
  <c r="L195" i="1" s="1"/>
  <c r="C90" i="1"/>
  <c r="J90" i="1" s="1"/>
  <c r="K90" i="1" s="1"/>
  <c r="M90" i="1" s="1"/>
  <c r="L90" i="1" s="1"/>
  <c r="C107" i="1"/>
  <c r="J107" i="1" s="1"/>
  <c r="K107" i="1" s="1"/>
  <c r="M107" i="1" s="1"/>
  <c r="L107" i="1" s="1"/>
  <c r="C182" i="1"/>
  <c r="J182" i="1" s="1"/>
  <c r="K182" i="1" s="1"/>
  <c r="M182" i="1" s="1"/>
  <c r="L182" i="1" s="1"/>
  <c r="C270" i="1"/>
  <c r="J270" i="1" s="1"/>
  <c r="K270" i="1" s="1"/>
  <c r="M270" i="1" s="1"/>
  <c r="L270" i="1" s="1"/>
  <c r="C75" i="1"/>
  <c r="J75" i="1" s="1"/>
  <c r="K75" i="1" s="1"/>
  <c r="M75" i="1" s="1"/>
  <c r="L75" i="1" s="1"/>
  <c r="C11" i="1"/>
  <c r="J11" i="1" s="1"/>
  <c r="K11" i="1" s="1"/>
  <c r="M11" i="1" s="1"/>
  <c r="L11" i="1" s="1"/>
  <c r="C55" i="1"/>
  <c r="J55" i="1" s="1"/>
  <c r="K55" i="1" s="1"/>
  <c r="M55" i="1" s="1"/>
  <c r="L55" i="1" s="1"/>
  <c r="C316" i="1"/>
  <c r="J316" i="1" s="1"/>
  <c r="K316" i="1" s="1"/>
  <c r="M316" i="1" s="1"/>
  <c r="L316" i="1" s="1"/>
  <c r="C67" i="1"/>
  <c r="J67" i="1" s="1"/>
  <c r="K67" i="1" s="1"/>
  <c r="M67" i="1" s="1"/>
  <c r="L67" i="1" s="1"/>
  <c r="C326" i="1"/>
  <c r="J326" i="1" s="1"/>
  <c r="K326" i="1" s="1"/>
  <c r="M326" i="1" s="1"/>
  <c r="L326" i="1" s="1"/>
  <c r="C46" i="1"/>
  <c r="J46" i="1" s="1"/>
  <c r="K46" i="1" s="1"/>
  <c r="M46" i="1" s="1"/>
  <c r="L46" i="1" s="1"/>
  <c r="C304" i="1"/>
  <c r="J304" i="1" s="1"/>
  <c r="K304" i="1" s="1"/>
  <c r="M304" i="1" s="1"/>
  <c r="L304" i="1" s="1"/>
  <c r="C305" i="1"/>
  <c r="J305" i="1" s="1"/>
  <c r="K305" i="1" s="1"/>
  <c r="M305" i="1" s="1"/>
  <c r="L305" i="1" s="1"/>
  <c r="C363" i="1"/>
  <c r="J363" i="1" s="1"/>
  <c r="K363" i="1" s="1"/>
  <c r="M363" i="1" s="1"/>
  <c r="L363" i="1" s="1"/>
  <c r="C364" i="1"/>
  <c r="J364" i="1" s="1"/>
  <c r="K364" i="1" s="1"/>
  <c r="M364" i="1" s="1"/>
  <c r="L364" i="1" s="1"/>
  <c r="C248" i="1"/>
  <c r="J248" i="1" s="1"/>
  <c r="K248" i="1" s="1"/>
  <c r="M248" i="1" s="1"/>
  <c r="L248" i="1" s="1"/>
  <c r="C111" i="1"/>
  <c r="J111" i="1" s="1"/>
  <c r="K111" i="1" s="1"/>
  <c r="M111" i="1" s="1"/>
  <c r="L111" i="1" s="1"/>
  <c r="C190" i="1"/>
  <c r="J190" i="1" s="1"/>
  <c r="K190" i="1" s="1"/>
  <c r="M190" i="1" s="1"/>
  <c r="L190" i="1" s="1"/>
  <c r="C78" i="1"/>
  <c r="J78" i="1" s="1"/>
  <c r="K78" i="1" s="1"/>
  <c r="M78" i="1" s="1"/>
  <c r="L78" i="1" s="1"/>
  <c r="C117" i="1"/>
  <c r="J117" i="1" s="1"/>
  <c r="K117" i="1" s="1"/>
  <c r="M117" i="1" s="1"/>
  <c r="L117" i="1" s="1"/>
  <c r="C287" i="1"/>
  <c r="J287" i="1" s="1"/>
  <c r="K287" i="1" s="1"/>
  <c r="M287" i="1" s="1"/>
  <c r="L287" i="1" s="1"/>
  <c r="C43" i="1"/>
  <c r="J43" i="1" s="1"/>
  <c r="K43" i="1" s="1"/>
  <c r="M43" i="1" s="1"/>
  <c r="L43" i="1" s="1"/>
  <c r="C221" i="1"/>
  <c r="J221" i="1" s="1"/>
  <c r="K221" i="1" s="1"/>
  <c r="M221" i="1" s="1"/>
  <c r="L221" i="1" s="1"/>
  <c r="C128" i="1"/>
  <c r="J128" i="1" s="1"/>
  <c r="K128" i="1" s="1"/>
  <c r="M128" i="1" s="1"/>
  <c r="L128" i="1" s="1"/>
  <c r="C127" i="1"/>
  <c r="J127" i="1" s="1"/>
  <c r="K127" i="1" s="1"/>
  <c r="M127" i="1" s="1"/>
  <c r="L127" i="1" s="1"/>
  <c r="C340" i="1"/>
  <c r="J340" i="1" s="1"/>
  <c r="K340" i="1" s="1"/>
  <c r="M340" i="1" s="1"/>
  <c r="L340" i="1" s="1"/>
  <c r="C37" i="1"/>
  <c r="J37" i="1" s="1"/>
  <c r="K37" i="1" s="1"/>
  <c r="M37" i="1" s="1"/>
  <c r="L37" i="1" s="1"/>
  <c r="C260" i="1"/>
  <c r="J260" i="1" s="1"/>
  <c r="K260" i="1" s="1"/>
  <c r="M260" i="1" s="1"/>
  <c r="L260" i="1" s="1"/>
  <c r="C319" i="1"/>
  <c r="J319" i="1" s="1"/>
  <c r="K319" i="1" s="1"/>
  <c r="M319" i="1" s="1"/>
  <c r="L319" i="1" s="1"/>
  <c r="C53" i="1"/>
  <c r="J53" i="1" s="1"/>
  <c r="K53" i="1" s="1"/>
  <c r="M53" i="1" s="1"/>
  <c r="L53" i="1" s="1"/>
  <c r="C268" i="1"/>
  <c r="J268" i="1" s="1"/>
  <c r="K268" i="1" s="1"/>
  <c r="M268" i="1" s="1"/>
  <c r="L268" i="1" s="1"/>
  <c r="C298" i="1"/>
  <c r="J298" i="1" s="1"/>
  <c r="K298" i="1" s="1"/>
  <c r="M298" i="1" s="1"/>
  <c r="L298" i="1" s="1"/>
  <c r="C88" i="1"/>
  <c r="J88" i="1" s="1"/>
  <c r="K88" i="1" s="1"/>
  <c r="M88" i="1" s="1"/>
  <c r="L88" i="1" s="1"/>
  <c r="C171" i="1"/>
  <c r="J171" i="1" s="1"/>
  <c r="K171" i="1" s="1"/>
  <c r="M171" i="1" s="1"/>
  <c r="L171" i="1" s="1"/>
  <c r="C35" i="1"/>
  <c r="J35" i="1" s="1"/>
  <c r="K35" i="1" s="1"/>
  <c r="M35" i="1" s="1"/>
  <c r="L35" i="1" s="1"/>
  <c r="C282" i="1"/>
  <c r="J282" i="1" s="1"/>
  <c r="K282" i="1" s="1"/>
  <c r="M282" i="1" s="1"/>
  <c r="L282" i="1" s="1"/>
  <c r="C28" i="1"/>
  <c r="J28" i="1" s="1"/>
  <c r="K28" i="1" s="1"/>
  <c r="M28" i="1" s="1"/>
  <c r="L28" i="1" s="1"/>
  <c r="C69" i="1"/>
  <c r="J69" i="1" s="1"/>
  <c r="K69" i="1" s="1"/>
  <c r="M69" i="1" s="1"/>
  <c r="L69" i="1" s="1"/>
  <c r="C99" i="1"/>
  <c r="J99" i="1" s="1"/>
  <c r="K99" i="1" s="1"/>
  <c r="M99" i="1" s="1"/>
  <c r="L99" i="1" s="1"/>
  <c r="C102" i="1"/>
  <c r="J102" i="1" s="1"/>
  <c r="K102" i="1" s="1"/>
  <c r="M102" i="1" s="1"/>
  <c r="L102" i="1" s="1"/>
  <c r="C104" i="1"/>
  <c r="J104" i="1" s="1"/>
  <c r="K104" i="1" s="1"/>
  <c r="M104" i="1" s="1"/>
  <c r="L104" i="1" s="1"/>
  <c r="C20" i="1"/>
  <c r="J20" i="1" s="1"/>
  <c r="K20" i="1" s="1"/>
  <c r="M20" i="1" s="1"/>
  <c r="L20" i="1" s="1"/>
  <c r="C61" i="1"/>
  <c r="J61" i="1" s="1"/>
  <c r="K61" i="1" s="1"/>
  <c r="M61" i="1" s="1"/>
  <c r="L61" i="1" s="1"/>
  <c r="C108" i="1"/>
  <c r="J108" i="1" s="1"/>
  <c r="K108" i="1" s="1"/>
  <c r="M108" i="1" s="1"/>
  <c r="L108" i="1" s="1"/>
  <c r="C63" i="1"/>
  <c r="J63" i="1" s="1"/>
  <c r="K63" i="1" s="1"/>
  <c r="M63" i="1" s="1"/>
  <c r="L63" i="1" s="1"/>
  <c r="C100" i="1"/>
  <c r="J100" i="1" s="1"/>
  <c r="K100" i="1" s="1"/>
  <c r="M100" i="1" s="1"/>
  <c r="L100" i="1" s="1"/>
  <c r="C236" i="1"/>
  <c r="J236" i="1" s="1"/>
  <c r="K236" i="1" s="1"/>
  <c r="M236" i="1" s="1"/>
  <c r="L236" i="1" s="1"/>
  <c r="C136" i="1"/>
  <c r="J136" i="1" s="1"/>
  <c r="K136" i="1" s="1"/>
  <c r="M136" i="1" s="1"/>
  <c r="L136" i="1" s="1"/>
  <c r="C210" i="1"/>
  <c r="J210" i="1" s="1"/>
  <c r="K210" i="1" s="1"/>
  <c r="M210" i="1" s="1"/>
  <c r="L210" i="1" s="1"/>
  <c r="C121" i="1"/>
  <c r="J121" i="1" s="1"/>
  <c r="K121" i="1" s="1"/>
  <c r="M121" i="1" s="1"/>
  <c r="L121" i="1" s="1"/>
  <c r="C228" i="1"/>
  <c r="J228" i="1" s="1"/>
  <c r="K228" i="1" s="1"/>
  <c r="M228" i="1" s="1"/>
  <c r="L228" i="1" s="1"/>
  <c r="C135" i="1"/>
  <c r="J135" i="1" s="1"/>
  <c r="K135" i="1" s="1"/>
  <c r="M135" i="1" s="1"/>
  <c r="L135" i="1" s="1"/>
  <c r="C143" i="1"/>
  <c r="J143" i="1" s="1"/>
  <c r="K143" i="1" s="1"/>
  <c r="M143" i="1" s="1"/>
  <c r="L143" i="1" s="1"/>
  <c r="C296" i="1"/>
  <c r="J296" i="1" s="1"/>
  <c r="K296" i="1" s="1"/>
  <c r="M296" i="1" s="1"/>
  <c r="L296" i="1" s="1"/>
  <c r="C199" i="1"/>
  <c r="J199" i="1" s="1"/>
  <c r="K199" i="1" s="1"/>
  <c r="M199" i="1" s="1"/>
  <c r="L199" i="1" s="1"/>
  <c r="C45" i="1"/>
  <c r="J45" i="1" s="1"/>
  <c r="K45" i="1" s="1"/>
  <c r="M45" i="1" s="1"/>
  <c r="L45" i="1" s="1"/>
  <c r="C71" i="1"/>
  <c r="J71" i="1" s="1"/>
  <c r="K71" i="1" s="1"/>
  <c r="M71" i="1" s="1"/>
  <c r="L71" i="1" s="1"/>
  <c r="C262" i="1"/>
  <c r="J262" i="1" s="1"/>
  <c r="K262" i="1" s="1"/>
  <c r="M262" i="1" s="1"/>
  <c r="L262" i="1" s="1"/>
  <c r="C312" i="1"/>
  <c r="J312" i="1" s="1"/>
  <c r="K312" i="1" s="1"/>
  <c r="M312" i="1" s="1"/>
  <c r="L312" i="1" s="1"/>
  <c r="C233" i="1"/>
  <c r="J233" i="1" s="1"/>
  <c r="K233" i="1" s="1"/>
  <c r="M233" i="1" s="1"/>
  <c r="L233" i="1" s="1"/>
  <c r="C242" i="1"/>
  <c r="J242" i="1" s="1"/>
  <c r="K242" i="1" s="1"/>
  <c r="M242" i="1" s="1"/>
  <c r="L242" i="1" s="1"/>
  <c r="C94" i="1"/>
  <c r="J94" i="1" s="1"/>
  <c r="K94" i="1" s="1"/>
  <c r="M94" i="1" s="1"/>
  <c r="L94" i="1" s="1"/>
  <c r="C168" i="1"/>
  <c r="J168" i="1" s="1"/>
  <c r="K168" i="1" s="1"/>
  <c r="M168" i="1" s="1"/>
  <c r="L168" i="1" s="1"/>
  <c r="C333" i="1"/>
  <c r="J333" i="1" s="1"/>
  <c r="K333" i="1" s="1"/>
  <c r="M333" i="1" s="1"/>
  <c r="L333" i="1" s="1"/>
  <c r="C79" i="1"/>
  <c r="J79" i="1" s="1"/>
  <c r="K79" i="1" s="1"/>
  <c r="M79" i="1" s="1"/>
  <c r="L79" i="1" s="1"/>
  <c r="C206" i="1"/>
  <c r="J206" i="1" s="1"/>
  <c r="K206" i="1" s="1"/>
  <c r="M206" i="1" s="1"/>
  <c r="L206" i="1" s="1"/>
  <c r="C350" i="1"/>
  <c r="J350" i="1" s="1"/>
  <c r="K350" i="1" s="1"/>
  <c r="M350" i="1" s="1"/>
  <c r="L350" i="1" s="1"/>
  <c r="C60" i="1"/>
  <c r="J60" i="1" s="1"/>
  <c r="K60" i="1" s="1"/>
  <c r="M60" i="1" s="1"/>
  <c r="L60" i="1" s="1"/>
  <c r="C273" i="1"/>
  <c r="J273" i="1" s="1"/>
  <c r="K273" i="1" s="1"/>
  <c r="M273" i="1" s="1"/>
  <c r="L273" i="1" s="1"/>
  <c r="C356" i="1"/>
  <c r="J356" i="1" s="1"/>
  <c r="K356" i="1" s="1"/>
  <c r="M356" i="1" s="1"/>
  <c r="L356" i="1" s="1"/>
  <c r="C23" i="1"/>
  <c r="J23" i="1" s="1"/>
  <c r="K23" i="1" s="1"/>
  <c r="M23" i="1" s="1"/>
  <c r="L23" i="1" s="1"/>
  <c r="C314" i="1"/>
  <c r="J314" i="1" s="1"/>
  <c r="K314" i="1" s="1"/>
  <c r="M314" i="1" s="1"/>
  <c r="L314" i="1" s="1"/>
  <c r="C178" i="1"/>
  <c r="J178" i="1" s="1"/>
  <c r="K178" i="1" s="1"/>
  <c r="M178" i="1" s="1"/>
  <c r="L178" i="1" s="1"/>
  <c r="C24" i="1"/>
  <c r="J24" i="1" s="1"/>
  <c r="K24" i="1" s="1"/>
  <c r="M24" i="1" s="1"/>
  <c r="L24" i="1" s="1"/>
  <c r="C244" i="1"/>
  <c r="J244" i="1" s="1"/>
  <c r="K244" i="1" s="1"/>
  <c r="M244" i="1" s="1"/>
  <c r="L244" i="1" s="1"/>
  <c r="C29" i="1"/>
  <c r="J29" i="1" s="1"/>
  <c r="K29" i="1" s="1"/>
  <c r="M29" i="1" s="1"/>
  <c r="L29" i="1" s="1"/>
  <c r="C16" i="1"/>
  <c r="J16" i="1" s="1"/>
  <c r="K16" i="1" s="1"/>
  <c r="M16" i="1" s="1"/>
  <c r="L16" i="1" s="1"/>
  <c r="C22" i="1"/>
  <c r="J22" i="1" s="1"/>
  <c r="K22" i="1" s="1"/>
  <c r="M22" i="1" s="1"/>
  <c r="L22" i="1" s="1"/>
  <c r="C373" i="1"/>
  <c r="J373" i="1" s="1"/>
  <c r="K373" i="1" s="1"/>
  <c r="M373" i="1" s="1"/>
  <c r="L373" i="1" s="1"/>
  <c r="C345" i="1"/>
  <c r="J345" i="1" s="1"/>
  <c r="K345" i="1" s="1"/>
  <c r="M345" i="1" s="1"/>
  <c r="L345" i="1" s="1"/>
  <c r="C292" i="1"/>
  <c r="J292" i="1" s="1"/>
  <c r="K292" i="1" s="1"/>
  <c r="M292" i="1" s="1"/>
  <c r="L292" i="1" s="1"/>
  <c r="C186" i="1"/>
  <c r="J186" i="1" s="1"/>
  <c r="K186" i="1" s="1"/>
  <c r="M186" i="1" s="1"/>
  <c r="L186" i="1" s="1"/>
  <c r="C86" i="1"/>
  <c r="J86" i="1" s="1"/>
  <c r="K86" i="1" s="1"/>
  <c r="M86" i="1" s="1"/>
  <c r="L86" i="1" s="1"/>
  <c r="C370" i="1"/>
  <c r="J370" i="1" s="1"/>
  <c r="K370" i="1" s="1"/>
  <c r="M370" i="1" s="1"/>
  <c r="L370" i="1" s="1"/>
  <c r="C48" i="1"/>
  <c r="J48" i="1" s="1"/>
  <c r="K48" i="1" s="1"/>
  <c r="M48" i="1" s="1"/>
  <c r="L48" i="1" s="1"/>
  <c r="C307" i="1"/>
  <c r="J307" i="1" s="1"/>
  <c r="K307" i="1" s="1"/>
  <c r="M307" i="1" s="1"/>
  <c r="L307" i="1" s="1"/>
  <c r="C41" i="1"/>
  <c r="J41" i="1" s="1"/>
  <c r="K41" i="1" s="1"/>
  <c r="M41" i="1" s="1"/>
  <c r="L41" i="1" s="1"/>
  <c r="C227" i="1"/>
  <c r="J227" i="1" s="1"/>
  <c r="K227" i="1" s="1"/>
  <c r="M227" i="1" s="1"/>
  <c r="L227" i="1" s="1"/>
  <c r="C25" i="1"/>
  <c r="J25" i="1" s="1"/>
  <c r="K25" i="1" s="1"/>
  <c r="M25" i="1" s="1"/>
  <c r="L25" i="1" s="1"/>
  <c r="C167" i="1"/>
  <c r="J167" i="1" s="1"/>
  <c r="K167" i="1" s="1"/>
  <c r="M167" i="1" s="1"/>
  <c r="L167" i="1" s="1"/>
  <c r="C288" i="1"/>
  <c r="J288" i="1" s="1"/>
  <c r="K288" i="1" s="1"/>
  <c r="M288" i="1" s="1"/>
  <c r="L288" i="1" s="1"/>
  <c r="C322" i="1"/>
  <c r="J322" i="1" s="1"/>
  <c r="K322" i="1" s="1"/>
  <c r="M322" i="1" s="1"/>
  <c r="L322" i="1" s="1"/>
  <c r="C254" i="1"/>
  <c r="J254" i="1" s="1"/>
  <c r="K254" i="1" s="1"/>
  <c r="M254" i="1" s="1"/>
  <c r="L254" i="1" s="1"/>
  <c r="C204" i="1"/>
  <c r="J204" i="1" s="1"/>
  <c r="K204" i="1" s="1"/>
  <c r="M204" i="1" s="1"/>
  <c r="L204" i="1" s="1"/>
  <c r="C306" i="1"/>
  <c r="J306" i="1" s="1"/>
  <c r="K306" i="1" s="1"/>
  <c r="M306" i="1" s="1"/>
  <c r="L306" i="1" s="1"/>
  <c r="C64" i="1"/>
  <c r="J64" i="1" s="1"/>
  <c r="K64" i="1" s="1"/>
  <c r="M64" i="1" s="1"/>
  <c r="L64" i="1" s="1"/>
  <c r="C26" i="1"/>
  <c r="J26" i="1" s="1"/>
  <c r="K26" i="1" s="1"/>
  <c r="M26" i="1" s="1"/>
  <c r="L26" i="1" s="1"/>
  <c r="C352" i="1"/>
  <c r="J352" i="1" s="1"/>
  <c r="K352" i="1" s="1"/>
  <c r="M352" i="1" s="1"/>
  <c r="L352" i="1" s="1"/>
  <c r="C286" i="1"/>
  <c r="J286" i="1" s="1"/>
  <c r="K286" i="1" s="1"/>
  <c r="M286" i="1" s="1"/>
  <c r="L286" i="1" s="1"/>
  <c r="C238" i="1"/>
  <c r="J238" i="1" s="1"/>
  <c r="K238" i="1" s="1"/>
  <c r="M238" i="1" s="1"/>
  <c r="L238" i="1" s="1"/>
  <c r="C301" i="1"/>
  <c r="J301" i="1" s="1"/>
  <c r="K301" i="1" s="1"/>
  <c r="M301" i="1" s="1"/>
  <c r="L301" i="1" s="1"/>
  <c r="C235" i="1"/>
  <c r="J235" i="1" s="1"/>
  <c r="K235" i="1" s="1"/>
  <c r="M235" i="1" s="1"/>
  <c r="L235" i="1" s="1"/>
  <c r="C161" i="1"/>
  <c r="J161" i="1" s="1"/>
  <c r="K161" i="1" s="1"/>
  <c r="M161" i="1" s="1"/>
  <c r="L161" i="1" s="1"/>
  <c r="C261" i="1"/>
  <c r="J261" i="1" s="1"/>
  <c r="K261" i="1" s="1"/>
  <c r="M261" i="1" s="1"/>
  <c r="L261" i="1" s="1"/>
  <c r="C269" i="1"/>
  <c r="J269" i="1" s="1"/>
  <c r="K269" i="1" s="1"/>
  <c r="M269" i="1" s="1"/>
  <c r="L269" i="1" s="1"/>
  <c r="C339" i="1"/>
  <c r="J339" i="1" s="1"/>
  <c r="K339" i="1" s="1"/>
  <c r="M339" i="1" s="1"/>
  <c r="L339" i="1" s="1"/>
  <c r="C151" i="1"/>
  <c r="J151" i="1" s="1"/>
  <c r="K151" i="1" s="1"/>
  <c r="M151" i="1" s="1"/>
  <c r="L151" i="1" s="1"/>
  <c r="C271" i="1"/>
  <c r="J271" i="1" s="1"/>
  <c r="K271" i="1" s="1"/>
  <c r="M271" i="1" s="1"/>
  <c r="L271" i="1" s="1"/>
  <c r="C354" i="1"/>
  <c r="J354" i="1" s="1"/>
  <c r="K354" i="1" s="1"/>
  <c r="M354" i="1" s="1"/>
  <c r="L354" i="1" s="1"/>
  <c r="C297" i="1"/>
  <c r="J297" i="1" s="1"/>
  <c r="K297" i="1" s="1"/>
  <c r="M297" i="1" s="1"/>
  <c r="L297" i="1" s="1"/>
  <c r="C126" i="1"/>
  <c r="J126" i="1" s="1"/>
  <c r="K126" i="1" s="1"/>
  <c r="M126" i="1" s="1"/>
  <c r="L126" i="1" s="1"/>
  <c r="C272" i="1"/>
  <c r="J272" i="1" s="1"/>
  <c r="K272" i="1" s="1"/>
  <c r="M272" i="1" s="1"/>
  <c r="L272" i="1" s="1"/>
  <c r="C164" i="1"/>
  <c r="J164" i="1" s="1"/>
  <c r="K164" i="1" s="1"/>
  <c r="M164" i="1" s="1"/>
  <c r="L164" i="1" s="1"/>
  <c r="C208" i="1"/>
  <c r="J208" i="1" s="1"/>
  <c r="K208" i="1" s="1"/>
  <c r="M208" i="1" s="1"/>
  <c r="L208" i="1" s="1"/>
  <c r="C240" i="1"/>
  <c r="J240" i="1" s="1"/>
  <c r="K240" i="1" s="1"/>
  <c r="M240" i="1" s="1"/>
  <c r="L240" i="1" s="1"/>
  <c r="C152" i="1"/>
  <c r="J152" i="1" s="1"/>
  <c r="K152" i="1" s="1"/>
  <c r="M152" i="1" s="1"/>
  <c r="L152" i="1" s="1"/>
  <c r="C32" i="1"/>
  <c r="J32" i="1" s="1"/>
  <c r="K32" i="1" s="1"/>
  <c r="M32" i="1" s="1"/>
  <c r="L32" i="1" s="1"/>
  <c r="C362" i="1"/>
  <c r="J362" i="1" s="1"/>
  <c r="K362" i="1" s="1"/>
  <c r="M362" i="1" s="1"/>
  <c r="L362" i="1" s="1"/>
  <c r="C351" i="1"/>
  <c r="J351" i="1" s="1"/>
  <c r="K351" i="1" s="1"/>
  <c r="M351" i="1" s="1"/>
  <c r="L351" i="1" s="1"/>
  <c r="C70" i="1"/>
  <c r="J70" i="1" s="1"/>
  <c r="K70" i="1" s="1"/>
  <c r="M70" i="1" s="1"/>
  <c r="L70" i="1" s="1"/>
  <c r="C224" i="1"/>
  <c r="J224" i="1" s="1"/>
  <c r="K224" i="1" s="1"/>
  <c r="M224" i="1" s="1"/>
  <c r="L224" i="1" s="1"/>
  <c r="C331" i="1"/>
  <c r="J331" i="1" s="1"/>
  <c r="K331" i="1" s="1"/>
  <c r="M331" i="1" s="1"/>
  <c r="L331" i="1" s="1"/>
  <c r="C213" i="1"/>
  <c r="J213" i="1" s="1"/>
  <c r="K213" i="1" s="1"/>
  <c r="M213" i="1" s="1"/>
  <c r="L213" i="1" s="1"/>
  <c r="C153" i="1"/>
  <c r="J153" i="1" s="1"/>
  <c r="K153" i="1" s="1"/>
  <c r="M153" i="1" s="1"/>
  <c r="L153" i="1" s="1"/>
  <c r="C198" i="1"/>
  <c r="J198" i="1" s="1"/>
  <c r="K198" i="1" s="1"/>
  <c r="M198" i="1" s="1"/>
  <c r="L198" i="1" s="1"/>
  <c r="C372" i="1"/>
  <c r="J372" i="1" s="1"/>
  <c r="K372" i="1" s="1"/>
  <c r="M372" i="1" s="1"/>
  <c r="L372" i="1" s="1"/>
  <c r="C328" i="1"/>
  <c r="J328" i="1" s="1"/>
  <c r="K328" i="1" s="1"/>
  <c r="M328" i="1" s="1"/>
  <c r="L328" i="1" s="1"/>
  <c r="C253" i="1"/>
  <c r="J253" i="1" s="1"/>
  <c r="K253" i="1" s="1"/>
  <c r="M253" i="1" s="1"/>
  <c r="L253" i="1" s="1"/>
  <c r="C19" i="1"/>
  <c r="J19" i="1" s="1"/>
  <c r="K19" i="1" s="1"/>
  <c r="M19" i="1" s="1"/>
  <c r="L19" i="1" s="1"/>
  <c r="C162" i="1"/>
  <c r="J162" i="1" s="1"/>
  <c r="K162" i="1" s="1"/>
  <c r="M162" i="1" s="1"/>
  <c r="L162" i="1" s="1"/>
  <c r="C369" i="1"/>
  <c r="J369" i="1" s="1"/>
  <c r="K369" i="1" s="1"/>
  <c r="M369" i="1" s="1"/>
  <c r="L369" i="1" s="1"/>
  <c r="C234" i="1"/>
  <c r="J234" i="1" s="1"/>
  <c r="K234" i="1" s="1"/>
  <c r="M234" i="1" s="1"/>
  <c r="L234" i="1" s="1"/>
  <c r="C342" i="1"/>
  <c r="J342" i="1" s="1"/>
  <c r="K342" i="1" s="1"/>
  <c r="M342" i="1" s="1"/>
  <c r="L342" i="1" s="1"/>
  <c r="C315" i="1"/>
  <c r="J315" i="1" s="1"/>
  <c r="K315" i="1" s="1"/>
  <c r="M315" i="1" s="1"/>
  <c r="L315" i="1" s="1"/>
  <c r="C358" i="1"/>
  <c r="J358" i="1" s="1"/>
  <c r="K358" i="1" s="1"/>
  <c r="M358" i="1" s="1"/>
  <c r="L358" i="1" s="1"/>
  <c r="C147" i="1"/>
  <c r="J147" i="1" s="1"/>
  <c r="K147" i="1" s="1"/>
  <c r="M147" i="1" s="1"/>
  <c r="L147" i="1" s="1"/>
  <c r="C344" i="1"/>
  <c r="J344" i="1" s="1"/>
  <c r="K344" i="1" s="1"/>
  <c r="M344" i="1" s="1"/>
  <c r="L344" i="1" s="1"/>
  <c r="C337" i="1"/>
  <c r="J337" i="1" s="1"/>
  <c r="K337" i="1" s="1"/>
  <c r="M337" i="1" s="1"/>
  <c r="L337" i="1" s="1"/>
  <c r="C332" i="1"/>
  <c r="J332" i="1" s="1"/>
  <c r="K332" i="1" s="1"/>
  <c r="M332" i="1" s="1"/>
  <c r="L332" i="1" s="1"/>
  <c r="C194" i="1"/>
  <c r="J194" i="1" s="1"/>
  <c r="K194" i="1" s="1"/>
  <c r="M194" i="1" s="1"/>
  <c r="L194" i="1" s="1"/>
  <c r="C278" i="1"/>
  <c r="J278" i="1" s="1"/>
  <c r="K278" i="1" s="1"/>
  <c r="M278" i="1" s="1"/>
  <c r="L278" i="1" s="1"/>
  <c r="C371" i="1"/>
  <c r="J371" i="1" s="1"/>
  <c r="K371" i="1" s="1"/>
  <c r="M371" i="1" s="1"/>
  <c r="L371" i="1" s="1"/>
  <c r="C230" i="1"/>
  <c r="J230" i="1" s="1"/>
  <c r="K230" i="1" s="1"/>
  <c r="M230" i="1" s="1"/>
  <c r="L230" i="1" s="1"/>
  <c r="C174" i="1"/>
  <c r="J174" i="1" s="1"/>
  <c r="K174" i="1" s="1"/>
  <c r="M174" i="1" s="1"/>
  <c r="L174" i="1" s="1"/>
  <c r="C259" i="1"/>
  <c r="J259" i="1" s="1"/>
  <c r="K259" i="1" s="1"/>
  <c r="M259" i="1" s="1"/>
  <c r="L259" i="1" s="1"/>
  <c r="C82" i="1"/>
  <c r="J82" i="1" s="1"/>
  <c r="K82" i="1" s="1"/>
  <c r="M82" i="1" s="1"/>
  <c r="L82" i="1" s="1"/>
  <c r="C279" i="1"/>
  <c r="J279" i="1" s="1"/>
  <c r="K279" i="1" s="1"/>
  <c r="M279" i="1" s="1"/>
  <c r="L279" i="1" s="1"/>
  <c r="C54" i="1"/>
  <c r="J54" i="1" s="1"/>
  <c r="K54" i="1" s="1"/>
  <c r="M54" i="1" s="1"/>
  <c r="L54" i="1" s="1"/>
  <c r="C81" i="1"/>
  <c r="J81" i="1" s="1"/>
  <c r="K81" i="1" s="1"/>
  <c r="M81" i="1" s="1"/>
  <c r="L81" i="1" s="1"/>
  <c r="C65" i="1"/>
  <c r="J65" i="1" s="1"/>
  <c r="K65" i="1" s="1"/>
  <c r="M65" i="1" s="1"/>
  <c r="L65" i="1" s="1"/>
  <c r="C62" i="1"/>
  <c r="J62" i="1" s="1"/>
  <c r="K62" i="1" s="1"/>
  <c r="M62" i="1" s="1"/>
  <c r="L62" i="1" s="1"/>
  <c r="C212" i="1"/>
  <c r="J212" i="1" s="1"/>
  <c r="K212" i="1" s="1"/>
  <c r="M212" i="1" s="1"/>
  <c r="L212" i="1" s="1"/>
  <c r="C89" i="1"/>
  <c r="J89" i="1" s="1"/>
  <c r="K89" i="1" s="1"/>
  <c r="M89" i="1" s="1"/>
  <c r="L89" i="1" s="1"/>
  <c r="C252" i="1"/>
  <c r="J252" i="1" s="1"/>
  <c r="K252" i="1" s="1"/>
  <c r="M252" i="1" s="1"/>
  <c r="L252" i="1" s="1"/>
  <c r="C329" i="1"/>
  <c r="J329" i="1" s="1"/>
  <c r="K329" i="1" s="1"/>
  <c r="M329" i="1" s="1"/>
  <c r="L329" i="1" s="1"/>
  <c r="C14" i="1"/>
  <c r="J14" i="1" s="1"/>
  <c r="K14" i="1" s="1"/>
  <c r="M14" i="1" s="1"/>
  <c r="L14" i="1" s="1"/>
  <c r="C72" i="1"/>
  <c r="J72" i="1" s="1"/>
  <c r="K72" i="1" s="1"/>
  <c r="M72" i="1" s="1"/>
  <c r="L72" i="1" s="1"/>
  <c r="C335" i="1"/>
  <c r="J335" i="1" s="1"/>
  <c r="K335" i="1" s="1"/>
  <c r="M335" i="1" s="1"/>
  <c r="L335" i="1" s="1"/>
  <c r="C249" i="1"/>
  <c r="J249" i="1" s="1"/>
  <c r="K249" i="1" s="1"/>
  <c r="M249" i="1" s="1"/>
  <c r="L249" i="1" s="1"/>
  <c r="C256" i="1"/>
  <c r="J256" i="1" s="1"/>
  <c r="K256" i="1" s="1"/>
  <c r="M256" i="1" s="1"/>
  <c r="L256" i="1" s="1"/>
  <c r="C96" i="1"/>
  <c r="J96" i="1" s="1"/>
  <c r="K96" i="1" s="1"/>
  <c r="M96" i="1" s="1"/>
  <c r="L96" i="1" s="1"/>
  <c r="C357" i="1"/>
  <c r="J357" i="1" s="1"/>
  <c r="K357" i="1" s="1"/>
  <c r="M357" i="1" s="1"/>
  <c r="L357" i="1" s="1"/>
  <c r="C197" i="1"/>
  <c r="J197" i="1" s="1"/>
  <c r="K197" i="1" s="1"/>
  <c r="M197" i="1" s="1"/>
  <c r="L197" i="1" s="1"/>
  <c r="C276" i="1"/>
  <c r="J276" i="1" s="1"/>
  <c r="K276" i="1" s="1"/>
  <c r="M276" i="1" s="1"/>
  <c r="L276" i="1" s="1"/>
  <c r="C109" i="1"/>
  <c r="J109" i="1" s="1"/>
  <c r="K109" i="1" s="1"/>
  <c r="M109" i="1" s="1"/>
  <c r="L109" i="1" s="1"/>
  <c r="C355" i="1"/>
  <c r="J355" i="1" s="1"/>
  <c r="K355" i="1" s="1"/>
  <c r="M355" i="1" s="1"/>
  <c r="L355" i="1" s="1"/>
  <c r="C74" i="1"/>
  <c r="J74" i="1" s="1"/>
  <c r="K74" i="1" s="1"/>
  <c r="M74" i="1" s="1"/>
  <c r="L74" i="1" s="1"/>
  <c r="C324" i="1"/>
  <c r="J324" i="1" s="1"/>
  <c r="K324" i="1" s="1"/>
  <c r="M324" i="1" s="1"/>
  <c r="L324" i="1" s="1"/>
  <c r="C277" i="1"/>
  <c r="J277" i="1" s="1"/>
  <c r="K277" i="1" s="1"/>
  <c r="M277" i="1" s="1"/>
  <c r="L277" i="1" s="1"/>
  <c r="C73" i="1"/>
  <c r="J73" i="1" s="1"/>
  <c r="K73" i="1" s="1"/>
  <c r="M73" i="1" s="1"/>
  <c r="L73" i="1" s="1"/>
  <c r="C91" i="1"/>
  <c r="J91" i="1" s="1"/>
  <c r="K91" i="1" s="1"/>
  <c r="M91" i="1" s="1"/>
  <c r="L91" i="1" s="1"/>
  <c r="C341" i="1"/>
  <c r="J341" i="1" s="1"/>
  <c r="K341" i="1" s="1"/>
  <c r="M341" i="1" s="1"/>
  <c r="L341" i="1" s="1"/>
  <c r="C218" i="1"/>
  <c r="J218" i="1" s="1"/>
  <c r="K218" i="1" s="1"/>
  <c r="M218" i="1" s="1"/>
  <c r="L218" i="1" s="1"/>
  <c r="C58" i="1"/>
  <c r="J58" i="1" s="1"/>
  <c r="K58" i="1" s="1"/>
  <c r="M58" i="1" s="1"/>
  <c r="L58" i="1" s="1"/>
  <c r="C134" i="1"/>
  <c r="J134" i="1" s="1"/>
  <c r="K134" i="1" s="1"/>
  <c r="M134" i="1" s="1"/>
  <c r="L134" i="1" s="1"/>
  <c r="C353" i="1"/>
  <c r="J353" i="1" s="1"/>
  <c r="K353" i="1" s="1"/>
  <c r="M353" i="1" s="1"/>
  <c r="L353" i="1" s="1"/>
  <c r="C93" i="1"/>
  <c r="J93" i="1" s="1"/>
  <c r="K93" i="1" s="1"/>
  <c r="M93" i="1" s="1"/>
  <c r="L93" i="1" s="1"/>
  <c r="C144" i="1"/>
  <c r="J144" i="1" s="1"/>
  <c r="K144" i="1" s="1"/>
  <c r="M144" i="1" s="1"/>
  <c r="L144" i="1" s="1"/>
  <c r="C181" i="1"/>
  <c r="J181" i="1" s="1"/>
  <c r="K181" i="1" s="1"/>
  <c r="M181" i="1" s="1"/>
  <c r="L181" i="1" s="1"/>
  <c r="C241" i="1"/>
  <c r="J241" i="1" s="1"/>
  <c r="K241" i="1" s="1"/>
  <c r="M241" i="1" s="1"/>
  <c r="L241" i="1" s="1"/>
  <c r="E13" i="5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D13" i="5"/>
  <c r="G10" i="5"/>
  <c r="G79" i="6" l="1"/>
  <c r="H656" i="6"/>
  <c r="I40" i="6"/>
  <c r="I197" i="6"/>
  <c r="I389" i="6"/>
  <c r="I316" i="6"/>
  <c r="I122" i="6"/>
  <c r="G85" i="6"/>
  <c r="G267" i="6"/>
  <c r="G41" i="6"/>
  <c r="I41" i="6"/>
  <c r="H41" i="6"/>
  <c r="G150" i="6"/>
  <c r="G182" i="6"/>
  <c r="G199" i="6"/>
  <c r="H527" i="6"/>
  <c r="H87" i="6"/>
  <c r="G65" i="6"/>
  <c r="I231" i="6"/>
  <c r="H272" i="6"/>
  <c r="I559" i="6"/>
  <c r="H668" i="6"/>
  <c r="H226" i="6"/>
  <c r="G175" i="6"/>
  <c r="H16" i="10"/>
  <c r="E971" i="8"/>
  <c r="I50" i="6"/>
  <c r="H113" i="6"/>
  <c r="I561" i="6"/>
  <c r="H70" i="6"/>
  <c r="G197" i="6"/>
  <c r="H316" i="6"/>
  <c r="I529" i="6"/>
  <c r="I326" i="6"/>
  <c r="G278" i="6"/>
  <c r="I70" i="6"/>
  <c r="H79" i="6"/>
  <c r="I656" i="6"/>
  <c r="H197" i="6"/>
  <c r="H389" i="6"/>
  <c r="G316" i="6"/>
  <c r="I579" i="6"/>
  <c r="H295" i="6"/>
  <c r="G149" i="6"/>
  <c r="H491" i="6"/>
  <c r="I346" i="6"/>
  <c r="G443" i="6"/>
  <c r="H278" i="6"/>
  <c r="H40" i="6"/>
  <c r="H314" i="6"/>
  <c r="G52" i="6"/>
  <c r="H334" i="6"/>
  <c r="I665" i="6"/>
  <c r="H561" i="6"/>
  <c r="I618" i="6"/>
  <c r="H122" i="6"/>
  <c r="I421" i="6"/>
  <c r="I613" i="6"/>
  <c r="H348" i="6"/>
  <c r="I334" i="6"/>
  <c r="I307" i="6"/>
  <c r="H709" i="6"/>
  <c r="I314" i="6"/>
  <c r="H569" i="6"/>
  <c r="I724" i="6"/>
  <c r="I515" i="6"/>
  <c r="G334" i="6"/>
  <c r="H665" i="6"/>
  <c r="H421" i="6"/>
  <c r="H441" i="6"/>
  <c r="H514" i="6"/>
  <c r="H529" i="6"/>
  <c r="H52" i="6"/>
  <c r="G70" i="6"/>
  <c r="E255" i="8"/>
  <c r="E256" i="8"/>
  <c r="G87" i="6"/>
  <c r="H795" i="6"/>
  <c r="H526" i="6"/>
  <c r="I186" i="6"/>
  <c r="G321" i="6"/>
  <c r="H757" i="6"/>
  <c r="H230" i="6"/>
  <c r="H505" i="6"/>
  <c r="I458" i="6"/>
  <c r="I471" i="6"/>
  <c r="G229" i="6"/>
  <c r="G166" i="6"/>
  <c r="H418" i="6"/>
  <c r="H145" i="6"/>
  <c r="H458" i="6"/>
  <c r="G174" i="6"/>
  <c r="H123" i="6"/>
  <c r="H735" i="6"/>
  <c r="I350" i="6"/>
  <c r="H523" i="6"/>
  <c r="H797" i="6"/>
  <c r="H549" i="6"/>
  <c r="I97" i="6"/>
  <c r="H157" i="6"/>
  <c r="G186" i="6"/>
  <c r="G125" i="6"/>
  <c r="G242" i="6"/>
  <c r="I654" i="6"/>
  <c r="I573" i="6"/>
  <c r="I26" i="6"/>
  <c r="H235" i="6"/>
  <c r="H176" i="6"/>
  <c r="H321" i="6"/>
  <c r="H240" i="6"/>
  <c r="H554" i="6"/>
  <c r="E27" i="8"/>
  <c r="E199" i="8"/>
  <c r="E709" i="8"/>
  <c r="G418" i="6"/>
  <c r="H471" i="6"/>
  <c r="I418" i="6"/>
  <c r="G145" i="6"/>
  <c r="G458" i="6"/>
  <c r="I735" i="6"/>
  <c r="G97" i="6"/>
  <c r="H573" i="6"/>
  <c r="I321" i="6"/>
  <c r="I476" i="6"/>
  <c r="G240" i="6"/>
  <c r="I543" i="6"/>
  <c r="I577" i="6"/>
  <c r="E869" i="8"/>
  <c r="E854" i="8"/>
  <c r="E324" i="8"/>
  <c r="E202" i="8"/>
  <c r="E294" i="8"/>
  <c r="E404" i="8"/>
  <c r="G351" i="6"/>
  <c r="I145" i="6"/>
  <c r="H97" i="6"/>
  <c r="I415" i="6"/>
  <c r="I370" i="6"/>
  <c r="H476" i="6"/>
  <c r="G381" i="6"/>
  <c r="H693" i="6"/>
  <c r="I123" i="6"/>
  <c r="I182" i="6"/>
  <c r="I586" i="6"/>
  <c r="H65" i="6"/>
  <c r="H541" i="6"/>
  <c r="H559" i="6"/>
  <c r="H701" i="6"/>
  <c r="H415" i="6"/>
  <c r="H182" i="6"/>
  <c r="I199" i="6"/>
  <c r="I527" i="6"/>
  <c r="H586" i="6"/>
  <c r="I65" i="6"/>
  <c r="I541" i="6"/>
  <c r="H231" i="6"/>
  <c r="I272" i="6"/>
  <c r="I701" i="6"/>
  <c r="I668" i="6"/>
  <c r="G226" i="6"/>
  <c r="G415" i="6"/>
  <c r="H175" i="6"/>
  <c r="G239" i="6"/>
  <c r="E277" i="8"/>
  <c r="E636" i="8"/>
  <c r="E914" i="8"/>
  <c r="E838" i="8"/>
  <c r="E42" i="8"/>
  <c r="I202" i="6"/>
  <c r="H26" i="6"/>
  <c r="I554" i="6"/>
  <c r="G441" i="6"/>
  <c r="G237" i="6"/>
  <c r="H602" i="6"/>
  <c r="H613" i="6"/>
  <c r="I240" i="6"/>
  <c r="I342" i="6"/>
  <c r="H543" i="6"/>
  <c r="E561" i="8"/>
  <c r="I507" i="6"/>
  <c r="H187" i="6"/>
  <c r="I187" i="6"/>
  <c r="E279" i="8"/>
  <c r="G84" i="6"/>
  <c r="H173" i="6"/>
  <c r="I420" i="6"/>
  <c r="I629" i="6"/>
  <c r="E904" i="8"/>
  <c r="E787" i="8"/>
  <c r="G346" i="6"/>
  <c r="H364" i="6"/>
  <c r="E223" i="8"/>
  <c r="I184" i="6"/>
  <c r="I626" i="6"/>
  <c r="H724" i="6"/>
  <c r="H515" i="6"/>
  <c r="G421" i="6"/>
  <c r="H370" i="6"/>
  <c r="E275" i="8"/>
  <c r="E229" i="8"/>
  <c r="E563" i="8"/>
  <c r="E516" i="8"/>
  <c r="E206" i="8"/>
  <c r="E541" i="8"/>
  <c r="E363" i="8"/>
  <c r="H22" i="6"/>
  <c r="H200" i="6"/>
  <c r="I705" i="6"/>
  <c r="I358" i="6"/>
  <c r="G114" i="6"/>
  <c r="G191" i="6"/>
  <c r="I32" i="6"/>
  <c r="I727" i="6"/>
  <c r="I208" i="6"/>
  <c r="H770" i="6"/>
  <c r="H297" i="6"/>
  <c r="I266" i="6"/>
  <c r="H677" i="6"/>
  <c r="G370" i="6"/>
  <c r="H300" i="6"/>
  <c r="H203" i="6"/>
  <c r="H289" i="6"/>
  <c r="H641" i="6"/>
  <c r="I134" i="6"/>
  <c r="I137" i="6"/>
  <c r="H390" i="6"/>
  <c r="G47" i="6"/>
  <c r="E617" i="8"/>
  <c r="E45" i="8"/>
  <c r="E36" i="8"/>
  <c r="E831" i="8"/>
  <c r="E668" i="8"/>
  <c r="E707" i="8"/>
  <c r="E1000" i="8"/>
  <c r="E954" i="8"/>
  <c r="G184" i="6"/>
  <c r="H540" i="6"/>
  <c r="H198" i="6"/>
  <c r="H629" i="6"/>
  <c r="I191" i="6"/>
  <c r="H727" i="6"/>
  <c r="I601" i="6"/>
  <c r="G335" i="6"/>
  <c r="I713" i="6"/>
  <c r="E664" i="8"/>
  <c r="G224" i="6"/>
  <c r="G249" i="6"/>
  <c r="E674" i="8"/>
  <c r="G50" i="6"/>
  <c r="G234" i="6"/>
  <c r="H191" i="6"/>
  <c r="I348" i="6"/>
  <c r="I443" i="6"/>
  <c r="H601" i="6"/>
  <c r="H775" i="6"/>
  <c r="G420" i="6"/>
  <c r="H738" i="6"/>
  <c r="E548" i="8"/>
  <c r="E538" i="8"/>
  <c r="H184" i="6"/>
  <c r="I652" i="6"/>
  <c r="I549" i="6"/>
  <c r="E200" i="8"/>
  <c r="H50" i="6"/>
  <c r="I278" i="6"/>
  <c r="I52" i="6"/>
  <c r="G348" i="6"/>
  <c r="H443" i="6"/>
  <c r="H618" i="6"/>
  <c r="I441" i="6"/>
  <c r="E251" i="8"/>
  <c r="E630" i="8"/>
  <c r="I528" i="6"/>
  <c r="H358" i="6"/>
  <c r="I114" i="6"/>
  <c r="H480" i="6"/>
  <c r="H219" i="6"/>
  <c r="H248" i="6"/>
  <c r="E860" i="8"/>
  <c r="E900" i="8"/>
  <c r="E110" i="8"/>
  <c r="E444" i="8"/>
  <c r="E472" i="8"/>
  <c r="E547" i="8"/>
  <c r="E976" i="8"/>
  <c r="E197" i="8"/>
  <c r="E70" i="8"/>
  <c r="E627" i="8"/>
  <c r="E766" i="8"/>
  <c r="E364" i="8"/>
  <c r="E618" i="8"/>
  <c r="H528" i="6"/>
  <c r="G358" i="6"/>
  <c r="H114" i="6"/>
  <c r="H32" i="6"/>
  <c r="H208" i="6"/>
  <c r="G248" i="6"/>
  <c r="G203" i="6"/>
  <c r="I289" i="6"/>
  <c r="I641" i="6"/>
  <c r="E80" i="8"/>
  <c r="E850" i="8"/>
  <c r="E262" i="8"/>
  <c r="E19" i="8"/>
  <c r="E506" i="8"/>
  <c r="E188" i="8"/>
  <c r="E987" i="8"/>
  <c r="E182" i="8"/>
  <c r="E972" i="8"/>
  <c r="E241" i="8"/>
  <c r="E828" i="8"/>
  <c r="E493" i="8"/>
  <c r="E25" i="8"/>
  <c r="I150" i="6"/>
  <c r="G208" i="6"/>
  <c r="I274" i="6"/>
  <c r="I192" i="6"/>
  <c r="I453" i="6"/>
  <c r="I203" i="6"/>
  <c r="G289" i="6"/>
  <c r="H577" i="6"/>
  <c r="E445" i="8"/>
  <c r="E204" i="8"/>
  <c r="E643" i="8"/>
  <c r="E546" i="8"/>
  <c r="E571" i="8"/>
  <c r="E908" i="8"/>
  <c r="E51" i="8"/>
  <c r="E851" i="8"/>
  <c r="E953" i="8"/>
  <c r="E401" i="8"/>
  <c r="E458" i="8"/>
  <c r="E701" i="8"/>
  <c r="H150" i="6"/>
  <c r="H274" i="6"/>
  <c r="H192" i="6"/>
  <c r="H453" i="6"/>
  <c r="H640" i="6"/>
  <c r="E28" i="8"/>
  <c r="E675" i="8"/>
  <c r="E518" i="8"/>
  <c r="E370" i="8"/>
  <c r="E449" i="8"/>
  <c r="E888" i="8"/>
  <c r="E781" i="8"/>
  <c r="E891" i="8"/>
  <c r="E362" i="8"/>
  <c r="E925" i="8"/>
  <c r="E302" i="8"/>
  <c r="E770" i="8"/>
  <c r="E220" i="8"/>
  <c r="I723" i="6"/>
  <c r="G274" i="6"/>
  <c r="I329" i="6"/>
  <c r="G192" i="6"/>
  <c r="G453" i="6"/>
  <c r="G243" i="6"/>
  <c r="E1004" i="8"/>
  <c r="E818" i="8"/>
  <c r="E260" i="8"/>
  <c r="E513" i="8"/>
  <c r="E882" i="8"/>
  <c r="E699" i="8"/>
  <c r="E1011" i="8"/>
  <c r="E862" i="8"/>
  <c r="E504" i="8"/>
  <c r="E358" i="8"/>
  <c r="E166" i="8"/>
  <c r="E733" i="8"/>
  <c r="E130" i="8"/>
  <c r="E428" i="8"/>
  <c r="E682" i="8"/>
  <c r="E245" i="8"/>
  <c r="E452" i="8"/>
  <c r="E400" i="8"/>
  <c r="E167" i="8"/>
  <c r="H723" i="6"/>
  <c r="I219" i="6"/>
  <c r="G329" i="6"/>
  <c r="H146" i="6"/>
  <c r="I243" i="6"/>
  <c r="E123" i="8"/>
  <c r="E157" i="8"/>
  <c r="E578" i="8"/>
  <c r="E677" i="8"/>
  <c r="E785" i="8"/>
  <c r="E808" i="8"/>
  <c r="E158" i="8"/>
  <c r="E58" i="8"/>
  <c r="E180" i="8"/>
  <c r="E799" i="8"/>
  <c r="E293" i="8"/>
  <c r="H756" i="6"/>
  <c r="G219" i="6"/>
  <c r="H329" i="6"/>
  <c r="I248" i="6"/>
  <c r="H243" i="6"/>
  <c r="E1001" i="8"/>
  <c r="E464" i="8"/>
  <c r="E232" i="8"/>
  <c r="E398" i="8"/>
  <c r="E440" i="8"/>
  <c r="E759" i="8"/>
  <c r="E149" i="8"/>
  <c r="E853" i="8"/>
  <c r="E432" i="8"/>
  <c r="E898" i="8"/>
  <c r="E230" i="8"/>
  <c r="E984" i="8"/>
  <c r="E503" i="8"/>
  <c r="E295" i="8"/>
  <c r="G449" i="6"/>
  <c r="G338" i="6"/>
  <c r="G202" i="6"/>
  <c r="E719" i="8"/>
  <c r="E807" i="8"/>
  <c r="I449" i="6"/>
  <c r="H338" i="6"/>
  <c r="I514" i="6"/>
  <c r="I602" i="6"/>
  <c r="H202" i="6"/>
  <c r="E323" i="8"/>
  <c r="H630" i="6"/>
  <c r="E108" i="8"/>
  <c r="E651" i="8"/>
  <c r="E687" i="8"/>
  <c r="E978" i="8"/>
  <c r="E377" i="8"/>
  <c r="E186" i="8"/>
  <c r="E558" i="8"/>
  <c r="E382" i="8"/>
  <c r="E815" i="8"/>
  <c r="E482" i="8"/>
  <c r="E434" i="8"/>
  <c r="E569" i="8"/>
  <c r="E748" i="8"/>
  <c r="H726" i="6"/>
  <c r="I149" i="6"/>
  <c r="H507" i="6"/>
  <c r="H455" i="6"/>
  <c r="I81" i="6"/>
  <c r="I95" i="6"/>
  <c r="G359" i="6"/>
  <c r="E649" i="8"/>
  <c r="I726" i="6"/>
  <c r="H149" i="6"/>
  <c r="I491" i="6"/>
  <c r="G455" i="6"/>
  <c r="E488" i="8"/>
  <c r="E441" i="8"/>
  <c r="G102" i="6"/>
  <c r="H133" i="6"/>
  <c r="I139" i="6"/>
  <c r="H258" i="6"/>
  <c r="H403" i="6"/>
  <c r="H204" i="6"/>
  <c r="H465" i="6"/>
  <c r="E344" i="8"/>
  <c r="I288" i="6"/>
  <c r="E392" i="8"/>
  <c r="E973" i="8"/>
  <c r="E1009" i="8"/>
  <c r="E717" i="8"/>
  <c r="E300" i="8"/>
  <c r="E20" i="8"/>
  <c r="E762" i="8"/>
  <c r="E645" i="8"/>
  <c r="E62" i="8"/>
  <c r="E594" i="8"/>
  <c r="E892" i="8"/>
  <c r="E297" i="8"/>
  <c r="E779" i="8"/>
  <c r="E415" i="8"/>
  <c r="E710" i="8"/>
  <c r="E280" i="8"/>
  <c r="E910" i="8"/>
  <c r="E974" i="8"/>
  <c r="E858" i="8"/>
  <c r="E880" i="8"/>
  <c r="E865" i="8"/>
  <c r="E698" i="8"/>
  <c r="E653" i="8"/>
  <c r="E998" i="8"/>
  <c r="E248" i="8"/>
  <c r="E669" i="8"/>
  <c r="E285" i="8"/>
  <c r="E351" i="8"/>
  <c r="E741" i="8"/>
  <c r="G304" i="6"/>
  <c r="G279" i="6"/>
  <c r="G258" i="6"/>
  <c r="I465" i="6"/>
  <c r="H120" i="6"/>
  <c r="E24" i="8"/>
  <c r="E94" i="8"/>
  <c r="E172" i="8"/>
  <c r="E1005" i="8"/>
  <c r="E455" i="8"/>
  <c r="E796" i="8"/>
  <c r="E497" i="8"/>
  <c r="E23" i="8"/>
  <c r="E32" i="8"/>
  <c r="E336" i="8"/>
  <c r="E790" i="8"/>
  <c r="E481" i="8"/>
  <c r="E494" i="8"/>
  <c r="E712" i="8"/>
  <c r="E870" i="8"/>
  <c r="E782" i="8"/>
  <c r="E371" i="8"/>
  <c r="E763" i="8"/>
  <c r="E146" i="8"/>
  <c r="E565" i="8"/>
  <c r="E470" i="8"/>
  <c r="E385" i="8"/>
  <c r="E52" i="8"/>
  <c r="E844" i="8"/>
  <c r="E414" i="8"/>
  <c r="G169" i="6"/>
  <c r="H304" i="6"/>
  <c r="I472" i="6"/>
  <c r="H29" i="6"/>
  <c r="G320" i="6"/>
  <c r="I711" i="6"/>
  <c r="G120" i="6"/>
  <c r="E181" i="8"/>
  <c r="E887" i="8"/>
  <c r="E320" i="8"/>
  <c r="E125" i="8"/>
  <c r="E140" i="8"/>
  <c r="E126" i="8"/>
  <c r="E705" i="8"/>
  <c r="E572" i="8"/>
  <c r="E486" i="8"/>
  <c r="E967" i="8"/>
  <c r="E462" i="8"/>
  <c r="E652" i="8"/>
  <c r="E499" i="8"/>
  <c r="H279" i="6"/>
  <c r="I102" i="6"/>
  <c r="H139" i="6"/>
  <c r="H68" i="6"/>
  <c r="I642" i="6"/>
  <c r="I609" i="6"/>
  <c r="H711" i="6"/>
  <c r="I89" i="6"/>
  <c r="G173" i="6"/>
  <c r="E465" i="8"/>
  <c r="E13" i="8"/>
  <c r="I689" i="6"/>
  <c r="E930" i="8"/>
  <c r="E421" i="8"/>
  <c r="E483" i="8"/>
  <c r="E691" i="8"/>
  <c r="E26" i="8"/>
  <c r="E656" i="8"/>
  <c r="E832" i="8"/>
  <c r="E980" i="8"/>
  <c r="E429" i="8"/>
  <c r="E550" i="8"/>
  <c r="E491" i="8"/>
  <c r="E67" i="8"/>
  <c r="E722" i="8"/>
  <c r="E292" i="8"/>
  <c r="E620" i="8"/>
  <c r="E438" i="8"/>
  <c r="E41" i="8"/>
  <c r="E692" i="8"/>
  <c r="E299" i="8"/>
  <c r="E632" i="8"/>
  <c r="E647" i="8"/>
  <c r="E940" i="8"/>
  <c r="E841" i="8"/>
  <c r="H102" i="6"/>
  <c r="G139" i="6"/>
  <c r="H609" i="6"/>
  <c r="T4" i="6"/>
  <c r="T6" i="6" s="1"/>
  <c r="H236" i="6"/>
  <c r="H84" i="6"/>
  <c r="I143" i="6"/>
  <c r="I173" i="6"/>
  <c r="E249" i="8"/>
  <c r="E265" i="8"/>
  <c r="E396" i="8"/>
  <c r="E234" i="8"/>
  <c r="E786" i="8"/>
  <c r="E399" i="8"/>
  <c r="E893" i="8"/>
  <c r="E509" i="8"/>
  <c r="E938" i="8"/>
  <c r="E919" i="8"/>
  <c r="E792" i="8"/>
  <c r="E809" i="8"/>
  <c r="E334" i="8"/>
  <c r="E246" i="8"/>
  <c r="E289" i="8"/>
  <c r="E459" i="8"/>
  <c r="E660" i="8"/>
  <c r="E747" i="8"/>
  <c r="E767" i="8"/>
  <c r="E160" i="8"/>
  <c r="E625" i="8"/>
  <c r="E148" i="8"/>
  <c r="E638" i="8"/>
  <c r="E487" i="8"/>
  <c r="E574" i="8"/>
  <c r="E185" i="8"/>
  <c r="E439" i="8"/>
  <c r="H642" i="6"/>
  <c r="G204" i="6"/>
  <c r="V4" i="6"/>
  <c r="V6" i="6" s="1"/>
  <c r="H288" i="6"/>
  <c r="E310" i="8"/>
  <c r="E992" i="8"/>
  <c r="E508" i="8"/>
  <c r="E340" i="8"/>
  <c r="E531" i="8"/>
  <c r="E527" i="8"/>
  <c r="E690" i="8"/>
  <c r="E819" i="8"/>
  <c r="E317" i="8"/>
  <c r="E243" i="8"/>
  <c r="E845" i="8"/>
  <c r="E264" i="8"/>
  <c r="E760" i="8"/>
  <c r="E945" i="8"/>
  <c r="E957" i="8"/>
  <c r="E901" i="8"/>
  <c r="E38" i="8"/>
  <c r="I258" i="6"/>
  <c r="I204" i="6"/>
  <c r="I330" i="6"/>
  <c r="I84" i="6"/>
  <c r="E375" i="8"/>
  <c r="G288" i="6"/>
  <c r="E33" i="8"/>
  <c r="E365" i="8"/>
  <c r="E902" i="8"/>
  <c r="E39" i="8"/>
  <c r="E221" i="8"/>
  <c r="E755" i="8"/>
  <c r="E101" i="8"/>
  <c r="E903" i="8"/>
  <c r="E788" i="8"/>
  <c r="E922" i="8"/>
  <c r="E345" i="8"/>
  <c r="E117" i="8"/>
  <c r="E588" i="8"/>
  <c r="E601" i="8"/>
  <c r="E830" i="8"/>
  <c r="E640" i="8"/>
  <c r="E68" i="8"/>
  <c r="E161" i="8"/>
  <c r="E624" i="8"/>
  <c r="E93" i="8"/>
  <c r="E773" i="8"/>
  <c r="E543" i="8"/>
  <c r="E274" i="8"/>
  <c r="I544" i="6"/>
  <c r="H544" i="6"/>
  <c r="I51" i="6"/>
  <c r="H121" i="6"/>
  <c r="E746" i="8"/>
  <c r="E1007" i="8"/>
  <c r="E416" i="8"/>
  <c r="G18" i="6"/>
  <c r="H482" i="6"/>
  <c r="I271" i="6"/>
  <c r="I135" i="6"/>
  <c r="H750" i="6"/>
  <c r="G426" i="6"/>
  <c r="I46" i="6"/>
  <c r="H525" i="6"/>
  <c r="I462" i="6"/>
  <c r="H422" i="6"/>
  <c r="H283" i="6"/>
  <c r="I25" i="6"/>
  <c r="I344" i="6"/>
  <c r="H140" i="6"/>
  <c r="I434" i="6"/>
  <c r="E379" i="8"/>
  <c r="E884" i="8"/>
  <c r="I482" i="6"/>
  <c r="G250" i="6"/>
  <c r="I395" i="6"/>
  <c r="G422" i="6"/>
  <c r="G434" i="6"/>
  <c r="H776" i="6"/>
  <c r="I158" i="6"/>
  <c r="I276" i="6"/>
  <c r="H434" i="6"/>
  <c r="G158" i="6"/>
  <c r="E339" i="8"/>
  <c r="E623" i="8"/>
  <c r="E74" i="8"/>
  <c r="H158" i="6"/>
  <c r="I499" i="6"/>
  <c r="H485" i="6"/>
  <c r="I521" i="6"/>
  <c r="I217" i="6"/>
  <c r="H521" i="6"/>
  <c r="H741" i="6"/>
  <c r="I733" i="6"/>
  <c r="H212" i="6"/>
  <c r="I18" i="6"/>
  <c r="H135" i="6"/>
  <c r="H404" i="6"/>
  <c r="G183" i="6"/>
  <c r="I669" i="6"/>
  <c r="H46" i="6"/>
  <c r="G25" i="6"/>
  <c r="H767" i="6"/>
  <c r="H378" i="6"/>
  <c r="G344" i="6"/>
  <c r="G140" i="6"/>
  <c r="I524" i="6"/>
  <c r="H733" i="6"/>
  <c r="G212" i="6"/>
  <c r="I558" i="6"/>
  <c r="H183" i="6"/>
  <c r="H669" i="6"/>
  <c r="I431" i="6"/>
  <c r="I606" i="6"/>
  <c r="H25" i="6"/>
  <c r="I492" i="6"/>
  <c r="I378" i="6"/>
  <c r="H556" i="6"/>
  <c r="I212" i="6"/>
  <c r="H558" i="6"/>
  <c r="I651" i="6"/>
  <c r="I183" i="6"/>
  <c r="H716" i="6"/>
  <c r="H431" i="6"/>
  <c r="G324" i="6"/>
  <c r="H606" i="6"/>
  <c r="G378" i="6"/>
  <c r="I556" i="6"/>
  <c r="I398" i="6"/>
  <c r="G298" i="6"/>
  <c r="H651" i="6"/>
  <c r="H567" i="6"/>
  <c r="H311" i="6"/>
  <c r="I281" i="6"/>
  <c r="G28" i="6"/>
  <c r="I365" i="6"/>
  <c r="I628" i="6"/>
  <c r="G435" i="6"/>
  <c r="I716" i="6"/>
  <c r="I565" i="6"/>
  <c r="G431" i="6"/>
  <c r="H57" i="6"/>
  <c r="I324" i="6"/>
  <c r="H56" i="6"/>
  <c r="H492" i="6"/>
  <c r="H550" i="6"/>
  <c r="H490" i="6"/>
  <c r="I691" i="6"/>
  <c r="G398" i="6"/>
  <c r="H298" i="6"/>
  <c r="H53" i="6"/>
  <c r="H268" i="6"/>
  <c r="G419" i="6"/>
  <c r="H565" i="6"/>
  <c r="I700" i="6"/>
  <c r="I379" i="6"/>
  <c r="G254" i="6"/>
  <c r="H324" i="6"/>
  <c r="G56" i="6"/>
  <c r="I298" i="6"/>
  <c r="G53" i="6"/>
  <c r="H271" i="6"/>
  <c r="G268" i="6"/>
  <c r="I426" i="6"/>
  <c r="H700" i="6"/>
  <c r="H462" i="6"/>
  <c r="G379" i="6"/>
  <c r="I283" i="6"/>
  <c r="I56" i="6"/>
  <c r="H18" i="6"/>
  <c r="I53" i="6"/>
  <c r="G271" i="6"/>
  <c r="I268" i="6"/>
  <c r="G135" i="6"/>
  <c r="H760" i="6"/>
  <c r="H426" i="6"/>
  <c r="H547" i="6"/>
  <c r="G46" i="6"/>
  <c r="I525" i="6"/>
  <c r="H379" i="6"/>
  <c r="I254" i="6"/>
  <c r="G283" i="6"/>
  <c r="H344" i="6"/>
  <c r="I140" i="6"/>
  <c r="H524" i="6"/>
  <c r="H76" i="6"/>
  <c r="E839" i="8"/>
  <c r="E151" i="8"/>
  <c r="G368" i="6"/>
  <c r="G201" i="6"/>
  <c r="H85" i="6"/>
  <c r="H159" i="6"/>
  <c r="I85" i="6"/>
  <c r="G205" i="6"/>
  <c r="H267" i="6"/>
  <c r="G374" i="6"/>
  <c r="I267" i="6"/>
  <c r="I644" i="6"/>
  <c r="I277" i="6"/>
  <c r="I645" i="6"/>
  <c r="H644" i="6"/>
  <c r="I708" i="6"/>
  <c r="G411" i="6"/>
  <c r="H657" i="6"/>
  <c r="H627" i="6"/>
  <c r="H99" i="6"/>
  <c r="H503" i="6"/>
  <c r="G281" i="6"/>
  <c r="I28" i="6"/>
  <c r="G57" i="6"/>
  <c r="H721" i="6"/>
  <c r="H281" i="6"/>
  <c r="I57" i="6"/>
  <c r="G362" i="6"/>
  <c r="E228" i="8"/>
  <c r="H380" i="6"/>
  <c r="I63" i="6"/>
  <c r="I356" i="6"/>
  <c r="I435" i="6"/>
  <c r="H28" i="6"/>
  <c r="H435" i="6"/>
  <c r="H792" i="6"/>
  <c r="H452" i="6"/>
  <c r="I490" i="6"/>
  <c r="E187" i="8"/>
  <c r="G160" i="6"/>
  <c r="I383" i="6"/>
  <c r="E213" i="8"/>
  <c r="H708" i="6"/>
  <c r="I411" i="6"/>
  <c r="I627" i="6"/>
  <c r="E244" i="8"/>
  <c r="H31" i="6"/>
  <c r="H411" i="6"/>
  <c r="I104" i="6"/>
  <c r="G31" i="6"/>
  <c r="H407" i="6"/>
  <c r="H104" i="6"/>
  <c r="H784" i="6"/>
  <c r="G407" i="6"/>
  <c r="H160" i="6"/>
  <c r="H383" i="6"/>
  <c r="I179" i="6"/>
  <c r="I407" i="6"/>
  <c r="I160" i="6"/>
  <c r="G383" i="6"/>
  <c r="G388" i="6"/>
  <c r="E420" i="8"/>
  <c r="E635" i="8"/>
  <c r="E254" i="8"/>
  <c r="E410" i="8"/>
  <c r="E79" i="8"/>
  <c r="E372" i="8"/>
  <c r="E946" i="8"/>
  <c r="E40" i="8"/>
  <c r="E994" i="8"/>
  <c r="E928" i="8"/>
  <c r="I164" i="6"/>
  <c r="E352" i="8"/>
  <c r="G440" i="6"/>
  <c r="I34" i="6"/>
  <c r="G24" i="6"/>
  <c r="I481" i="6"/>
  <c r="H252" i="6"/>
  <c r="H646" i="6"/>
  <c r="H728" i="6"/>
  <c r="I273" i="6"/>
  <c r="H454" i="6"/>
  <c r="H674" i="6"/>
  <c r="E734" i="8"/>
  <c r="E834" i="8"/>
  <c r="E744" i="8"/>
  <c r="E95" i="8"/>
  <c r="E16" i="8"/>
  <c r="E562" i="8"/>
  <c r="E989" i="8"/>
  <c r="H73" i="6"/>
  <c r="H481" i="6"/>
  <c r="I252" i="6"/>
  <c r="H755" i="6"/>
  <c r="H115" i="6"/>
  <c r="G454" i="6"/>
  <c r="E92" i="8"/>
  <c r="E529" i="8"/>
  <c r="E794" i="8"/>
  <c r="E145" i="8"/>
  <c r="H499" i="6"/>
  <c r="E451" i="8"/>
  <c r="E528" i="8"/>
  <c r="E34" i="8"/>
  <c r="E811" i="8"/>
  <c r="E626" i="8"/>
  <c r="E936" i="8"/>
  <c r="E270" i="8"/>
  <c r="E238" i="8"/>
  <c r="E154" i="8"/>
  <c r="E122" i="8"/>
  <c r="E829" i="8"/>
  <c r="E119" i="8"/>
  <c r="E915" i="8"/>
  <c r="E218" i="8"/>
  <c r="E163" i="8"/>
  <c r="E346" i="8"/>
  <c r="E739" i="8"/>
  <c r="E911" i="8"/>
  <c r="E607" i="8"/>
  <c r="E395" i="8"/>
  <c r="E425" i="8"/>
  <c r="G395" i="6"/>
  <c r="I73" i="6"/>
  <c r="H59" i="6"/>
  <c r="H777" i="6"/>
  <c r="I600" i="6"/>
  <c r="I475" i="6"/>
  <c r="I196" i="6"/>
  <c r="I308" i="6"/>
  <c r="G180" i="6"/>
  <c r="H698" i="6"/>
  <c r="G252" i="6"/>
  <c r="I679" i="6"/>
  <c r="I506" i="6"/>
  <c r="I115" i="6"/>
  <c r="I146" i="6"/>
  <c r="I650" i="6"/>
  <c r="I553" i="6"/>
  <c r="E577" i="8"/>
  <c r="H752" i="6"/>
  <c r="E801" i="8"/>
  <c r="E195" i="8"/>
  <c r="E115" i="8"/>
  <c r="E913" i="8"/>
  <c r="E219" i="8"/>
  <c r="E521" i="8"/>
  <c r="E331" i="8"/>
  <c r="E1006" i="8"/>
  <c r="E446" i="8"/>
  <c r="G73" i="6"/>
  <c r="G220" i="6"/>
  <c r="I614" i="6"/>
  <c r="I597" i="6"/>
  <c r="G16" i="6"/>
  <c r="G269" i="6"/>
  <c r="G263" i="6"/>
  <c r="H600" i="6"/>
  <c r="H475" i="6"/>
  <c r="I340" i="6"/>
  <c r="I662" i="6"/>
  <c r="I322" i="6"/>
  <c r="H196" i="6"/>
  <c r="G308" i="6"/>
  <c r="G223" i="6"/>
  <c r="H679" i="6"/>
  <c r="H506" i="6"/>
  <c r="I88" i="6"/>
  <c r="I464" i="6"/>
  <c r="G115" i="6"/>
  <c r="G146" i="6"/>
  <c r="I673" i="6"/>
  <c r="H650" i="6"/>
  <c r="E991" i="8"/>
  <c r="E896" i="8"/>
  <c r="E150" i="8"/>
  <c r="E918" i="8"/>
  <c r="E59" i="8"/>
  <c r="E387" i="8"/>
  <c r="E216" i="8"/>
  <c r="E587" i="8"/>
  <c r="E66" i="8"/>
  <c r="E642" i="8"/>
  <c r="E599" i="8"/>
  <c r="E874" i="8"/>
  <c r="E816" i="8"/>
  <c r="E843" i="8"/>
  <c r="E875" i="8"/>
  <c r="H220" i="6"/>
  <c r="I355" i="6"/>
  <c r="H614" i="6"/>
  <c r="H597" i="6"/>
  <c r="I269" i="6"/>
  <c r="I263" i="6"/>
  <c r="G340" i="6"/>
  <c r="H662" i="6"/>
  <c r="I423" i="6"/>
  <c r="G196" i="6"/>
  <c r="H223" i="6"/>
  <c r="I698" i="6"/>
  <c r="I433" i="6"/>
  <c r="I74" i="6"/>
  <c r="I299" i="6"/>
  <c r="H464" i="6"/>
  <c r="H373" i="6"/>
  <c r="H129" i="6"/>
  <c r="H762" i="6"/>
  <c r="I537" i="6"/>
  <c r="H673" i="6"/>
  <c r="H596" i="6"/>
  <c r="I416" i="6"/>
  <c r="H758" i="6"/>
  <c r="H553" i="6"/>
  <c r="E708" i="8"/>
  <c r="E995" i="8"/>
  <c r="E170" i="8"/>
  <c r="E269" i="8"/>
  <c r="E278" i="8"/>
  <c r="E895" i="8"/>
  <c r="E641" i="8"/>
  <c r="E450" i="8"/>
  <c r="E512" i="8"/>
  <c r="E217" i="8"/>
  <c r="E423" i="8"/>
  <c r="E291" i="8"/>
  <c r="E252" i="8"/>
  <c r="E566" i="8"/>
  <c r="E57" i="8"/>
  <c r="E686" i="8"/>
  <c r="E242" i="8"/>
  <c r="I220" i="6"/>
  <c r="H450" i="6"/>
  <c r="H269" i="6"/>
  <c r="I132" i="6"/>
  <c r="H263" i="6"/>
  <c r="I315" i="6"/>
  <c r="H340" i="6"/>
  <c r="I375" i="6"/>
  <c r="I223" i="6"/>
  <c r="I386" i="6"/>
  <c r="H433" i="6"/>
  <c r="I353" i="6"/>
  <c r="G299" i="6"/>
  <c r="G373" i="6"/>
  <c r="I165" i="6"/>
  <c r="H537" i="6"/>
  <c r="H416" i="6"/>
  <c r="E134" i="8"/>
  <c r="E422" i="8"/>
  <c r="E433" i="8"/>
  <c r="E525" i="8"/>
  <c r="E933" i="8"/>
  <c r="E78" i="8"/>
  <c r="E82" i="8"/>
  <c r="E286" i="8"/>
  <c r="E713" i="8"/>
  <c r="H308" i="6"/>
  <c r="I659" i="6"/>
  <c r="G355" i="6"/>
  <c r="I440" i="6"/>
  <c r="H34" i="6"/>
  <c r="I450" i="6"/>
  <c r="I24" i="6"/>
  <c r="H132" i="6"/>
  <c r="G315" i="6"/>
  <c r="H250" i="6"/>
  <c r="H375" i="6"/>
  <c r="I551" i="6"/>
  <c r="G433" i="6"/>
  <c r="G353" i="6"/>
  <c r="H74" i="6"/>
  <c r="H299" i="6"/>
  <c r="H273" i="6"/>
  <c r="I373" i="6"/>
  <c r="G129" i="6"/>
  <c r="I581" i="6"/>
  <c r="I596" i="6"/>
  <c r="H583" i="6"/>
  <c r="G416" i="6"/>
  <c r="H690" i="6"/>
  <c r="H717" i="6"/>
  <c r="I485" i="6"/>
  <c r="E897" i="8"/>
  <c r="E629" i="8"/>
  <c r="E355" i="8"/>
  <c r="E14" i="8"/>
  <c r="E184" i="8"/>
  <c r="E53" i="8"/>
  <c r="E143" i="8"/>
  <c r="E31" i="8"/>
  <c r="E729" i="8"/>
  <c r="E720" i="8"/>
  <c r="E612" i="8"/>
  <c r="E214" i="8"/>
  <c r="E757" i="8"/>
  <c r="E962" i="8"/>
  <c r="E427" i="8"/>
  <c r="E750" i="8"/>
  <c r="E917" i="8"/>
  <c r="E920" i="8"/>
  <c r="H440" i="6"/>
  <c r="G34" i="6"/>
  <c r="G450" i="6"/>
  <c r="H24" i="6"/>
  <c r="I31" i="6"/>
  <c r="G132" i="6"/>
  <c r="G83" i="6"/>
  <c r="H315" i="6"/>
  <c r="I250" i="6"/>
  <c r="G375" i="6"/>
  <c r="H136" i="6"/>
  <c r="H551" i="6"/>
  <c r="H395" i="6"/>
  <c r="I646" i="6"/>
  <c r="H293" i="6"/>
  <c r="H353" i="6"/>
  <c r="I728" i="6"/>
  <c r="H632" i="6"/>
  <c r="H520" i="6"/>
  <c r="G273" i="6"/>
  <c r="G104" i="6"/>
  <c r="H581" i="6"/>
  <c r="I454" i="6"/>
  <c r="I674" i="6"/>
  <c r="I455" i="6"/>
  <c r="E287" i="8"/>
  <c r="E776" i="8"/>
  <c r="E986" i="8"/>
  <c r="E224" i="8"/>
  <c r="E273" i="8"/>
  <c r="E907" i="8"/>
  <c r="E419" i="8"/>
  <c r="E894" i="8"/>
  <c r="E133" i="8"/>
  <c r="E679" i="8"/>
  <c r="E318" i="8"/>
  <c r="E979" i="8"/>
  <c r="E412" i="8"/>
  <c r="E694" i="8"/>
  <c r="E64" i="8"/>
  <c r="E835" i="8"/>
  <c r="E537" i="8"/>
  <c r="E614" i="8"/>
  <c r="E104" i="8"/>
  <c r="E881" i="8"/>
  <c r="E764" i="8"/>
  <c r="E867" i="8"/>
  <c r="E212" i="8"/>
  <c r="E361" i="8"/>
  <c r="E576" i="8"/>
  <c r="H81" i="6"/>
  <c r="E424" i="8"/>
  <c r="E233" i="8"/>
  <c r="E120" i="8"/>
  <c r="E756" i="8"/>
  <c r="E847" i="8"/>
  <c r="E999" i="8"/>
  <c r="E514" i="8"/>
  <c r="E231" i="8"/>
  <c r="E600" i="8"/>
  <c r="E603" i="8"/>
  <c r="E247" i="8"/>
  <c r="E129" i="8"/>
  <c r="E942" i="8"/>
  <c r="H580" i="6"/>
  <c r="E778" i="8"/>
  <c r="E102" i="8"/>
  <c r="E520" i="8"/>
  <c r="E152" i="8"/>
  <c r="E175" i="8"/>
  <c r="E673" i="8"/>
  <c r="E608" i="8"/>
  <c r="E864" i="8"/>
  <c r="E771" i="8"/>
  <c r="E934" i="8"/>
  <c r="E505" i="8"/>
  <c r="E517" i="8"/>
  <c r="E951" i="8"/>
  <c r="E476" i="8"/>
  <c r="E235" i="8"/>
  <c r="E580" i="8"/>
  <c r="E191" i="8"/>
  <c r="E728" i="8"/>
  <c r="E159" i="8"/>
  <c r="E616" i="8"/>
  <c r="E540" i="8"/>
  <c r="E798" i="8"/>
  <c r="E532" i="8"/>
  <c r="E575" i="8"/>
  <c r="E332" i="8"/>
  <c r="E60" i="8"/>
  <c r="E948" i="8"/>
  <c r="E468" i="8"/>
  <c r="E394" i="8"/>
  <c r="E436" i="8"/>
  <c r="H555" i="6"/>
  <c r="I376" i="6"/>
  <c r="G259" i="6"/>
  <c r="I126" i="6"/>
  <c r="H575" i="6"/>
  <c r="H745" i="6"/>
  <c r="H437" i="6"/>
  <c r="H582" i="6"/>
  <c r="I706" i="6"/>
  <c r="H142" i="6"/>
  <c r="H128" i="6"/>
  <c r="G293" i="6"/>
  <c r="I351" i="6"/>
  <c r="H579" i="6"/>
  <c r="I403" i="6"/>
  <c r="I295" i="6"/>
  <c r="G167" i="6"/>
  <c r="E822" i="8"/>
  <c r="E353" i="8"/>
  <c r="H496" i="6"/>
  <c r="I502" i="6"/>
  <c r="G126" i="6"/>
  <c r="I244" i="6"/>
  <c r="G311" i="6"/>
  <c r="I94" i="6"/>
  <c r="G282" i="6"/>
  <c r="G437" i="6"/>
  <c r="G322" i="6"/>
  <c r="G21" i="6"/>
  <c r="H497" i="6"/>
  <c r="G365" i="6"/>
  <c r="H207" i="6"/>
  <c r="H706" i="6"/>
  <c r="G142" i="6"/>
  <c r="I293" i="6"/>
  <c r="G54" i="6"/>
  <c r="H519" i="6"/>
  <c r="H498" i="6"/>
  <c r="I550" i="6"/>
  <c r="I643" i="6"/>
  <c r="H351" i="6"/>
  <c r="I237" i="6"/>
  <c r="I678" i="6"/>
  <c r="H739" i="6"/>
  <c r="H381" i="6"/>
  <c r="I236" i="6"/>
  <c r="H584" i="6"/>
  <c r="E178" i="8"/>
  <c r="E405" i="8"/>
  <c r="E997" i="8"/>
  <c r="E795" i="8"/>
  <c r="E463" i="8"/>
  <c r="E378" i="8"/>
  <c r="E956" i="8"/>
  <c r="E222" i="8"/>
  <c r="E239" i="8"/>
  <c r="E761" i="8"/>
  <c r="E899" i="8"/>
  <c r="E519" i="8"/>
  <c r="E127" i="8"/>
  <c r="E723" i="8"/>
  <c r="G307" i="6"/>
  <c r="I709" i="6"/>
  <c r="H502" i="6"/>
  <c r="H126" i="6"/>
  <c r="H787" i="6"/>
  <c r="H623" i="6"/>
  <c r="H155" i="6"/>
  <c r="I567" i="6"/>
  <c r="I311" i="6"/>
  <c r="H322" i="6"/>
  <c r="H55" i="6"/>
  <c r="G60" i="6"/>
  <c r="I30" i="6"/>
  <c r="I417" i="6"/>
  <c r="H409" i="6"/>
  <c r="H643" i="6"/>
  <c r="I413" i="6"/>
  <c r="H237" i="6"/>
  <c r="H678" i="6"/>
  <c r="H620" i="6"/>
  <c r="H206" i="6"/>
  <c r="H342" i="6"/>
  <c r="I381" i="6"/>
  <c r="G236" i="6"/>
  <c r="I710" i="6"/>
  <c r="H178" i="6"/>
  <c r="I738" i="6"/>
  <c r="E87" i="8"/>
  <c r="E169" i="8"/>
  <c r="E524" i="8"/>
  <c r="E589" i="8"/>
  <c r="H710" i="6"/>
  <c r="H307" i="6"/>
  <c r="H617" i="6"/>
  <c r="I631" i="6"/>
  <c r="I62" i="6"/>
  <c r="G179" i="6"/>
  <c r="I82" i="6"/>
  <c r="G88" i="6"/>
  <c r="I227" i="6"/>
  <c r="G256" i="6"/>
  <c r="H734" i="6"/>
  <c r="H570" i="6"/>
  <c r="H218" i="6"/>
  <c r="G342" i="6"/>
  <c r="I238" i="6"/>
  <c r="I178" i="6"/>
  <c r="H239" i="6"/>
  <c r="E281" i="8"/>
  <c r="G178" i="6"/>
  <c r="H631" i="6"/>
  <c r="H62" i="6"/>
  <c r="H179" i="6"/>
  <c r="H164" i="6"/>
  <c r="H88" i="6"/>
  <c r="I632" i="6"/>
  <c r="I570" i="6"/>
  <c r="I218" i="6"/>
  <c r="I580" i="6"/>
  <c r="G238" i="6"/>
  <c r="H420" i="6"/>
  <c r="G81" i="6"/>
  <c r="E697" i="8"/>
  <c r="E430" i="8"/>
  <c r="E111" i="8"/>
  <c r="H746" i="6"/>
  <c r="H751" i="6"/>
  <c r="I141" i="6"/>
  <c r="G310" i="6"/>
  <c r="G62" i="6"/>
  <c r="H459" i="6"/>
  <c r="I693" i="6"/>
  <c r="G164" i="6"/>
  <c r="G403" i="6"/>
  <c r="G295" i="6"/>
  <c r="G86" i="6"/>
  <c r="G218" i="6"/>
  <c r="I560" i="6"/>
  <c r="H238" i="6"/>
  <c r="E96" i="8"/>
  <c r="E700" i="8"/>
  <c r="E554" i="8"/>
  <c r="E947" i="8"/>
  <c r="E456" i="8"/>
  <c r="E817" i="8"/>
  <c r="E367" i="8"/>
  <c r="E886" i="8"/>
  <c r="E961" i="8"/>
  <c r="E173" i="8"/>
  <c r="E71" i="8"/>
  <c r="E715" i="8"/>
  <c r="I385" i="6"/>
  <c r="G394" i="6"/>
  <c r="I478" i="6"/>
  <c r="G246" i="6"/>
  <c r="I174" i="6"/>
  <c r="I655" i="6"/>
  <c r="H244" i="6"/>
  <c r="H774" i="6"/>
  <c r="I147" i="6"/>
  <c r="H21" i="6"/>
  <c r="I368" i="6"/>
  <c r="H171" i="6"/>
  <c r="H714" i="6"/>
  <c r="I523" i="6"/>
  <c r="H610" i="6"/>
  <c r="G157" i="6"/>
  <c r="H54" i="6"/>
  <c r="I593" i="6"/>
  <c r="H648" i="6"/>
  <c r="I151" i="6"/>
  <c r="H647" i="6"/>
  <c r="H692" i="6"/>
  <c r="I429" i="6"/>
  <c r="G71" i="6"/>
  <c r="E258" i="8"/>
  <c r="E348" i="8"/>
  <c r="E500" i="8"/>
  <c r="E585" i="8"/>
  <c r="E226" i="8"/>
  <c r="E581" i="8"/>
  <c r="E343" i="8"/>
  <c r="E369" i="8"/>
  <c r="E579" i="8"/>
  <c r="E855" i="8"/>
  <c r="E139" i="8"/>
  <c r="E963" i="8"/>
  <c r="E313" i="8"/>
  <c r="I496" i="6"/>
  <c r="H229" i="6"/>
  <c r="H478" i="6"/>
  <c r="H174" i="6"/>
  <c r="H655" i="6"/>
  <c r="G244" i="6"/>
  <c r="G276" i="6"/>
  <c r="H154" i="6"/>
  <c r="H282" i="6"/>
  <c r="I21" i="6"/>
  <c r="H368" i="6"/>
  <c r="I171" i="6"/>
  <c r="H350" i="6"/>
  <c r="I610" i="6"/>
  <c r="I127" i="6"/>
  <c r="H201" i="6"/>
  <c r="I157" i="6"/>
  <c r="I54" i="6"/>
  <c r="H593" i="6"/>
  <c r="H125" i="6"/>
  <c r="H658" i="6"/>
  <c r="G151" i="6"/>
  <c r="I647" i="6"/>
  <c r="H645" i="6"/>
  <c r="E696" i="8"/>
  <c r="E165" i="8"/>
  <c r="E190" i="8"/>
  <c r="E183" i="8"/>
  <c r="E634" i="8"/>
  <c r="E366" i="8"/>
  <c r="E502" i="8"/>
  <c r="I229" i="6"/>
  <c r="H166" i="6"/>
  <c r="I405" i="6"/>
  <c r="H276" i="6"/>
  <c r="I282" i="6"/>
  <c r="G350" i="6"/>
  <c r="G207" i="6"/>
  <c r="G106" i="6"/>
  <c r="I201" i="6"/>
  <c r="I715" i="6"/>
  <c r="I91" i="6"/>
  <c r="H796" i="6"/>
  <c r="I498" i="6"/>
  <c r="I125" i="6"/>
  <c r="I545" i="6"/>
  <c r="I658" i="6"/>
  <c r="I531" i="6"/>
  <c r="H730" i="6"/>
  <c r="G217" i="6"/>
  <c r="I239" i="6"/>
  <c r="E141" i="8"/>
  <c r="E307" i="8"/>
  <c r="E878" i="8"/>
  <c r="E662" i="8"/>
  <c r="E85" i="8"/>
  <c r="E267" i="8"/>
  <c r="E437" i="8"/>
  <c r="E201" i="8"/>
  <c r="H546" i="6"/>
  <c r="I166" i="6"/>
  <c r="G405" i="6"/>
  <c r="I672" i="6"/>
  <c r="I400" i="6"/>
  <c r="G360" i="6"/>
  <c r="H680" i="6"/>
  <c r="G78" i="6"/>
  <c r="I207" i="6"/>
  <c r="H106" i="6"/>
  <c r="H715" i="6"/>
  <c r="H91" i="6"/>
  <c r="I406" i="6"/>
  <c r="H654" i="6"/>
  <c r="H545" i="6"/>
  <c r="I393" i="6"/>
  <c r="G235" i="6"/>
  <c r="G130" i="6"/>
  <c r="H531" i="6"/>
  <c r="I730" i="6"/>
  <c r="I671" i="6"/>
  <c r="I428" i="6"/>
  <c r="I215" i="6"/>
  <c r="H217" i="6"/>
  <c r="E477" i="8"/>
  <c r="E65" i="8"/>
  <c r="E359" i="8"/>
  <c r="E49" i="8"/>
  <c r="E735" i="8"/>
  <c r="E810" i="8"/>
  <c r="E909" i="8"/>
  <c r="E301" i="8"/>
  <c r="E783" i="8"/>
  <c r="E805" i="8"/>
  <c r="E30" i="8"/>
  <c r="E314" i="8"/>
  <c r="G447" i="6"/>
  <c r="I294" i="6"/>
  <c r="I546" i="6"/>
  <c r="H405" i="6"/>
  <c r="H672" i="6"/>
  <c r="I625" i="6"/>
  <c r="I72" i="6"/>
  <c r="G400" i="6"/>
  <c r="H360" i="6"/>
  <c r="I680" i="6"/>
  <c r="H78" i="6"/>
  <c r="H604" i="6"/>
  <c r="I106" i="6"/>
  <c r="G48" i="6"/>
  <c r="G91" i="6"/>
  <c r="G406" i="6"/>
  <c r="H393" i="6"/>
  <c r="H189" i="6"/>
  <c r="E225" i="8"/>
  <c r="E485" i="8"/>
  <c r="E570" i="8"/>
  <c r="E621" i="8"/>
  <c r="E48" i="8"/>
  <c r="E35" i="8"/>
  <c r="I447" i="6"/>
  <c r="H385" i="6"/>
  <c r="H394" i="6"/>
  <c r="H294" i="6"/>
  <c r="H246" i="6"/>
  <c r="H625" i="6"/>
  <c r="G147" i="6"/>
  <c r="H400" i="6"/>
  <c r="I360" i="6"/>
  <c r="I78" i="6"/>
  <c r="I604" i="6"/>
  <c r="H761" i="6"/>
  <c r="H48" i="6"/>
  <c r="I595" i="6"/>
  <c r="H406" i="6"/>
  <c r="G393" i="6"/>
  <c r="I436" i="6"/>
  <c r="I189" i="6"/>
  <c r="I563" i="6"/>
  <c r="G347" i="6"/>
  <c r="I71" i="6"/>
  <c r="E515" i="8"/>
  <c r="E812" i="8"/>
  <c r="E633" i="8"/>
  <c r="E326" i="8"/>
  <c r="E935" i="8"/>
  <c r="E545" i="8"/>
  <c r="E852" i="8"/>
  <c r="E944" i="8"/>
  <c r="H447" i="6"/>
  <c r="G385" i="6"/>
  <c r="I394" i="6"/>
  <c r="G294" i="6"/>
  <c r="I246" i="6"/>
  <c r="H72" i="6"/>
  <c r="H147" i="6"/>
  <c r="G171" i="6"/>
  <c r="I714" i="6"/>
  <c r="I48" i="6"/>
  <c r="H595" i="6"/>
  <c r="I439" i="6"/>
  <c r="H456" i="6"/>
  <c r="H789" i="6"/>
  <c r="I648" i="6"/>
  <c r="H436" i="6"/>
  <c r="G189" i="6"/>
  <c r="H151" i="6"/>
  <c r="H563" i="6"/>
  <c r="I692" i="6"/>
  <c r="H71" i="6"/>
  <c r="H598" i="6"/>
  <c r="E863" i="8"/>
  <c r="E250" i="8"/>
  <c r="E825" i="8"/>
  <c r="E511" i="8"/>
  <c r="E560" i="8"/>
  <c r="I690" i="6"/>
  <c r="E655" i="8"/>
  <c r="E916" i="8"/>
  <c r="E469" i="8"/>
  <c r="E76" i="8"/>
  <c r="E557" i="8"/>
  <c r="E189" i="8"/>
  <c r="E496" i="8"/>
  <c r="E923" i="8"/>
  <c r="E871" i="8"/>
  <c r="E803" i="8"/>
  <c r="E389" i="8"/>
  <c r="E826" i="8"/>
  <c r="E970" i="8"/>
  <c r="E658" i="8"/>
  <c r="E192" i="8"/>
  <c r="E381" i="8"/>
  <c r="E121" i="8"/>
  <c r="E490" i="8"/>
  <c r="E646" i="8"/>
  <c r="E959" i="8"/>
  <c r="E654" i="8"/>
  <c r="E137" i="8"/>
  <c r="E604" i="8"/>
  <c r="E147" i="8"/>
  <c r="E327" i="8"/>
  <c r="E253" i="8"/>
  <c r="G58" i="6"/>
  <c r="G63" i="6"/>
  <c r="I167" i="6"/>
  <c r="G330" i="6"/>
  <c r="E726" i="8"/>
  <c r="E479" i="8"/>
  <c r="E257" i="8"/>
  <c r="E681" i="8"/>
  <c r="E676" i="8"/>
  <c r="E879" i="8"/>
  <c r="E1003" i="8"/>
  <c r="E107" i="8"/>
  <c r="E568" i="8"/>
  <c r="E596" i="8"/>
  <c r="E198" i="8"/>
  <c r="E743" i="8"/>
  <c r="I729" i="6"/>
  <c r="I380" i="6"/>
  <c r="I391" i="6"/>
  <c r="I512" i="6"/>
  <c r="H704" i="6"/>
  <c r="H301" i="6"/>
  <c r="H729" i="6"/>
  <c r="H391" i="6"/>
  <c r="I58" i="6"/>
  <c r="G211" i="6"/>
  <c r="H63" i="6"/>
  <c r="H759" i="6"/>
  <c r="I425" i="6"/>
  <c r="H148" i="6"/>
  <c r="H330" i="6"/>
  <c r="I695" i="6"/>
  <c r="H771" i="6"/>
  <c r="E156" i="8"/>
  <c r="E47" i="8"/>
  <c r="E259" i="8"/>
  <c r="E724" i="8"/>
  <c r="E407" i="8"/>
  <c r="E403" i="8"/>
  <c r="E56" i="8"/>
  <c r="E876" i="8"/>
  <c r="E977" i="8"/>
  <c r="H743" i="6"/>
  <c r="H473" i="6"/>
  <c r="I548" i="6"/>
  <c r="H512" i="6"/>
  <c r="G301" i="6"/>
  <c r="G391" i="6"/>
  <c r="H58" i="6"/>
  <c r="I211" i="6"/>
  <c r="I592" i="6"/>
  <c r="G354" i="6"/>
  <c r="H425" i="6"/>
  <c r="H754" i="6"/>
  <c r="I349" i="6"/>
  <c r="G148" i="6"/>
  <c r="H306" i="6"/>
  <c r="H695" i="6"/>
  <c r="H562" i="6"/>
  <c r="E357" i="8"/>
  <c r="E754" i="8"/>
  <c r="E296" i="8"/>
  <c r="E350" i="8"/>
  <c r="E397" i="8"/>
  <c r="E718" i="8"/>
  <c r="E738" i="8"/>
  <c r="E290" i="8"/>
  <c r="E549" i="8"/>
  <c r="E263" i="8"/>
  <c r="E393" i="8"/>
  <c r="E457" i="8"/>
  <c r="H663" i="6"/>
  <c r="I323" i="6"/>
  <c r="H622" i="6"/>
  <c r="H108" i="6"/>
  <c r="I486" i="6"/>
  <c r="H548" i="6"/>
  <c r="H568" i="6"/>
  <c r="I639" i="6"/>
  <c r="I301" i="6"/>
  <c r="I328" i="6"/>
  <c r="H211" i="6"/>
  <c r="H592" i="6"/>
  <c r="H43" i="6"/>
  <c r="H572" i="6"/>
  <c r="H354" i="6"/>
  <c r="G309" i="6"/>
  <c r="I291" i="6"/>
  <c r="G194" i="6"/>
  <c r="I720" i="6"/>
  <c r="I427" i="6"/>
  <c r="G425" i="6"/>
  <c r="I209" i="6"/>
  <c r="G349" i="6"/>
  <c r="I306" i="6"/>
  <c r="I562" i="6"/>
  <c r="H359" i="6"/>
  <c r="E639" i="8"/>
  <c r="E303" i="8"/>
  <c r="E861" i="8"/>
  <c r="E61" i="8"/>
  <c r="E341" i="8"/>
  <c r="E772" i="8"/>
  <c r="E174" i="8"/>
  <c r="E489" i="8"/>
  <c r="E194" i="8"/>
  <c r="E209" i="8"/>
  <c r="E373" i="8"/>
  <c r="E941" i="8"/>
  <c r="E142" i="8"/>
  <c r="H500" i="6"/>
  <c r="I725" i="6"/>
  <c r="G369" i="6"/>
  <c r="E732" i="8"/>
  <c r="E390" i="8"/>
  <c r="E99" i="8"/>
  <c r="E969" i="8"/>
  <c r="E661" i="8"/>
  <c r="I396" i="6"/>
  <c r="G323" i="6"/>
  <c r="I530" i="6"/>
  <c r="H486" i="6"/>
  <c r="I473" i="6"/>
  <c r="I448" i="6"/>
  <c r="G93" i="6"/>
  <c r="I568" i="6"/>
  <c r="H688" i="6"/>
  <c r="I354" i="6"/>
  <c r="I17" i="6"/>
  <c r="I616" i="6"/>
  <c r="H720" i="6"/>
  <c r="H349" i="6"/>
  <c r="G306" i="6"/>
  <c r="I611" i="6"/>
  <c r="G371" i="6"/>
  <c r="E413" i="8"/>
  <c r="E802" i="8"/>
  <c r="E384" i="8"/>
  <c r="E100" i="8"/>
  <c r="E380" i="8"/>
  <c r="E526" i="8"/>
  <c r="E411" i="8"/>
  <c r="H376" i="6"/>
  <c r="I128" i="6"/>
  <c r="H396" i="6"/>
  <c r="H323" i="6"/>
  <c r="I154" i="6"/>
  <c r="I410" i="6"/>
  <c r="H448" i="6"/>
  <c r="H93" i="6"/>
  <c r="G127" i="6"/>
  <c r="I124" i="6"/>
  <c r="I605" i="6"/>
  <c r="I737" i="6"/>
  <c r="I699" i="6"/>
  <c r="I666" i="6"/>
  <c r="G328" i="6"/>
  <c r="G43" i="6"/>
  <c r="I467" i="6"/>
  <c r="G17" i="6"/>
  <c r="H291" i="6"/>
  <c r="H616" i="6"/>
  <c r="H356" i="6"/>
  <c r="G427" i="6"/>
  <c r="H193" i="6"/>
  <c r="H611" i="6"/>
  <c r="E315" i="8"/>
  <c r="E823" i="8"/>
  <c r="E714" i="8"/>
  <c r="E836" i="8"/>
  <c r="E276" i="8"/>
  <c r="E650" i="8"/>
  <c r="E103" i="8"/>
  <c r="E716" i="8"/>
  <c r="E949" i="8"/>
  <c r="E271" i="8"/>
  <c r="E777" i="8"/>
  <c r="E418" i="8"/>
  <c r="E530" i="8"/>
  <c r="E261" i="8"/>
  <c r="E605" i="8"/>
  <c r="E283" i="8"/>
  <c r="I704" i="6"/>
  <c r="I470" i="6"/>
  <c r="G376" i="6"/>
  <c r="G396" i="6"/>
  <c r="G154" i="6"/>
  <c r="H530" i="6"/>
  <c r="I582" i="6"/>
  <c r="G448" i="6"/>
  <c r="I93" i="6"/>
  <c r="H127" i="6"/>
  <c r="G128" i="6"/>
  <c r="H470" i="6"/>
  <c r="H737" i="6"/>
  <c r="I688" i="6"/>
  <c r="G380" i="6"/>
  <c r="H467" i="6"/>
  <c r="H17" i="6"/>
  <c r="H167" i="6"/>
  <c r="G356" i="6"/>
  <c r="H42" i="6"/>
  <c r="E671" i="8"/>
  <c r="H793" i="6"/>
  <c r="H740" i="6"/>
  <c r="E272" i="8"/>
  <c r="E559" i="8"/>
  <c r="E91" i="8"/>
  <c r="E689" i="8"/>
  <c r="E215" i="8"/>
  <c r="E164" i="8"/>
  <c r="I260" i="6"/>
  <c r="H169" i="6"/>
  <c r="G133" i="6"/>
  <c r="H536" i="6"/>
  <c r="G59" i="6"/>
  <c r="I608" i="6"/>
  <c r="I55" i="6"/>
  <c r="H180" i="6"/>
  <c r="I216" i="6"/>
  <c r="G452" i="6"/>
  <c r="H472" i="6"/>
  <c r="I36" i="6"/>
  <c r="H107" i="6"/>
  <c r="I495" i="6"/>
  <c r="G159" i="6"/>
  <c r="H417" i="6"/>
  <c r="I409" i="6"/>
  <c r="G29" i="6"/>
  <c r="G210" i="6"/>
  <c r="H320" i="6"/>
  <c r="H413" i="6"/>
  <c r="H185" i="6"/>
  <c r="I697" i="6"/>
  <c r="G99" i="6"/>
  <c r="H45" i="6"/>
  <c r="E467" i="8"/>
  <c r="E311" i="8"/>
  <c r="G260" i="6"/>
  <c r="I336" i="6"/>
  <c r="G170" i="6"/>
  <c r="I69" i="6"/>
  <c r="H768" i="6"/>
  <c r="I133" i="6"/>
  <c r="H791" i="6"/>
  <c r="I536" i="6"/>
  <c r="H539" i="6"/>
  <c r="G319" i="6"/>
  <c r="I408" i="6"/>
  <c r="H608" i="6"/>
  <c r="G55" i="6"/>
  <c r="H397" i="6"/>
  <c r="I180" i="6"/>
  <c r="H216" i="6"/>
  <c r="G36" i="6"/>
  <c r="G253" i="6"/>
  <c r="G107" i="6"/>
  <c r="H495" i="6"/>
  <c r="I612" i="6"/>
  <c r="G417" i="6"/>
  <c r="I29" i="6"/>
  <c r="H210" i="6"/>
  <c r="I320" i="6"/>
  <c r="G413" i="6"/>
  <c r="I535" i="6"/>
  <c r="I185" i="6"/>
  <c r="H773" i="6"/>
  <c r="H697" i="6"/>
  <c r="I99" i="6"/>
  <c r="G45" i="6"/>
  <c r="H369" i="6"/>
  <c r="E388" i="8"/>
  <c r="E46" i="8"/>
  <c r="I163" i="6"/>
  <c r="H260" i="6"/>
  <c r="H336" i="6"/>
  <c r="I170" i="6"/>
  <c r="H69" i="6"/>
  <c r="H318" i="6"/>
  <c r="G286" i="6"/>
  <c r="I686" i="6"/>
  <c r="I722" i="6"/>
  <c r="I539" i="6"/>
  <c r="I319" i="6"/>
  <c r="H799" i="6"/>
  <c r="G408" i="6"/>
  <c r="I397" i="6"/>
  <c r="H101" i="6"/>
  <c r="G216" i="6"/>
  <c r="H36" i="6"/>
  <c r="H253" i="6"/>
  <c r="I107" i="6"/>
  <c r="H612" i="6"/>
  <c r="H778" i="6"/>
  <c r="I516" i="6"/>
  <c r="I210" i="6"/>
  <c r="H517" i="6"/>
  <c r="H457" i="6"/>
  <c r="I257" i="6"/>
  <c r="I284" i="6"/>
  <c r="H535" i="6"/>
  <c r="G185" i="6"/>
  <c r="H49" i="6"/>
  <c r="G290" i="6"/>
  <c r="I634" i="6"/>
  <c r="I339" i="6"/>
  <c r="H794" i="6"/>
  <c r="I45" i="6"/>
  <c r="H466" i="6"/>
  <c r="I369" i="6"/>
  <c r="E227" i="8"/>
  <c r="E138" i="8"/>
  <c r="G336" i="6"/>
  <c r="H170" i="6"/>
  <c r="I661" i="6"/>
  <c r="I118" i="6"/>
  <c r="G69" i="6"/>
  <c r="I318" i="6"/>
  <c r="H286" i="6"/>
  <c r="H686" i="6"/>
  <c r="H722" i="6"/>
  <c r="H319" i="6"/>
  <c r="H408" i="6"/>
  <c r="I736" i="6"/>
  <c r="G172" i="6"/>
  <c r="G397" i="6"/>
  <c r="G101" i="6"/>
  <c r="H161" i="6"/>
  <c r="I253" i="6"/>
  <c r="H483" i="6"/>
  <c r="G75" i="6"/>
  <c r="H516" i="6"/>
  <c r="G457" i="6"/>
  <c r="G284" i="6"/>
  <c r="H339" i="6"/>
  <c r="I466" i="6"/>
  <c r="I463" i="6"/>
  <c r="H661" i="6"/>
  <c r="G118" i="6"/>
  <c r="G318" i="6"/>
  <c r="I19" i="6"/>
  <c r="H676" i="6"/>
  <c r="I286" i="6"/>
  <c r="H534" i="6"/>
  <c r="G363" i="6"/>
  <c r="H736" i="6"/>
  <c r="I172" i="6"/>
  <c r="G90" i="6"/>
  <c r="I101" i="6"/>
  <c r="G161" i="6"/>
  <c r="I469" i="6"/>
  <c r="I75" i="6"/>
  <c r="I457" i="6"/>
  <c r="G257" i="6"/>
  <c r="H345" i="6"/>
  <c r="H284" i="6"/>
  <c r="H23" i="6"/>
  <c r="H634" i="6"/>
  <c r="G339" i="6"/>
  <c r="H718" i="6"/>
  <c r="I442" i="6"/>
  <c r="E789" i="8"/>
  <c r="E391" i="8"/>
  <c r="E288" i="8"/>
  <c r="H463" i="6"/>
  <c r="H118" i="6"/>
  <c r="G19" i="6"/>
  <c r="I676" i="6"/>
  <c r="G155" i="6"/>
  <c r="I363" i="6"/>
  <c r="I681" i="6"/>
  <c r="H172" i="6"/>
  <c r="G110" i="6"/>
  <c r="H90" i="6"/>
  <c r="I60" i="6"/>
  <c r="I161" i="6"/>
  <c r="H469" i="6"/>
  <c r="I483" i="6"/>
  <c r="H75" i="6"/>
  <c r="H30" i="6"/>
  <c r="I653" i="6"/>
  <c r="I345" i="6"/>
  <c r="G206" i="6"/>
  <c r="G23" i="6"/>
  <c r="G221" i="6"/>
  <c r="H143" i="6"/>
  <c r="I718" i="6"/>
  <c r="H442" i="6"/>
  <c r="I169" i="6"/>
  <c r="H19" i="6"/>
  <c r="I534" i="6"/>
  <c r="I623" i="6"/>
  <c r="I59" i="6"/>
  <c r="I155" i="6"/>
  <c r="H363" i="6"/>
  <c r="H681" i="6"/>
  <c r="I90" i="6"/>
  <c r="H60" i="6"/>
  <c r="I452" i="6"/>
  <c r="I159" i="6"/>
  <c r="G30" i="6"/>
  <c r="G409" i="6"/>
  <c r="H653" i="6"/>
  <c r="G345" i="6"/>
  <c r="I620" i="6"/>
  <c r="I206" i="6"/>
  <c r="I23" i="6"/>
  <c r="I500" i="6"/>
  <c r="G143" i="6"/>
  <c r="G442" i="6"/>
  <c r="E523" i="8"/>
  <c r="E533" i="8"/>
  <c r="E322" i="8"/>
  <c r="E988" i="8"/>
  <c r="E98" i="8"/>
  <c r="E950" i="8"/>
  <c r="E996" i="8"/>
  <c r="E417" i="8"/>
  <c r="E89" i="8"/>
  <c r="E43" i="8"/>
  <c r="H303" i="6"/>
  <c r="H131" i="6"/>
  <c r="E791" i="8"/>
  <c r="E745" i="8"/>
  <c r="E431" i="8"/>
  <c r="E820" i="8"/>
  <c r="E793" i="8"/>
  <c r="E15" i="8"/>
  <c r="E55" i="8"/>
  <c r="E952" i="8"/>
  <c r="E426" i="8"/>
  <c r="E813" i="8"/>
  <c r="E688" i="8"/>
  <c r="E328" i="8"/>
  <c r="G163" i="6"/>
  <c r="I388" i="6"/>
  <c r="E937" i="8"/>
  <c r="E906" i="8"/>
  <c r="E666" i="8"/>
  <c r="E584" i="8"/>
  <c r="E672" i="8"/>
  <c r="E179" i="8"/>
  <c r="E325" i="8"/>
  <c r="E606" i="8"/>
  <c r="E21" i="8"/>
  <c r="E939" i="8"/>
  <c r="E586" i="8"/>
  <c r="E495" i="8"/>
  <c r="E804" i="8"/>
  <c r="E335" i="8"/>
  <c r="E29" i="8"/>
  <c r="E81" i="8"/>
  <c r="E768" i="8"/>
  <c r="E784" i="8"/>
  <c r="E304" i="8"/>
  <c r="E684" i="8"/>
  <c r="E319" i="8"/>
  <c r="E628" i="8"/>
  <c r="E522" i="8"/>
  <c r="E402" i="8"/>
  <c r="E859" i="8"/>
  <c r="E702" i="8"/>
  <c r="E889" i="8"/>
  <c r="E44" i="8"/>
  <c r="E349" i="8"/>
  <c r="E774" i="8"/>
  <c r="E308" i="8"/>
  <c r="E84" i="8"/>
  <c r="E814" i="8"/>
  <c r="E725" i="8"/>
  <c r="E868" i="8"/>
  <c r="E921" i="8"/>
  <c r="E18" i="8"/>
  <c r="E905" i="8"/>
  <c r="E447" i="8"/>
  <c r="E460" i="8"/>
  <c r="I317" i="6"/>
  <c r="H83" i="6"/>
  <c r="G270" i="6"/>
  <c r="H234" i="6"/>
  <c r="I67" i="6"/>
  <c r="I660" i="6"/>
  <c r="I635" i="6"/>
  <c r="I275" i="6"/>
  <c r="H181" i="6"/>
  <c r="H109" i="6"/>
  <c r="H377" i="6"/>
  <c r="I392" i="6"/>
  <c r="H621" i="6"/>
  <c r="H195" i="6"/>
  <c r="I228" i="6"/>
  <c r="I83" i="6"/>
  <c r="I234" i="6"/>
  <c r="H660" i="6"/>
  <c r="I136" i="6"/>
  <c r="H576" i="6"/>
  <c r="I520" i="6"/>
  <c r="H392" i="6"/>
  <c r="I657" i="6"/>
  <c r="I624" i="6"/>
  <c r="G230" i="6"/>
  <c r="G136" i="6"/>
  <c r="I576" i="6"/>
  <c r="E609" i="8"/>
  <c r="H624" i="6"/>
  <c r="G261" i="6"/>
  <c r="I230" i="6"/>
  <c r="I505" i="6"/>
  <c r="G61" i="6"/>
  <c r="I675" i="6"/>
  <c r="I566" i="6"/>
  <c r="I261" i="6"/>
  <c r="I61" i="6"/>
  <c r="H675" i="6"/>
  <c r="H566" i="6"/>
  <c r="E637" i="8"/>
  <c r="E556" i="8"/>
  <c r="E848" i="8"/>
  <c r="E106" i="8"/>
  <c r="E17" i="8"/>
  <c r="E193" i="8"/>
  <c r="G399" i="6"/>
  <c r="H532" i="6"/>
  <c r="H626" i="6"/>
  <c r="H261" i="6"/>
  <c r="H61" i="6"/>
  <c r="I474" i="6"/>
  <c r="G228" i="6"/>
  <c r="I477" i="6"/>
  <c r="H270" i="6"/>
  <c r="H694" i="6"/>
  <c r="H703" i="6"/>
  <c r="G67" i="6"/>
  <c r="H387" i="6"/>
  <c r="G392" i="6"/>
  <c r="H474" i="6"/>
  <c r="H228" i="6"/>
  <c r="H594" i="6"/>
  <c r="H251" i="6"/>
  <c r="H501" i="6"/>
  <c r="I484" i="6"/>
  <c r="H522" i="6"/>
  <c r="E498" i="8"/>
  <c r="E453" i="8"/>
  <c r="E958" i="8"/>
  <c r="E706" i="8"/>
  <c r="E695" i="8"/>
  <c r="E544" i="8"/>
  <c r="E54" i="8"/>
  <c r="E856" i="8"/>
  <c r="E740" i="8"/>
  <c r="E927" i="8"/>
  <c r="E492" i="8"/>
  <c r="I594" i="6"/>
  <c r="H484" i="6"/>
  <c r="E982" i="8"/>
  <c r="E593" i="8"/>
  <c r="E943" i="8"/>
  <c r="E97" i="8"/>
  <c r="E473" i="8"/>
  <c r="I367" i="6"/>
  <c r="I649" i="6"/>
  <c r="G264" i="6"/>
  <c r="H772" i="6"/>
  <c r="G116" i="6"/>
  <c r="V5" i="6"/>
  <c r="E1002" i="8"/>
  <c r="E598" i="8"/>
  <c r="E136" i="8"/>
  <c r="E583" i="8"/>
  <c r="E751" i="8"/>
  <c r="E849" i="8"/>
  <c r="E112" i="8"/>
  <c r="E316" i="8"/>
  <c r="E501" i="8"/>
  <c r="E983" i="8"/>
  <c r="E337" i="8"/>
  <c r="E386" i="8"/>
  <c r="H725" i="6"/>
  <c r="E926" i="8"/>
  <c r="E553" i="8"/>
  <c r="E564" i="8"/>
  <c r="E611" i="8"/>
  <c r="E703" i="8"/>
  <c r="E595" i="8"/>
  <c r="E510" i="8"/>
  <c r="E657" i="8"/>
  <c r="E924" i="8"/>
  <c r="E648" i="8"/>
  <c r="E536" i="8"/>
  <c r="E975" i="8"/>
  <c r="E208" i="8"/>
  <c r="E872" i="8"/>
  <c r="E305" i="8"/>
  <c r="E132" i="8"/>
  <c r="E990" i="8"/>
  <c r="E704" i="8"/>
  <c r="E711" i="8"/>
  <c r="E775" i="8"/>
  <c r="E1008" i="8"/>
  <c r="E736" i="8"/>
  <c r="E765" i="8"/>
  <c r="E356" i="8"/>
  <c r="E124" i="8"/>
  <c r="E824" i="8"/>
  <c r="E376" i="8"/>
  <c r="E737" i="8"/>
  <c r="E742" i="8"/>
  <c r="E69" i="8"/>
  <c r="E144" i="8"/>
  <c r="E461" i="8"/>
  <c r="E37" i="8"/>
  <c r="E86" i="8"/>
  <c r="E443" i="8"/>
  <c r="E329" i="8"/>
  <c r="E176" i="8"/>
  <c r="E806" i="8"/>
  <c r="E368" i="8"/>
  <c r="E114" i="8"/>
  <c r="E535" i="8"/>
  <c r="E207" i="8"/>
  <c r="E758" i="8"/>
  <c r="E63" i="8"/>
  <c r="E552" i="8"/>
  <c r="E507" i="8"/>
  <c r="E752" i="8"/>
  <c r="E409" i="8"/>
  <c r="E309" i="8"/>
  <c r="E406" i="8"/>
  <c r="E685" i="8"/>
  <c r="E800" i="8"/>
  <c r="E211" i="8"/>
  <c r="H257" i="6"/>
  <c r="H649" i="6"/>
  <c r="H264" i="6"/>
  <c r="I116" i="6"/>
  <c r="G51" i="6"/>
  <c r="H262" i="6"/>
  <c r="I347" i="6"/>
  <c r="E663" i="8"/>
  <c r="E602" i="8"/>
  <c r="E842" i="8"/>
  <c r="E567" i="8"/>
  <c r="E965" i="8"/>
  <c r="E306" i="8"/>
  <c r="I111" i="6"/>
  <c r="I384" i="6"/>
  <c r="H163" i="6"/>
  <c r="H317" i="6"/>
  <c r="G438" i="6"/>
  <c r="E780" i="8"/>
  <c r="I264" i="6"/>
  <c r="H116" i="6"/>
  <c r="I262" i="6"/>
  <c r="I615" i="6"/>
  <c r="H518" i="6"/>
  <c r="E857" i="8"/>
  <c r="E360" i="8"/>
  <c r="E749" i="8"/>
  <c r="E837" i="8"/>
  <c r="G251" i="6"/>
  <c r="G262" i="6"/>
  <c r="E993" i="8"/>
  <c r="E466" i="8"/>
  <c r="E727" i="8"/>
  <c r="E135" i="8"/>
  <c r="E237" i="8"/>
  <c r="E168" i="8"/>
  <c r="E435" i="8"/>
  <c r="E890" i="8"/>
  <c r="E592" i="8"/>
  <c r="E1010" i="8"/>
  <c r="E840" i="8"/>
  <c r="E619" i="8"/>
  <c r="E374" i="8"/>
  <c r="E797" i="8"/>
  <c r="E883" i="8"/>
  <c r="E573" i="8"/>
  <c r="E77" i="8"/>
  <c r="E966" i="8"/>
  <c r="I251" i="6"/>
  <c r="I501" i="6"/>
  <c r="I522" i="6"/>
  <c r="I518" i="6"/>
  <c r="H388" i="6"/>
  <c r="E534" i="8"/>
  <c r="E282" i="8"/>
  <c r="E821" i="8"/>
  <c r="E177" i="8"/>
  <c r="E591" i="8"/>
  <c r="E171" i="8"/>
  <c r="E680" i="8"/>
  <c r="I168" i="6"/>
  <c r="I468" i="6"/>
  <c r="I270" i="6"/>
  <c r="I694" i="6"/>
  <c r="H67" i="6"/>
  <c r="G32" i="6"/>
  <c r="H635" i="6"/>
  <c r="H386" i="6"/>
  <c r="G181" i="6"/>
  <c r="I377" i="6"/>
  <c r="I297" i="6"/>
  <c r="I285" i="6"/>
  <c r="G165" i="6"/>
  <c r="I195" i="6"/>
  <c r="I677" i="6"/>
  <c r="G305" i="6"/>
  <c r="I494" i="6"/>
  <c r="G300" i="6"/>
  <c r="H638" i="6"/>
  <c r="H290" i="6"/>
  <c r="H221" i="6"/>
  <c r="H213" i="6"/>
  <c r="G296" i="6"/>
  <c r="E210" i="8"/>
  <c r="E105" i="8"/>
  <c r="E597" i="8"/>
  <c r="E542" i="8"/>
  <c r="E155" i="8"/>
  <c r="E284" i="8"/>
  <c r="E968" i="8"/>
  <c r="E873" i="8"/>
  <c r="E877" i="8"/>
  <c r="E960" i="8"/>
  <c r="H685" i="6"/>
  <c r="I721" i="6"/>
  <c r="H168" i="6"/>
  <c r="G357" i="6"/>
  <c r="H468" i="6"/>
  <c r="I488" i="6"/>
  <c r="I538" i="6"/>
  <c r="G341" i="6"/>
  <c r="H27" i="6"/>
  <c r="I181" i="6"/>
  <c r="H285" i="6"/>
  <c r="G195" i="6"/>
  <c r="H98" i="6"/>
  <c r="I265" i="6"/>
  <c r="I510" i="6"/>
  <c r="H712" i="6"/>
  <c r="H494" i="6"/>
  <c r="I489" i="6"/>
  <c r="I290" i="6"/>
  <c r="I221" i="6"/>
  <c r="G111" i="6"/>
  <c r="G213" i="6"/>
  <c r="H296" i="6"/>
  <c r="G384" i="6"/>
  <c r="E551" i="8"/>
  <c r="E667" i="8"/>
  <c r="E985" i="8"/>
  <c r="E162" i="8"/>
  <c r="E885" i="8"/>
  <c r="E622" i="8"/>
  <c r="E693" i="8"/>
  <c r="I685" i="6"/>
  <c r="G168" i="6"/>
  <c r="I357" i="6"/>
  <c r="I564" i="6"/>
  <c r="H488" i="6"/>
  <c r="H538" i="6"/>
  <c r="H341" i="6"/>
  <c r="I27" i="6"/>
  <c r="I92" i="6"/>
  <c r="G285" i="6"/>
  <c r="I35" i="6"/>
  <c r="I98" i="6"/>
  <c r="G265" i="6"/>
  <c r="H769" i="6"/>
  <c r="H510" i="6"/>
  <c r="I702" i="6"/>
  <c r="H33" i="6"/>
  <c r="I638" i="6"/>
  <c r="I39" i="6"/>
  <c r="G190" i="6"/>
  <c r="G233" i="6"/>
  <c r="H744" i="6"/>
  <c r="I213" i="6"/>
  <c r="G451" i="6"/>
  <c r="I296" i="6"/>
  <c r="I80" i="6"/>
  <c r="E240" i="8"/>
  <c r="E321" i="8"/>
  <c r="E683" i="8"/>
  <c r="E659" i="8"/>
  <c r="E912" i="8"/>
  <c r="E665" i="8"/>
  <c r="E475" i="8"/>
  <c r="E266" i="8"/>
  <c r="E196" i="8"/>
  <c r="E866" i="8"/>
  <c r="H399" i="6"/>
  <c r="I16" i="6"/>
  <c r="H357" i="6"/>
  <c r="H564" i="6"/>
  <c r="H578" i="6"/>
  <c r="H628" i="6"/>
  <c r="H110" i="6"/>
  <c r="I511" i="6"/>
  <c r="I341" i="6"/>
  <c r="G27" i="6"/>
  <c r="I588" i="6"/>
  <c r="G92" i="6"/>
  <c r="G35" i="6"/>
  <c r="G98" i="6"/>
  <c r="H265" i="6"/>
  <c r="H64" i="6"/>
  <c r="I712" i="6"/>
  <c r="H489" i="6"/>
  <c r="H702" i="6"/>
  <c r="I513" i="6"/>
  <c r="G33" i="6"/>
  <c r="G444" i="6"/>
  <c r="G39" i="6"/>
  <c r="I190" i="6"/>
  <c r="H111" i="6"/>
  <c r="H233" i="6"/>
  <c r="I633" i="6"/>
  <c r="H232" i="6"/>
  <c r="H205" i="6"/>
  <c r="I451" i="6"/>
  <c r="H17" i="10"/>
  <c r="G80" i="6"/>
  <c r="H384" i="6"/>
  <c r="E846" i="8"/>
  <c r="E109" i="8"/>
  <c r="E354" i="8"/>
  <c r="E730" i="8"/>
  <c r="I399" i="6"/>
  <c r="H16" i="6"/>
  <c r="I532" i="6"/>
  <c r="I480" i="6"/>
  <c r="H477" i="6"/>
  <c r="I578" i="6"/>
  <c r="I108" i="6"/>
  <c r="G387" i="6"/>
  <c r="I110" i="6"/>
  <c r="H511" i="6"/>
  <c r="H788" i="6"/>
  <c r="H156" i="6"/>
  <c r="I571" i="6"/>
  <c r="H92" i="6"/>
  <c r="I162" i="6"/>
  <c r="H35" i="6"/>
  <c r="G64" i="6"/>
  <c r="H749" i="6"/>
  <c r="H513" i="6"/>
  <c r="I33" i="6"/>
  <c r="I444" i="6"/>
  <c r="H39" i="6"/>
  <c r="H780" i="6"/>
  <c r="H190" i="6"/>
  <c r="I233" i="6"/>
  <c r="H633" i="6"/>
  <c r="I232" i="6"/>
  <c r="H398" i="6"/>
  <c r="I205" i="6"/>
  <c r="H451" i="6"/>
  <c r="H80" i="6"/>
  <c r="I438" i="6"/>
  <c r="I424" i="6"/>
  <c r="E72" i="8"/>
  <c r="E118" i="8"/>
  <c r="E471" i="8"/>
  <c r="I703" i="6"/>
  <c r="G108" i="6"/>
  <c r="I387" i="6"/>
  <c r="I255" i="6"/>
  <c r="H275" i="6"/>
  <c r="G109" i="6"/>
  <c r="I156" i="6"/>
  <c r="H571" i="6"/>
  <c r="H588" i="6"/>
  <c r="G162" i="6"/>
  <c r="H266" i="6"/>
  <c r="I621" i="6"/>
  <c r="I362" i="6"/>
  <c r="I64" i="6"/>
  <c r="G367" i="6"/>
  <c r="G134" i="6"/>
  <c r="G49" i="6"/>
  <c r="H444" i="6"/>
  <c r="G232" i="6"/>
  <c r="I670" i="6"/>
  <c r="H438" i="6"/>
  <c r="E131" i="8"/>
  <c r="G424" i="6"/>
  <c r="E75" i="8"/>
  <c r="E769" i="8"/>
  <c r="E753" i="8"/>
  <c r="E721" i="8"/>
  <c r="E73" i="8"/>
  <c r="E613" i="8"/>
  <c r="E153" i="8"/>
  <c r="E88" i="8"/>
  <c r="E731" i="8"/>
  <c r="E478" i="8"/>
  <c r="E539" i="8"/>
  <c r="E90" i="8"/>
  <c r="G386" i="6"/>
  <c r="G275" i="6"/>
  <c r="I109" i="6"/>
  <c r="G156" i="6"/>
  <c r="G377" i="6"/>
  <c r="G297" i="6"/>
  <c r="H162" i="6"/>
  <c r="G266" i="6"/>
  <c r="I517" i="6"/>
  <c r="H165" i="6"/>
  <c r="H362" i="6"/>
  <c r="H367" i="6"/>
  <c r="I300" i="6"/>
  <c r="H134" i="6"/>
  <c r="I49" i="6"/>
  <c r="I640" i="6"/>
  <c r="H670" i="6"/>
  <c r="H424" i="6"/>
  <c r="E448" i="8"/>
  <c r="E342" i="8"/>
  <c r="E964" i="8"/>
  <c r="E615" i="8"/>
  <c r="E981" i="8"/>
  <c r="E330" i="8"/>
  <c r="E955" i="8"/>
  <c r="E590" i="8"/>
  <c r="E12" i="8"/>
  <c r="B7" i="8" s="1"/>
  <c r="E932" i="8"/>
  <c r="E83" i="8"/>
  <c r="H504" i="6"/>
  <c r="E338" i="8"/>
  <c r="I504" i="6"/>
  <c r="E631" i="8"/>
  <c r="E236" i="8"/>
  <c r="H432" i="6"/>
  <c r="H429" i="6"/>
  <c r="E50" i="8"/>
  <c r="E929" i="8"/>
  <c r="E670" i="8"/>
  <c r="I503" i="6"/>
  <c r="E442" i="8"/>
  <c r="I241" i="6"/>
  <c r="G241" i="6"/>
  <c r="H241" i="6"/>
  <c r="H748" i="6"/>
  <c r="I683" i="6"/>
  <c r="H382" i="6"/>
  <c r="G68" i="6"/>
  <c r="I540" i="6"/>
  <c r="G22" i="6"/>
  <c r="G255" i="6"/>
  <c r="I200" i="6"/>
  <c r="H705" i="6"/>
  <c r="I198" i="6"/>
  <c r="G402" i="6"/>
  <c r="I607" i="6"/>
  <c r="I325" i="6"/>
  <c r="G89" i="6"/>
  <c r="G436" i="6"/>
  <c r="I130" i="6"/>
  <c r="H589" i="6"/>
  <c r="H37" i="6"/>
  <c r="I364" i="6"/>
  <c r="H428" i="6"/>
  <c r="G215" i="6"/>
  <c r="G432" i="6"/>
  <c r="I313" i="6"/>
  <c r="G137" i="6"/>
  <c r="I361" i="6"/>
  <c r="I47" i="6"/>
  <c r="G177" i="6"/>
  <c r="I100" i="6"/>
  <c r="H683" i="6"/>
  <c r="I382" i="6"/>
  <c r="I68" i="6"/>
  <c r="H255" i="6"/>
  <c r="I402" i="6"/>
  <c r="G77" i="6"/>
  <c r="H607" i="6"/>
  <c r="G327" i="6"/>
  <c r="G325" i="6"/>
  <c r="I37" i="6"/>
  <c r="H671" i="6"/>
  <c r="H333" i="6"/>
  <c r="G364" i="6"/>
  <c r="G428" i="6"/>
  <c r="H215" i="6"/>
  <c r="H225" i="6"/>
  <c r="H331" i="6"/>
  <c r="H713" i="6"/>
  <c r="G313" i="6"/>
  <c r="G361" i="6"/>
  <c r="H667" i="6"/>
  <c r="I177" i="6"/>
  <c r="H747" i="6"/>
  <c r="G245" i="6"/>
  <c r="I585" i="6"/>
  <c r="H100" i="6"/>
  <c r="G382" i="6"/>
  <c r="I664" i="6"/>
  <c r="I366" i="6"/>
  <c r="H402" i="6"/>
  <c r="H77" i="6"/>
  <c r="I327" i="6"/>
  <c r="I719" i="6"/>
  <c r="I445" i="6"/>
  <c r="H138" i="6"/>
  <c r="H325" i="6"/>
  <c r="I401" i="6"/>
  <c r="G37" i="6"/>
  <c r="G333" i="6"/>
  <c r="H105" i="6"/>
  <c r="I636" i="6"/>
  <c r="U6" i="6"/>
  <c r="H696" i="6"/>
  <c r="I225" i="6"/>
  <c r="I331" i="6"/>
  <c r="H313" i="6"/>
  <c r="H361" i="6"/>
  <c r="H177" i="6"/>
  <c r="I590" i="6"/>
  <c r="H245" i="6"/>
  <c r="I663" i="6"/>
  <c r="H326" i="6"/>
  <c r="H585" i="6"/>
  <c r="G100" i="6"/>
  <c r="H664" i="6"/>
  <c r="G366" i="6"/>
  <c r="H790" i="6"/>
  <c r="G113" i="6"/>
  <c r="I77" i="6"/>
  <c r="H327" i="6"/>
  <c r="H719" i="6"/>
  <c r="G445" i="6"/>
  <c r="H352" i="6"/>
  <c r="I138" i="6"/>
  <c r="G176" i="6"/>
  <c r="G401" i="6"/>
  <c r="H44" i="6"/>
  <c r="I333" i="6"/>
  <c r="I105" i="6"/>
  <c r="H636" i="6"/>
  <c r="H292" i="6"/>
  <c r="I696" i="6"/>
  <c r="G225" i="6"/>
  <c r="G331" i="6"/>
  <c r="I667" i="6"/>
  <c r="I245" i="6"/>
  <c r="G326" i="6"/>
  <c r="G94" i="6"/>
  <c r="H366" i="6"/>
  <c r="I497" i="6"/>
  <c r="I113" i="6"/>
  <c r="H509" i="6"/>
  <c r="I519" i="6"/>
  <c r="H242" i="6"/>
  <c r="H445" i="6"/>
  <c r="G352" i="6"/>
  <c r="G138" i="6"/>
  <c r="I487" i="6"/>
  <c r="I176" i="6"/>
  <c r="H401" i="6"/>
  <c r="G44" i="6"/>
  <c r="H786" i="6"/>
  <c r="G105" i="6"/>
  <c r="G292" i="6"/>
  <c r="I584" i="6"/>
  <c r="H781" i="6"/>
  <c r="I292" i="6"/>
  <c r="G390" i="6"/>
  <c r="H224" i="6"/>
  <c r="I619" i="6"/>
  <c r="I249" i="6"/>
  <c r="I352" i="6"/>
  <c r="I508" i="6"/>
  <c r="I599" i="6"/>
  <c r="H487" i="6"/>
  <c r="I44" i="6"/>
  <c r="H652" i="6"/>
  <c r="H94" i="6"/>
  <c r="H346" i="6"/>
  <c r="H365" i="6"/>
  <c r="I22" i="6"/>
  <c r="G200" i="6"/>
  <c r="G198" i="6"/>
  <c r="I509" i="6"/>
  <c r="I224" i="6"/>
  <c r="H619" i="6"/>
  <c r="H249" i="6"/>
  <c r="I242" i="6"/>
  <c r="I630" i="6"/>
  <c r="H508" i="6"/>
  <c r="H599" i="6"/>
  <c r="H89" i="6"/>
  <c r="I235" i="6"/>
  <c r="H130" i="6"/>
  <c r="I589" i="6"/>
  <c r="H798" i="6"/>
  <c r="H615" i="6"/>
  <c r="I432" i="6"/>
  <c r="H137" i="6"/>
  <c r="I390" i="6"/>
  <c r="H47" i="6"/>
  <c r="G429" i="6"/>
  <c r="G66" i="6"/>
  <c r="H312" i="6"/>
  <c r="H355" i="6"/>
  <c r="H763" i="6"/>
  <c r="G72" i="6"/>
  <c r="H423" i="6"/>
  <c r="I547" i="6"/>
  <c r="I459" i="6"/>
  <c r="H639" i="6"/>
  <c r="G82" i="6"/>
  <c r="H460" i="6"/>
  <c r="H254" i="6"/>
  <c r="G124" i="6"/>
  <c r="G227" i="6"/>
  <c r="G74" i="6"/>
  <c r="G439" i="6"/>
  <c r="H699" i="6"/>
  <c r="H256" i="6"/>
  <c r="H328" i="6"/>
  <c r="I456" i="6"/>
  <c r="H779" i="6"/>
  <c r="H783" i="6"/>
  <c r="I43" i="6"/>
  <c r="I129" i="6"/>
  <c r="G291" i="6"/>
  <c r="H194" i="6"/>
  <c r="H753" i="6"/>
  <c r="H427" i="6"/>
  <c r="G76" i="6"/>
  <c r="I86" i="6"/>
  <c r="I193" i="6"/>
  <c r="H51" i="6"/>
  <c r="I583" i="6"/>
  <c r="H335" i="6"/>
  <c r="G303" i="6"/>
  <c r="I687" i="6"/>
  <c r="G277" i="6"/>
  <c r="G131" i="6"/>
  <c r="H591" i="6"/>
  <c r="I371" i="6"/>
  <c r="G95" i="6"/>
  <c r="I359" i="6"/>
  <c r="I598" i="6"/>
  <c r="H152" i="6"/>
  <c r="G152" i="6"/>
  <c r="I152" i="6"/>
  <c r="I312" i="6"/>
  <c r="I131" i="6"/>
  <c r="I112" i="6"/>
  <c r="H765" i="6"/>
  <c r="I222" i="6"/>
  <c r="G222" i="6"/>
  <c r="H222" i="6"/>
  <c r="H659" i="6"/>
  <c r="I259" i="6"/>
  <c r="I575" i="6"/>
  <c r="G141" i="6"/>
  <c r="G404" i="6"/>
  <c r="H310" i="6"/>
  <c r="I731" i="6"/>
  <c r="G410" i="6"/>
  <c r="I707" i="6"/>
  <c r="I732" i="6"/>
  <c r="I121" i="6"/>
  <c r="I460" i="6"/>
  <c r="H124" i="6"/>
  <c r="H439" i="6"/>
  <c r="H605" i="6"/>
  <c r="I337" i="6"/>
  <c r="H666" i="6"/>
  <c r="G456" i="6"/>
  <c r="I305" i="6"/>
  <c r="I76" i="6"/>
  <c r="G144" i="6"/>
  <c r="H86" i="6"/>
  <c r="H560" i="6"/>
  <c r="G193" i="6"/>
  <c r="G42" i="6"/>
  <c r="H687" i="6"/>
  <c r="H493" i="6"/>
  <c r="I591" i="6"/>
  <c r="G112" i="6"/>
  <c r="H371" i="6"/>
  <c r="H682" i="6"/>
  <c r="I682" i="6"/>
  <c r="G446" i="6"/>
  <c r="H446" i="6"/>
  <c r="I446" i="6"/>
  <c r="H707" i="6"/>
  <c r="G121" i="6"/>
  <c r="I552" i="6"/>
  <c r="H337" i="6"/>
  <c r="I430" i="6"/>
  <c r="H574" i="6"/>
  <c r="H305" i="6"/>
  <c r="I103" i="6"/>
  <c r="H153" i="6"/>
  <c r="I144" i="6"/>
  <c r="I603" i="6"/>
  <c r="I42" i="6"/>
  <c r="I493" i="6"/>
  <c r="I542" i="6"/>
  <c r="H112" i="6"/>
  <c r="G38" i="6"/>
  <c r="H302" i="6"/>
  <c r="I96" i="6"/>
  <c r="G96" i="6"/>
  <c r="H96" i="6"/>
  <c r="I587" i="6"/>
  <c r="H587" i="6"/>
  <c r="G20" i="6"/>
  <c r="H20" i="6"/>
  <c r="I20" i="6"/>
  <c r="H590" i="6"/>
  <c r="H141" i="6"/>
  <c r="H731" i="6"/>
  <c r="H410" i="6"/>
  <c r="I188" i="6"/>
  <c r="H732" i="6"/>
  <c r="U5" i="6"/>
  <c r="I684" i="6"/>
  <c r="H259" i="6"/>
  <c r="I412" i="6"/>
  <c r="I404" i="6"/>
  <c r="I117" i="6"/>
  <c r="I15" i="6"/>
  <c r="H372" i="6"/>
  <c r="G188" i="6"/>
  <c r="H343" i="6"/>
  <c r="H557" i="6"/>
  <c r="H552" i="6"/>
  <c r="G337" i="6"/>
  <c r="H430" i="6"/>
  <c r="H247" i="6"/>
  <c r="G103" i="6"/>
  <c r="I153" i="6"/>
  <c r="I414" i="6"/>
  <c r="H144" i="6"/>
  <c r="H603" i="6"/>
  <c r="I332" i="6"/>
  <c r="H280" i="6"/>
  <c r="I214" i="6"/>
  <c r="H542" i="6"/>
  <c r="I38" i="6"/>
  <c r="G302" i="6"/>
  <c r="H119" i="6"/>
  <c r="I119" i="6"/>
  <c r="G119" i="6"/>
  <c r="G287" i="6"/>
  <c r="H287" i="6"/>
  <c r="I287" i="6"/>
  <c r="H15" i="6"/>
  <c r="I343" i="6"/>
  <c r="I557" i="6"/>
  <c r="H637" i="6"/>
  <c r="H684" i="6"/>
  <c r="I555" i="6"/>
  <c r="H412" i="6"/>
  <c r="G117" i="6"/>
  <c r="H374" i="6"/>
  <c r="G15" i="6"/>
  <c r="I419" i="6"/>
  <c r="I372" i="6"/>
  <c r="H188" i="6"/>
  <c r="H742" i="6"/>
  <c r="G343" i="6"/>
  <c r="G430" i="6"/>
  <c r="I572" i="6"/>
  <c r="I247" i="6"/>
  <c r="I637" i="6"/>
  <c r="I574" i="6"/>
  <c r="H309" i="6"/>
  <c r="H103" i="6"/>
  <c r="H782" i="6"/>
  <c r="G153" i="6"/>
  <c r="H414" i="6"/>
  <c r="H209" i="6"/>
  <c r="G187" i="6"/>
  <c r="H332" i="6"/>
  <c r="G280" i="6"/>
  <c r="G214" i="6"/>
  <c r="H38" i="6"/>
  <c r="H347" i="6"/>
  <c r="I66" i="6"/>
  <c r="I302" i="6"/>
  <c r="H479" i="6"/>
  <c r="I479" i="6"/>
  <c r="G412" i="6"/>
  <c r="H117" i="6"/>
  <c r="I310" i="6"/>
  <c r="I617" i="6"/>
  <c r="H766" i="6"/>
  <c r="I622" i="6"/>
  <c r="I374" i="6"/>
  <c r="H419" i="6"/>
  <c r="G423" i="6"/>
  <c r="G372" i="6"/>
  <c r="H82" i="6"/>
  <c r="H227" i="6"/>
  <c r="I256" i="6"/>
  <c r="I734" i="6"/>
  <c r="G247" i="6"/>
  <c r="I309" i="6"/>
  <c r="I194" i="6"/>
  <c r="G414" i="6"/>
  <c r="G209" i="6"/>
  <c r="G332" i="6"/>
  <c r="I303" i="6"/>
  <c r="H277" i="6"/>
  <c r="I280" i="6"/>
  <c r="H214" i="6"/>
  <c r="H66" i="6"/>
  <c r="H95" i="6"/>
  <c r="H461" i="6"/>
  <c r="I533" i="6"/>
  <c r="H533" i="6"/>
  <c r="C19" i="10"/>
  <c r="F18" i="10"/>
  <c r="B19" i="10"/>
  <c r="E18" i="10"/>
  <c r="D19" i="10"/>
  <c r="G18" i="10"/>
  <c r="I22" i="3"/>
  <c r="X5" i="1"/>
  <c r="D14" i="5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186" i="5" s="1"/>
  <c r="D187" i="5" s="1"/>
  <c r="D188" i="5" s="1"/>
  <c r="D189" i="5" s="1"/>
  <c r="D190" i="5" s="1"/>
  <c r="D191" i="5" s="1"/>
  <c r="D192" i="5" s="1"/>
  <c r="D193" i="5" s="1"/>
  <c r="D194" i="5" s="1"/>
  <c r="D195" i="5" s="1"/>
  <c r="D196" i="5" s="1"/>
  <c r="D197" i="5" s="1"/>
  <c r="D198" i="5" s="1"/>
  <c r="D199" i="5" s="1"/>
  <c r="D200" i="5" s="1"/>
  <c r="D201" i="5" s="1"/>
  <c r="D202" i="5" s="1"/>
  <c r="D203" i="5" s="1"/>
  <c r="D204" i="5" s="1"/>
  <c r="D205" i="5" s="1"/>
  <c r="D206" i="5" s="1"/>
  <c r="D207" i="5" s="1"/>
  <c r="D208" i="5" s="1"/>
  <c r="D209" i="5" s="1"/>
  <c r="D210" i="5" s="1"/>
  <c r="D211" i="5" s="1"/>
  <c r="D212" i="5" s="1"/>
  <c r="D213" i="5" s="1"/>
  <c r="D214" i="5" s="1"/>
  <c r="D215" i="5" s="1"/>
  <c r="D216" i="5" s="1"/>
  <c r="D217" i="5" s="1"/>
  <c r="D218" i="5" s="1"/>
  <c r="D219" i="5" s="1"/>
  <c r="D220" i="5" s="1"/>
  <c r="D221" i="5" s="1"/>
  <c r="D222" i="5" s="1"/>
  <c r="D223" i="5" s="1"/>
  <c r="D224" i="5" s="1"/>
  <c r="D225" i="5" s="1"/>
  <c r="D226" i="5" s="1"/>
  <c r="D227" i="5" s="1"/>
  <c r="D228" i="5" s="1"/>
  <c r="D229" i="5" s="1"/>
  <c r="D230" i="5" s="1"/>
  <c r="D231" i="5" s="1"/>
  <c r="D232" i="5" s="1"/>
  <c r="D233" i="5" s="1"/>
  <c r="D234" i="5" s="1"/>
  <c r="D235" i="5" s="1"/>
  <c r="D236" i="5" s="1"/>
  <c r="D237" i="5" s="1"/>
  <c r="D238" i="5" s="1"/>
  <c r="D239" i="5" s="1"/>
  <c r="D240" i="5" s="1"/>
  <c r="D241" i="5" s="1"/>
  <c r="D242" i="5" s="1"/>
  <c r="D243" i="5" s="1"/>
  <c r="D244" i="5" s="1"/>
  <c r="D245" i="5" s="1"/>
  <c r="D246" i="5" s="1"/>
  <c r="D247" i="5" s="1"/>
  <c r="D248" i="5" s="1"/>
  <c r="D249" i="5" s="1"/>
  <c r="D250" i="5" s="1"/>
  <c r="D251" i="5" s="1"/>
  <c r="D252" i="5" s="1"/>
  <c r="D253" i="5" s="1"/>
  <c r="D254" i="5" s="1"/>
  <c r="D255" i="5" s="1"/>
  <c r="D256" i="5" s="1"/>
  <c r="D257" i="5" s="1"/>
  <c r="D258" i="5" s="1"/>
  <c r="D259" i="5" s="1"/>
  <c r="D260" i="5" s="1"/>
  <c r="D261" i="5" s="1"/>
  <c r="D262" i="5" s="1"/>
  <c r="D263" i="5" s="1"/>
  <c r="D264" i="5" s="1"/>
  <c r="D265" i="5" s="1"/>
  <c r="D266" i="5" s="1"/>
  <c r="D267" i="5" s="1"/>
  <c r="D268" i="5" s="1"/>
  <c r="D269" i="5" s="1"/>
  <c r="D270" i="5" s="1"/>
  <c r="D271" i="5" s="1"/>
  <c r="D272" i="5" s="1"/>
  <c r="D273" i="5" s="1"/>
  <c r="D274" i="5" s="1"/>
  <c r="D275" i="5" s="1"/>
  <c r="D276" i="5" s="1"/>
  <c r="D277" i="5" s="1"/>
  <c r="D278" i="5" s="1"/>
  <c r="D279" i="5" s="1"/>
  <c r="D280" i="5" s="1"/>
  <c r="D281" i="5" s="1"/>
  <c r="D282" i="5" s="1"/>
  <c r="D283" i="5" s="1"/>
  <c r="D284" i="5" s="1"/>
  <c r="D285" i="5" s="1"/>
  <c r="D286" i="5" s="1"/>
  <c r="D287" i="5" s="1"/>
  <c r="D288" i="5" s="1"/>
  <c r="D289" i="5" s="1"/>
  <c r="D290" i="5" s="1"/>
  <c r="D291" i="5" s="1"/>
  <c r="D292" i="5" s="1"/>
  <c r="D293" i="5" s="1"/>
  <c r="D294" i="5" s="1"/>
  <c r="D295" i="5" s="1"/>
  <c r="D296" i="5" s="1"/>
  <c r="D297" i="5" s="1"/>
  <c r="D298" i="5" s="1"/>
  <c r="D299" i="5" s="1"/>
  <c r="D300" i="5" s="1"/>
  <c r="D301" i="5" s="1"/>
  <c r="D302" i="5" s="1"/>
  <c r="D303" i="5" s="1"/>
  <c r="D304" i="5" s="1"/>
  <c r="D305" i="5" s="1"/>
  <c r="D306" i="5" s="1"/>
  <c r="D307" i="5" s="1"/>
  <c r="D308" i="5" s="1"/>
  <c r="D309" i="5" s="1"/>
  <c r="D310" i="5" s="1"/>
  <c r="D311" i="5" s="1"/>
  <c r="D312" i="5" s="1"/>
  <c r="D313" i="5" s="1"/>
  <c r="D314" i="5" s="1"/>
  <c r="D315" i="5" s="1"/>
  <c r="D316" i="5" s="1"/>
  <c r="D317" i="5" s="1"/>
  <c r="D318" i="5" s="1"/>
  <c r="D319" i="5" s="1"/>
  <c r="D320" i="5" s="1"/>
  <c r="D321" i="5" s="1"/>
  <c r="D322" i="5" s="1"/>
  <c r="D323" i="5" s="1"/>
  <c r="D324" i="5" s="1"/>
  <c r="D325" i="5" s="1"/>
  <c r="D326" i="5" s="1"/>
  <c r="D327" i="5" s="1"/>
  <c r="D328" i="5" s="1"/>
  <c r="D329" i="5" s="1"/>
  <c r="D330" i="5" s="1"/>
  <c r="D331" i="5" s="1"/>
  <c r="D332" i="5" s="1"/>
  <c r="D333" i="5" s="1"/>
  <c r="D334" i="5" s="1"/>
  <c r="D335" i="5" s="1"/>
  <c r="D336" i="5" s="1"/>
  <c r="D337" i="5" s="1"/>
  <c r="D338" i="5" s="1"/>
  <c r="D339" i="5" s="1"/>
  <c r="D340" i="5" s="1"/>
  <c r="D341" i="5" s="1"/>
  <c r="D342" i="5" s="1"/>
  <c r="D343" i="5" s="1"/>
  <c r="D344" i="5" s="1"/>
  <c r="D345" i="5" s="1"/>
  <c r="D346" i="5" s="1"/>
  <c r="D347" i="5" s="1"/>
  <c r="D348" i="5" s="1"/>
  <c r="D349" i="5" s="1"/>
  <c r="D350" i="5" s="1"/>
  <c r="D351" i="5" s="1"/>
  <c r="D352" i="5" s="1"/>
  <c r="D353" i="5" s="1"/>
  <c r="D354" i="5" s="1"/>
  <c r="D355" i="5" s="1"/>
  <c r="D356" i="5" s="1"/>
  <c r="D357" i="5" s="1"/>
  <c r="D358" i="5" s="1"/>
  <c r="D359" i="5" s="1"/>
  <c r="D360" i="5" s="1"/>
  <c r="D361" i="5" s="1"/>
  <c r="D362" i="5" s="1"/>
  <c r="D363" i="5" s="1"/>
  <c r="D364" i="5" s="1"/>
  <c r="D365" i="5" s="1"/>
  <c r="D366" i="5" s="1"/>
  <c r="D367" i="5" s="1"/>
  <c r="D368" i="5" s="1"/>
  <c r="D369" i="5" s="1"/>
  <c r="D370" i="5" s="1"/>
  <c r="D371" i="5" s="1"/>
  <c r="D372" i="5" s="1"/>
  <c r="D373" i="5" s="1"/>
  <c r="D374" i="5" s="1"/>
  <c r="D375" i="5" s="1"/>
  <c r="D376" i="5" s="1"/>
  <c r="D377" i="5" s="1"/>
  <c r="F10" i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J10" i="1"/>
  <c r="K10" i="1" s="1"/>
  <c r="M10" i="1" s="1"/>
  <c r="T5" i="6" l="1"/>
  <c r="F46" i="2"/>
  <c r="E1012" i="8"/>
  <c r="G800" i="6"/>
  <c r="F800" i="6"/>
  <c r="H800" i="6"/>
  <c r="H18" i="10"/>
  <c r="E19" i="10"/>
  <c r="B20" i="10"/>
  <c r="C20" i="10"/>
  <c r="F19" i="10"/>
  <c r="G19" i="10"/>
  <c r="D20" i="10"/>
  <c r="D10" i="1" a="1"/>
  <c r="D10" i="1" s="1"/>
  <c r="F4" i="1" s="1"/>
  <c r="L10" i="1"/>
  <c r="X4" i="1"/>
  <c r="F6" i="5"/>
  <c r="F45" i="2" s="1"/>
  <c r="B8" i="8" a="1"/>
  <c r="N9" i="6" a="1"/>
  <c r="M9" i="6" a="1"/>
  <c r="N8" i="6" a="1"/>
  <c r="M8" i="6" a="1"/>
  <c r="M10" i="6" a="1"/>
  <c r="N10" i="6" a="1"/>
  <c r="B8" i="8" l="1"/>
  <c r="F43" i="2" s="1"/>
  <c r="M9" i="6"/>
  <c r="O9" i="6" s="1"/>
  <c r="N9" i="6"/>
  <c r="N10" i="6"/>
  <c r="M10" i="6"/>
  <c r="O10" i="6" s="1"/>
  <c r="M8" i="6"/>
  <c r="O8" i="6" s="1"/>
  <c r="B9" i="6" s="1"/>
  <c r="N8" i="6"/>
  <c r="B7" i="6" s="1"/>
  <c r="F39" i="2" s="1"/>
  <c r="H19" i="10"/>
  <c r="C21" i="10"/>
  <c r="F20" i="10"/>
  <c r="B21" i="10"/>
  <c r="E20" i="10"/>
  <c r="D21" i="10"/>
  <c r="G20" i="10"/>
  <c r="H8" i="2" l="1"/>
  <c r="F8" i="2" s="1"/>
  <c r="G8" i="2" s="1"/>
  <c r="B8" i="6"/>
  <c r="F40" i="2" s="1"/>
  <c r="B2" i="5" s="1"/>
  <c r="F311" i="5" s="1"/>
  <c r="H20" i="10"/>
  <c r="B22" i="10"/>
  <c r="E21" i="10"/>
  <c r="C22" i="10"/>
  <c r="F21" i="10"/>
  <c r="D22" i="10"/>
  <c r="G21" i="10"/>
  <c r="H1" i="1"/>
  <c r="F41" i="2"/>
  <c r="F173" i="5" l="1"/>
  <c r="F118" i="5"/>
  <c r="F373" i="5"/>
  <c r="F340" i="5"/>
  <c r="F274" i="5"/>
  <c r="F246" i="5"/>
  <c r="F84" i="5"/>
  <c r="F158" i="5"/>
  <c r="F115" i="5"/>
  <c r="F197" i="5"/>
  <c r="F133" i="5"/>
  <c r="F261" i="5"/>
  <c r="F314" i="5"/>
  <c r="F361" i="5"/>
  <c r="F327" i="5"/>
  <c r="F171" i="5"/>
  <c r="F280" i="5"/>
  <c r="F208" i="5"/>
  <c r="F144" i="5"/>
  <c r="F330" i="5"/>
  <c r="F80" i="5"/>
  <c r="F177" i="5"/>
  <c r="F248" i="5"/>
  <c r="F337" i="5"/>
  <c r="F159" i="5"/>
  <c r="F225" i="5"/>
  <c r="F194" i="5"/>
  <c r="F168" i="5"/>
  <c r="F166" i="5"/>
  <c r="F289" i="5"/>
  <c r="F287" i="5"/>
  <c r="F376" i="5"/>
  <c r="F111" i="5"/>
  <c r="F148" i="5"/>
  <c r="F165" i="5"/>
  <c r="F266" i="5"/>
  <c r="F317" i="5"/>
  <c r="F143" i="5"/>
  <c r="F210" i="5"/>
  <c r="F329" i="5"/>
  <c r="F286" i="5"/>
  <c r="F334" i="5"/>
  <c r="F310" i="5"/>
  <c r="F167" i="5"/>
  <c r="F375" i="5"/>
  <c r="F256" i="5"/>
  <c r="F25" i="5"/>
  <c r="F27" i="5"/>
  <c r="F226" i="5"/>
  <c r="F153" i="5"/>
  <c r="F164" i="5"/>
  <c r="F221" i="5"/>
  <c r="F328" i="5"/>
  <c r="F336" i="5"/>
  <c r="F83" i="5"/>
  <c r="F106" i="5"/>
  <c r="F188" i="5"/>
  <c r="F122" i="5"/>
  <c r="F227" i="5"/>
  <c r="F81" i="5"/>
  <c r="F85" i="5"/>
  <c r="F363" i="5"/>
  <c r="F204" i="5"/>
  <c r="F161" i="5"/>
  <c r="F202" i="5"/>
  <c r="F68" i="5"/>
  <c r="F52" i="5"/>
  <c r="F279" i="5"/>
  <c r="F206" i="5"/>
  <c r="F291" i="5"/>
  <c r="F265" i="5"/>
  <c r="F271" i="5"/>
  <c r="F326" i="5"/>
  <c r="F237" i="5"/>
  <c r="F263" i="5"/>
  <c r="F72" i="5"/>
  <c r="F154" i="5"/>
  <c r="F217" i="5"/>
  <c r="F193" i="5"/>
  <c r="F21" i="5"/>
  <c r="F318" i="5"/>
  <c r="F189" i="5"/>
  <c r="F360" i="5"/>
  <c r="F302" i="5"/>
  <c r="F45" i="5"/>
  <c r="F22" i="5"/>
  <c r="F62" i="5"/>
  <c r="F37" i="5"/>
  <c r="F174" i="5"/>
  <c r="F14" i="5"/>
  <c r="F73" i="5"/>
  <c r="F123" i="5"/>
  <c r="F121" i="5"/>
  <c r="F345" i="5"/>
  <c r="F128" i="5"/>
  <c r="F105" i="5"/>
  <c r="F357" i="5"/>
  <c r="F347" i="5"/>
  <c r="F306" i="5"/>
  <c r="F15" i="5"/>
  <c r="F254" i="5"/>
  <c r="F63" i="5"/>
  <c r="F191" i="5"/>
  <c r="F272" i="5"/>
  <c r="F365" i="5"/>
  <c r="F99" i="5"/>
  <c r="F18" i="5"/>
  <c r="F187" i="5"/>
  <c r="F305" i="5"/>
  <c r="F65" i="5"/>
  <c r="F35" i="5"/>
  <c r="F257" i="5"/>
  <c r="F198" i="5"/>
  <c r="F253" i="5"/>
  <c r="F90" i="5"/>
  <c r="F224" i="5"/>
  <c r="F335" i="5"/>
  <c r="F235" i="5"/>
  <c r="F276" i="5"/>
  <c r="F87" i="5"/>
  <c r="F120" i="5"/>
  <c r="F316" i="5"/>
  <c r="F238" i="5"/>
  <c r="F374" i="5"/>
  <c r="F82" i="5"/>
  <c r="F140" i="5"/>
  <c r="F367" i="5"/>
  <c r="F267" i="5"/>
  <c r="F23" i="5"/>
  <c r="F240" i="5"/>
  <c r="F346" i="5"/>
  <c r="F332" i="5"/>
  <c r="F76" i="5"/>
  <c r="F339" i="5"/>
  <c r="F146" i="5"/>
  <c r="F40" i="5"/>
  <c r="F190" i="5"/>
  <c r="F97" i="5"/>
  <c r="F352" i="5"/>
  <c r="F207" i="5"/>
  <c r="F16" i="5"/>
  <c r="F325" i="5"/>
  <c r="F107" i="5"/>
  <c r="F368" i="5"/>
  <c r="F264" i="5"/>
  <c r="F41" i="5"/>
  <c r="F212" i="5"/>
  <c r="F273" i="5"/>
  <c r="F355" i="5"/>
  <c r="F294" i="5"/>
  <c r="F230" i="5"/>
  <c r="F260" i="5"/>
  <c r="F259" i="5"/>
  <c r="F36" i="5"/>
  <c r="F214" i="5"/>
  <c r="F126" i="5"/>
  <c r="F91" i="5"/>
  <c r="F255" i="5"/>
  <c r="F135" i="5"/>
  <c r="F119" i="5"/>
  <c r="F247" i="5"/>
  <c r="F95" i="5"/>
  <c r="F277" i="5"/>
  <c r="F47" i="5"/>
  <c r="F353" i="5"/>
  <c r="F104" i="5"/>
  <c r="F49" i="5"/>
  <c r="F223" i="5"/>
  <c r="F371" i="5"/>
  <c r="F79" i="5"/>
  <c r="F322" i="5"/>
  <c r="F136" i="5"/>
  <c r="F162" i="5"/>
  <c r="F124" i="5"/>
  <c r="F26" i="5"/>
  <c r="F282" i="5"/>
  <c r="F149" i="5"/>
  <c r="F58" i="5"/>
  <c r="F74" i="5"/>
  <c r="F160" i="5"/>
  <c r="F270" i="5"/>
  <c r="F369" i="5"/>
  <c r="F290" i="5"/>
  <c r="F313" i="5"/>
  <c r="F86" i="5"/>
  <c r="F301" i="5"/>
  <c r="F96" i="5"/>
  <c r="F308" i="5"/>
  <c r="F292" i="5"/>
  <c r="F185" i="5"/>
  <c r="F315" i="5"/>
  <c r="F349" i="5"/>
  <c r="F70" i="5"/>
  <c r="F364" i="5"/>
  <c r="F20" i="5"/>
  <c r="F342" i="5"/>
  <c r="F32" i="5"/>
  <c r="F319" i="5"/>
  <c r="F169" i="5"/>
  <c r="F216" i="5"/>
  <c r="F278" i="5"/>
  <c r="F172" i="5"/>
  <c r="F51" i="5"/>
  <c r="F242" i="5"/>
  <c r="F129" i="5"/>
  <c r="F269" i="5"/>
  <c r="F229" i="5"/>
  <c r="F239" i="5"/>
  <c r="F200" i="5"/>
  <c r="F138" i="5"/>
  <c r="F67" i="5"/>
  <c r="F295" i="5"/>
  <c r="F141" i="5"/>
  <c r="F296" i="5"/>
  <c r="F372" i="5"/>
  <c r="F50" i="5"/>
  <c r="F231" i="5"/>
  <c r="F366" i="5"/>
  <c r="F31" i="5"/>
  <c r="F43" i="5"/>
  <c r="F30" i="5"/>
  <c r="F94" i="5"/>
  <c r="F103" i="5"/>
  <c r="F312" i="5"/>
  <c r="F331" i="5"/>
  <c r="F233" i="5"/>
  <c r="F351" i="5"/>
  <c r="F245" i="5"/>
  <c r="F358" i="5"/>
  <c r="F44" i="5"/>
  <c r="F343" i="5"/>
  <c r="F303" i="5"/>
  <c r="F163" i="5"/>
  <c r="F281" i="5"/>
  <c r="F64" i="5"/>
  <c r="F145" i="5"/>
  <c r="F179" i="5"/>
  <c r="F350" i="5"/>
  <c r="F236" i="5"/>
  <c r="F17" i="5"/>
  <c r="F59" i="5"/>
  <c r="F33" i="5"/>
  <c r="F268" i="5"/>
  <c r="F183" i="5"/>
  <c r="F251" i="5"/>
  <c r="F66" i="5"/>
  <c r="F213" i="5"/>
  <c r="F92" i="5"/>
  <c r="F176" i="5"/>
  <c r="F262" i="5"/>
  <c r="F258" i="5"/>
  <c r="F299" i="5"/>
  <c r="F250" i="5"/>
  <c r="F39" i="5"/>
  <c r="F300" i="5"/>
  <c r="F56" i="5"/>
  <c r="F232" i="5"/>
  <c r="F175" i="5"/>
  <c r="F78" i="5"/>
  <c r="F131" i="5"/>
  <c r="F344" i="5"/>
  <c r="F228" i="5"/>
  <c r="F116" i="5"/>
  <c r="F356" i="5"/>
  <c r="F61" i="5"/>
  <c r="F98" i="5"/>
  <c r="F170" i="5"/>
  <c r="F57" i="5"/>
  <c r="F13" i="5"/>
  <c r="G13" i="5" s="1"/>
  <c r="F288" i="5"/>
  <c r="F203" i="5"/>
  <c r="F348" i="5"/>
  <c r="F77" i="5"/>
  <c r="F283" i="5"/>
  <c r="F28" i="5"/>
  <c r="F156" i="5"/>
  <c r="F147" i="5"/>
  <c r="F142" i="5"/>
  <c r="F181" i="5"/>
  <c r="F139" i="5"/>
  <c r="F211" i="5"/>
  <c r="F180" i="5"/>
  <c r="F195" i="5"/>
  <c r="F209" i="5"/>
  <c r="F54" i="5"/>
  <c r="F24" i="5"/>
  <c r="F205" i="5"/>
  <c r="F88" i="5"/>
  <c r="F108" i="5"/>
  <c r="F297" i="5"/>
  <c r="F184" i="5"/>
  <c r="F201" i="5"/>
  <c r="F304" i="5"/>
  <c r="F102" i="5"/>
  <c r="F333" i="5"/>
  <c r="F178" i="5"/>
  <c r="F100" i="5"/>
  <c r="F222" i="5"/>
  <c r="F220" i="5"/>
  <c r="F320" i="5"/>
  <c r="F125" i="5"/>
  <c r="F218" i="5"/>
  <c r="F132" i="5"/>
  <c r="F307" i="5"/>
  <c r="F284" i="5"/>
  <c r="F38" i="5"/>
  <c r="F285" i="5"/>
  <c r="F134" i="5"/>
  <c r="F182" i="5"/>
  <c r="F151" i="5"/>
  <c r="F338" i="5"/>
  <c r="F298" i="5"/>
  <c r="F323" i="5"/>
  <c r="F324" i="5"/>
  <c r="F53" i="5"/>
  <c r="F252" i="5"/>
  <c r="F186" i="5"/>
  <c r="F42" i="5"/>
  <c r="F55" i="5"/>
  <c r="F321" i="5"/>
  <c r="F309" i="5"/>
  <c r="F110" i="5"/>
  <c r="F275" i="5"/>
  <c r="F234" i="5"/>
  <c r="F243" i="5"/>
  <c r="F293" i="5"/>
  <c r="F377" i="5"/>
  <c r="F249" i="5"/>
  <c r="F359" i="5"/>
  <c r="F155" i="5"/>
  <c r="F196" i="5"/>
  <c r="F354" i="5"/>
  <c r="F130" i="5"/>
  <c r="F89" i="5"/>
  <c r="F117" i="5"/>
  <c r="F152" i="5"/>
  <c r="F150" i="5"/>
  <c r="F244" i="5"/>
  <c r="F127" i="5"/>
  <c r="F112" i="5"/>
  <c r="F75" i="5"/>
  <c r="F192" i="5"/>
  <c r="F114" i="5"/>
  <c r="F137" i="5"/>
  <c r="F157" i="5"/>
  <c r="F362" i="5"/>
  <c r="F101" i="5"/>
  <c r="F69" i="5"/>
  <c r="F60" i="5"/>
  <c r="F215" i="5"/>
  <c r="F219" i="5"/>
  <c r="F199" i="5"/>
  <c r="F34" i="5"/>
  <c r="F29" i="5"/>
  <c r="F46" i="5"/>
  <c r="F341" i="5"/>
  <c r="F48" i="5"/>
  <c r="F241" i="5"/>
  <c r="F93" i="5"/>
  <c r="F71" i="5"/>
  <c r="F19" i="5"/>
  <c r="F370" i="5"/>
  <c r="F109" i="5"/>
  <c r="F113" i="5"/>
  <c r="H21" i="10"/>
  <c r="F22" i="10"/>
  <c r="C23" i="10"/>
  <c r="B23" i="10"/>
  <c r="E22" i="10"/>
  <c r="D23" i="10"/>
  <c r="G22" i="10"/>
  <c r="H214" i="1"/>
  <c r="I214" i="1" s="1"/>
  <c r="H267" i="1"/>
  <c r="I267" i="1" s="1"/>
  <c r="H108" i="1"/>
  <c r="I108" i="1" s="1"/>
  <c r="H221" i="1"/>
  <c r="I221" i="1" s="1"/>
  <c r="H266" i="1"/>
  <c r="I266" i="1" s="1"/>
  <c r="H265" i="1"/>
  <c r="I265" i="1" s="1"/>
  <c r="H284" i="1"/>
  <c r="I284" i="1" s="1"/>
  <c r="H48" i="1"/>
  <c r="I48" i="1" s="1"/>
  <c r="H137" i="1"/>
  <c r="I137" i="1" s="1"/>
  <c r="H120" i="1"/>
  <c r="I120" i="1" s="1"/>
  <c r="H97" i="1"/>
  <c r="I97" i="1" s="1"/>
  <c r="H49" i="1"/>
  <c r="I49" i="1" s="1"/>
  <c r="H249" i="1"/>
  <c r="I249" i="1" s="1"/>
  <c r="H53" i="1"/>
  <c r="I53" i="1" s="1"/>
  <c r="H240" i="1"/>
  <c r="I240" i="1" s="1"/>
  <c r="H227" i="1"/>
  <c r="I227" i="1" s="1"/>
  <c r="H269" i="1"/>
  <c r="I269" i="1" s="1"/>
  <c r="H202" i="1"/>
  <c r="I202" i="1" s="1"/>
  <c r="H121" i="1"/>
  <c r="I121" i="1" s="1"/>
  <c r="H84" i="1"/>
  <c r="I84" i="1" s="1"/>
  <c r="H228" i="1"/>
  <c r="I228" i="1" s="1"/>
  <c r="H164" i="1"/>
  <c r="I164" i="1" s="1"/>
  <c r="H169" i="1"/>
  <c r="I169" i="1" s="1"/>
  <c r="H373" i="1"/>
  <c r="I373" i="1" s="1"/>
  <c r="H257" i="1"/>
  <c r="I257" i="1" s="1"/>
  <c r="H196" i="1"/>
  <c r="I196" i="1" s="1"/>
  <c r="H159" i="1"/>
  <c r="I159" i="1" s="1"/>
  <c r="H104" i="1"/>
  <c r="I104" i="1" s="1"/>
  <c r="H213" i="1"/>
  <c r="I213" i="1" s="1"/>
  <c r="H44" i="1"/>
  <c r="I44" i="1" s="1"/>
  <c r="H365" i="1"/>
  <c r="I365" i="1" s="1"/>
  <c r="H372" i="1"/>
  <c r="I372" i="1" s="1"/>
  <c r="H332" i="1"/>
  <c r="I332" i="1" s="1"/>
  <c r="H341" i="1"/>
  <c r="I341" i="1" s="1"/>
  <c r="H14" i="1"/>
  <c r="I14" i="1" s="1"/>
  <c r="H277" i="1"/>
  <c r="I277" i="1" s="1"/>
  <c r="H58" i="1"/>
  <c r="I58" i="1" s="1"/>
  <c r="H90" i="1"/>
  <c r="I90" i="1" s="1"/>
  <c r="H124" i="1"/>
  <c r="I124" i="1" s="1"/>
  <c r="H65" i="1"/>
  <c r="I65" i="1" s="1"/>
  <c r="H369" i="1"/>
  <c r="I369" i="1" s="1"/>
  <c r="H331" i="1"/>
  <c r="I331" i="1" s="1"/>
  <c r="H131" i="1"/>
  <c r="I131" i="1" s="1"/>
  <c r="H151" i="1"/>
  <c r="I151" i="1" s="1"/>
  <c r="H92" i="1"/>
  <c r="I92" i="1" s="1"/>
  <c r="H110" i="1"/>
  <c r="I110" i="1" s="1"/>
  <c r="H281" i="1"/>
  <c r="I281" i="1" s="1"/>
  <c r="H18" i="1"/>
  <c r="I18" i="1" s="1"/>
  <c r="H244" i="1"/>
  <c r="I244" i="1" s="1"/>
  <c r="H343" i="1"/>
  <c r="I343" i="1" s="1"/>
  <c r="H222" i="1"/>
  <c r="I222" i="1" s="1"/>
  <c r="H38" i="1"/>
  <c r="I38" i="1" s="1"/>
  <c r="H198" i="1"/>
  <c r="I198" i="1" s="1"/>
  <c r="H274" i="1"/>
  <c r="I274" i="1" s="1"/>
  <c r="H60" i="1"/>
  <c r="I60" i="1" s="1"/>
  <c r="H162" i="1"/>
  <c r="I162" i="1" s="1"/>
  <c r="H117" i="1"/>
  <c r="I117" i="1" s="1"/>
  <c r="H37" i="1"/>
  <c r="I37" i="1" s="1"/>
  <c r="H310" i="1"/>
  <c r="I310" i="1" s="1"/>
  <c r="H204" i="1"/>
  <c r="I204" i="1" s="1"/>
  <c r="H236" i="1"/>
  <c r="I236" i="1" s="1"/>
  <c r="H45" i="1"/>
  <c r="I45" i="1" s="1"/>
  <c r="H251" i="1"/>
  <c r="I251" i="1" s="1"/>
  <c r="H148" i="1"/>
  <c r="I148" i="1" s="1"/>
  <c r="H233" i="1"/>
  <c r="I233" i="1" s="1"/>
  <c r="H358" i="1"/>
  <c r="I358" i="1" s="1"/>
  <c r="H232" i="1"/>
  <c r="I232" i="1" s="1"/>
  <c r="H12" i="1"/>
  <c r="I12" i="1" s="1"/>
  <c r="H354" i="1"/>
  <c r="I354" i="1" s="1"/>
  <c r="H180" i="1"/>
  <c r="I180" i="1" s="1"/>
  <c r="H235" i="1"/>
  <c r="I235" i="1" s="1"/>
  <c r="H347" i="1"/>
  <c r="I347" i="1" s="1"/>
  <c r="H16" i="1"/>
  <c r="I16" i="1" s="1"/>
  <c r="H78" i="1"/>
  <c r="I78" i="1" s="1"/>
  <c r="H303" i="1"/>
  <c r="I303" i="1" s="1"/>
  <c r="H336" i="1"/>
  <c r="I336" i="1" s="1"/>
  <c r="H93" i="1"/>
  <c r="I93" i="1" s="1"/>
  <c r="H211" i="1"/>
  <c r="I211" i="1" s="1"/>
  <c r="H77" i="1"/>
  <c r="I77" i="1" s="1"/>
  <c r="H183" i="1"/>
  <c r="I183" i="1" s="1"/>
  <c r="H273" i="1"/>
  <c r="I273" i="1" s="1"/>
  <c r="H292" i="1"/>
  <c r="I292" i="1" s="1"/>
  <c r="H353" i="1"/>
  <c r="I353" i="1" s="1"/>
  <c r="H205" i="1"/>
  <c r="I205" i="1" s="1"/>
  <c r="H190" i="1"/>
  <c r="I190" i="1" s="1"/>
  <c r="H206" i="1"/>
  <c r="I206" i="1" s="1"/>
  <c r="H165" i="1"/>
  <c r="I165" i="1" s="1"/>
  <c r="H149" i="1"/>
  <c r="I149" i="1" s="1"/>
  <c r="H26" i="1"/>
  <c r="I26" i="1" s="1"/>
  <c r="H314" i="1"/>
  <c r="I314" i="1" s="1"/>
  <c r="H209" i="1"/>
  <c r="I209" i="1" s="1"/>
  <c r="H146" i="1"/>
  <c r="I146" i="1" s="1"/>
  <c r="H340" i="1"/>
  <c r="I340" i="1" s="1"/>
  <c r="H225" i="1"/>
  <c r="I225" i="1" s="1"/>
  <c r="H304" i="1"/>
  <c r="I304" i="1" s="1"/>
  <c r="H219" i="1"/>
  <c r="I219" i="1" s="1"/>
  <c r="H268" i="1"/>
  <c r="I268" i="1" s="1"/>
  <c r="H289" i="1"/>
  <c r="I289" i="1" s="1"/>
  <c r="H315" i="1"/>
  <c r="I315" i="1" s="1"/>
  <c r="H34" i="1"/>
  <c r="I34" i="1" s="1"/>
  <c r="H316" i="1"/>
  <c r="I316" i="1" s="1"/>
  <c r="H101" i="1"/>
  <c r="I101" i="1" s="1"/>
  <c r="H237" i="1"/>
  <c r="I237" i="1" s="1"/>
  <c r="H356" i="1"/>
  <c r="I356" i="1" s="1"/>
  <c r="H25" i="1"/>
  <c r="I25" i="1" s="1"/>
  <c r="H66" i="1"/>
  <c r="I66" i="1" s="1"/>
  <c r="H299" i="1"/>
  <c r="I299" i="1" s="1"/>
  <c r="H294" i="1"/>
  <c r="I294" i="1" s="1"/>
  <c r="H154" i="1"/>
  <c r="I154" i="1" s="1"/>
  <c r="H10" i="1"/>
  <c r="I10" i="1" s="1"/>
  <c r="H298" i="1"/>
  <c r="I298" i="1" s="1"/>
  <c r="H129" i="1"/>
  <c r="I129" i="1" s="1"/>
  <c r="H179" i="1"/>
  <c r="I179" i="1" s="1"/>
  <c r="H80" i="1"/>
  <c r="I80" i="1" s="1"/>
  <c r="H111" i="1"/>
  <c r="I111" i="1" s="1"/>
  <c r="H357" i="1"/>
  <c r="I357" i="1" s="1"/>
  <c r="H333" i="1"/>
  <c r="I333" i="1" s="1"/>
  <c r="H87" i="1"/>
  <c r="I87" i="1" s="1"/>
  <c r="H46" i="1"/>
  <c r="I46" i="1" s="1"/>
  <c r="H318" i="1"/>
  <c r="I318" i="1" s="1"/>
  <c r="H173" i="1"/>
  <c r="I173" i="1" s="1"/>
  <c r="H272" i="1"/>
  <c r="I272" i="1" s="1"/>
  <c r="H86" i="1"/>
  <c r="I86" i="1" s="1"/>
  <c r="H82" i="1"/>
  <c r="I82" i="1" s="1"/>
  <c r="H280" i="1"/>
  <c r="I280" i="1" s="1"/>
  <c r="H170" i="1"/>
  <c r="I170" i="1" s="1"/>
  <c r="H305" i="1"/>
  <c r="I305" i="1" s="1"/>
  <c r="H172" i="1"/>
  <c r="I172" i="1" s="1"/>
  <c r="H255" i="1"/>
  <c r="I255" i="1" s="1"/>
  <c r="H217" i="1"/>
  <c r="I217" i="1" s="1"/>
  <c r="H83" i="1"/>
  <c r="I83" i="1" s="1"/>
  <c r="H306" i="1"/>
  <c r="I306" i="1" s="1"/>
  <c r="H106" i="1"/>
  <c r="I106" i="1" s="1"/>
  <c r="H201" i="1"/>
  <c r="I201" i="1" s="1"/>
  <c r="H30" i="1"/>
  <c r="I30" i="1" s="1"/>
  <c r="H216" i="1"/>
  <c r="I216" i="1" s="1"/>
  <c r="H245" i="1"/>
  <c r="I245" i="1" s="1"/>
  <c r="H99" i="1"/>
  <c r="I99" i="1" s="1"/>
  <c r="H167" i="1"/>
  <c r="I167" i="1" s="1"/>
  <c r="H363" i="1"/>
  <c r="I363" i="1" s="1"/>
  <c r="H370" i="1"/>
  <c r="I370" i="1" s="1"/>
  <c r="H68" i="1"/>
  <c r="I68" i="1" s="1"/>
  <c r="H54" i="1"/>
  <c r="I54" i="1" s="1"/>
  <c r="H195" i="1"/>
  <c r="I195" i="1" s="1"/>
  <c r="H283" i="1"/>
  <c r="I283" i="1" s="1"/>
  <c r="H296" i="1"/>
  <c r="I296" i="1" s="1"/>
  <c r="H22" i="1"/>
  <c r="I22" i="1" s="1"/>
  <c r="H317" i="1"/>
  <c r="I317" i="1" s="1"/>
  <c r="H36" i="1"/>
  <c r="I36" i="1" s="1"/>
  <c r="H118" i="1"/>
  <c r="I118" i="1" s="1"/>
  <c r="H361" i="1"/>
  <c r="I361" i="1" s="1"/>
  <c r="H367" i="1"/>
  <c r="I367" i="1" s="1"/>
  <c r="H72" i="1"/>
  <c r="I72" i="1" s="1"/>
  <c r="H181" i="1"/>
  <c r="I181" i="1" s="1"/>
  <c r="H218" i="1"/>
  <c r="I218" i="1" s="1"/>
  <c r="H119" i="1"/>
  <c r="I119" i="1" s="1"/>
  <c r="H334" i="1"/>
  <c r="I334" i="1" s="1"/>
  <c r="H252" i="1"/>
  <c r="I252" i="1" s="1"/>
  <c r="H62" i="1"/>
  <c r="I62" i="1" s="1"/>
  <c r="H39" i="1"/>
  <c r="I39" i="1" s="1"/>
  <c r="H160" i="1"/>
  <c r="I160" i="1" s="1"/>
  <c r="H177" i="1"/>
  <c r="I177" i="1" s="1"/>
  <c r="H368" i="1"/>
  <c r="I368" i="1" s="1"/>
  <c r="H43" i="1"/>
  <c r="I43" i="1" s="1"/>
  <c r="H231" i="1"/>
  <c r="I231" i="1" s="1"/>
  <c r="H275" i="1"/>
  <c r="I275" i="1" s="1"/>
  <c r="H238" i="1"/>
  <c r="I238" i="1" s="1"/>
  <c r="H150" i="1"/>
  <c r="I150" i="1" s="1"/>
  <c r="H127" i="1"/>
  <c r="I127" i="1" s="1"/>
  <c r="H210" i="1"/>
  <c r="I210" i="1" s="1"/>
  <c r="H176" i="1"/>
  <c r="I176" i="1" s="1"/>
  <c r="H312" i="1"/>
  <c r="I312" i="1" s="1"/>
  <c r="H139" i="1"/>
  <c r="I139" i="1" s="1"/>
  <c r="H293" i="1"/>
  <c r="I293" i="1" s="1"/>
  <c r="H74" i="1"/>
  <c r="I74" i="1" s="1"/>
  <c r="H291" i="1"/>
  <c r="I291" i="1" s="1"/>
  <c r="H374" i="1"/>
  <c r="I374" i="1" s="1"/>
  <c r="H144" i="1"/>
  <c r="I144" i="1" s="1"/>
  <c r="H288" i="1"/>
  <c r="I288" i="1" s="1"/>
  <c r="H109" i="1"/>
  <c r="I109" i="1" s="1"/>
  <c r="H158" i="1"/>
  <c r="I158" i="1" s="1"/>
  <c r="H105" i="1"/>
  <c r="I105" i="1" s="1"/>
  <c r="H364" i="1"/>
  <c r="I364" i="1" s="1"/>
  <c r="H115" i="1"/>
  <c r="I115" i="1" s="1"/>
  <c r="H15" i="1"/>
  <c r="I15" i="1" s="1"/>
  <c r="H96" i="1"/>
  <c r="I96" i="1" s="1"/>
  <c r="H20" i="1"/>
  <c r="I20" i="1" s="1"/>
  <c r="H157" i="1"/>
  <c r="I157" i="1" s="1"/>
  <c r="H335" i="1"/>
  <c r="I335" i="1" s="1"/>
  <c r="H351" i="1"/>
  <c r="I351" i="1" s="1"/>
  <c r="H17" i="1"/>
  <c r="I17" i="1" s="1"/>
  <c r="H112" i="1"/>
  <c r="I112" i="1" s="1"/>
  <c r="H297" i="1"/>
  <c r="I297" i="1" s="1"/>
  <c r="H174" i="1"/>
  <c r="I174" i="1" s="1"/>
  <c r="H339" i="1"/>
  <c r="I339" i="1" s="1"/>
  <c r="H132" i="1"/>
  <c r="I132" i="1" s="1"/>
  <c r="H250" i="1"/>
  <c r="I250" i="1" s="1"/>
  <c r="H220" i="1"/>
  <c r="I220" i="1" s="1"/>
  <c r="H200" i="1"/>
  <c r="I200" i="1" s="1"/>
  <c r="H302" i="1"/>
  <c r="I302" i="1" s="1"/>
  <c r="H307" i="1"/>
  <c r="I307" i="1" s="1"/>
  <c r="H359" i="1"/>
  <c r="I359" i="1" s="1"/>
  <c r="H100" i="1"/>
  <c r="I100" i="1" s="1"/>
  <c r="H182" i="1"/>
  <c r="I182" i="1" s="1"/>
  <c r="H122" i="1"/>
  <c r="I122" i="1" s="1"/>
  <c r="H285" i="1"/>
  <c r="I285" i="1" s="1"/>
  <c r="H342" i="1"/>
  <c r="I342" i="1" s="1"/>
  <c r="H27" i="1"/>
  <c r="I27" i="1" s="1"/>
  <c r="H239" i="1"/>
  <c r="I239" i="1" s="1"/>
  <c r="H29" i="1"/>
  <c r="I29" i="1" s="1"/>
  <c r="H168" i="1"/>
  <c r="I168" i="1" s="1"/>
  <c r="H161" i="1"/>
  <c r="I161" i="1" s="1"/>
  <c r="H212" i="1"/>
  <c r="I212" i="1" s="1"/>
  <c r="H295" i="1"/>
  <c r="I295" i="1" s="1"/>
  <c r="H188" i="1"/>
  <c r="I188" i="1" s="1"/>
  <c r="H254" i="1"/>
  <c r="I254" i="1" s="1"/>
  <c r="H311" i="1"/>
  <c r="I311" i="1" s="1"/>
  <c r="H153" i="1"/>
  <c r="I153" i="1" s="1"/>
  <c r="H308" i="1"/>
  <c r="I308" i="1" s="1"/>
  <c r="H145" i="1"/>
  <c r="I145" i="1" s="1"/>
  <c r="H23" i="1"/>
  <c r="I23" i="1" s="1"/>
  <c r="H178" i="1"/>
  <c r="I178" i="1" s="1"/>
  <c r="H85" i="1"/>
  <c r="I85" i="1" s="1"/>
  <c r="H189" i="1"/>
  <c r="I189" i="1" s="1"/>
  <c r="H323" i="1"/>
  <c r="I323" i="1" s="1"/>
  <c r="H320" i="1"/>
  <c r="I320" i="1" s="1"/>
  <c r="H262" i="1"/>
  <c r="I262" i="1" s="1"/>
  <c r="H184" i="1"/>
  <c r="I184" i="1" s="1"/>
  <c r="H263" i="1"/>
  <c r="I263" i="1" s="1"/>
  <c r="H313" i="1"/>
  <c r="I313" i="1" s="1"/>
  <c r="H67" i="1"/>
  <c r="I67" i="1" s="1"/>
  <c r="H107" i="1"/>
  <c r="I107" i="1" s="1"/>
  <c r="H197" i="1"/>
  <c r="I197" i="1" s="1"/>
  <c r="H126" i="1"/>
  <c r="I126" i="1" s="1"/>
  <c r="H19" i="1"/>
  <c r="I19" i="1" s="1"/>
  <c r="H134" i="1"/>
  <c r="I134" i="1" s="1"/>
  <c r="H366" i="1"/>
  <c r="I366" i="1" s="1"/>
  <c r="H319" i="1"/>
  <c r="I319" i="1" s="1"/>
  <c r="H128" i="1"/>
  <c r="I128" i="1" s="1"/>
  <c r="H57" i="1"/>
  <c r="I57" i="1" s="1"/>
  <c r="H287" i="1"/>
  <c r="I287" i="1" s="1"/>
  <c r="H51" i="1"/>
  <c r="I51" i="1" s="1"/>
  <c r="H290" i="1"/>
  <c r="I290" i="1" s="1"/>
  <c r="H143" i="1"/>
  <c r="I143" i="1" s="1"/>
  <c r="H91" i="1"/>
  <c r="I91" i="1" s="1"/>
  <c r="H215" i="1"/>
  <c r="I215" i="1" s="1"/>
  <c r="H337" i="1"/>
  <c r="I337" i="1" s="1"/>
  <c r="H35" i="1"/>
  <c r="I35" i="1" s="1"/>
  <c r="H223" i="1"/>
  <c r="I223" i="1" s="1"/>
  <c r="H258" i="1"/>
  <c r="I258" i="1" s="1"/>
  <c r="H130" i="1"/>
  <c r="I130" i="1" s="1"/>
  <c r="H344" i="1"/>
  <c r="I344" i="1" s="1"/>
  <c r="H261" i="1"/>
  <c r="I261" i="1" s="1"/>
  <c r="H192" i="1"/>
  <c r="I192" i="1" s="1"/>
  <c r="H349" i="1"/>
  <c r="I349" i="1" s="1"/>
  <c r="H338" i="1"/>
  <c r="I338" i="1" s="1"/>
  <c r="H56" i="1"/>
  <c r="I56" i="1" s="1"/>
  <c r="H125" i="1"/>
  <c r="I125" i="1" s="1"/>
  <c r="H247" i="1"/>
  <c r="I247" i="1" s="1"/>
  <c r="H42" i="1"/>
  <c r="I42" i="1" s="1"/>
  <c r="H113" i="1"/>
  <c r="I113" i="1" s="1"/>
  <c r="H276" i="1"/>
  <c r="I276" i="1" s="1"/>
  <c r="H352" i="1"/>
  <c r="I352" i="1" s="1"/>
  <c r="H63" i="1"/>
  <c r="I63" i="1" s="1"/>
  <c r="H224" i="1"/>
  <c r="I224" i="1" s="1"/>
  <c r="H70" i="1"/>
  <c r="I70" i="1" s="1"/>
  <c r="H328" i="1"/>
  <c r="I328" i="1" s="1"/>
  <c r="H345" i="1"/>
  <c r="I345" i="1" s="1"/>
  <c r="H52" i="1"/>
  <c r="I52" i="1" s="1"/>
  <c r="H348" i="1"/>
  <c r="I348" i="1" s="1"/>
  <c r="H136" i="1"/>
  <c r="I136" i="1" s="1"/>
  <c r="H259" i="1"/>
  <c r="I259" i="1" s="1"/>
  <c r="H324" i="1"/>
  <c r="I324" i="1" s="1"/>
  <c r="H327" i="1"/>
  <c r="I327" i="1" s="1"/>
  <c r="H142" i="1"/>
  <c r="I142" i="1" s="1"/>
  <c r="H123" i="1"/>
  <c r="I123" i="1" s="1"/>
  <c r="H59" i="1"/>
  <c r="I59" i="1" s="1"/>
  <c r="H171" i="1"/>
  <c r="I171" i="1" s="1"/>
  <c r="H94" i="1"/>
  <c r="I94" i="1" s="1"/>
  <c r="H102" i="1"/>
  <c r="I102" i="1" s="1"/>
  <c r="H350" i="1"/>
  <c r="I350" i="1" s="1"/>
  <c r="H71" i="1"/>
  <c r="I71" i="1" s="1"/>
  <c r="H32" i="1"/>
  <c r="I32" i="1" s="1"/>
  <c r="H243" i="1"/>
  <c r="I243" i="1" s="1"/>
  <c r="H89" i="1"/>
  <c r="I89" i="1" s="1"/>
  <c r="H362" i="1"/>
  <c r="I362" i="1" s="1"/>
  <c r="H229" i="1"/>
  <c r="I229" i="1" s="1"/>
  <c r="H187" i="1"/>
  <c r="I187" i="1" s="1"/>
  <c r="H185" i="1"/>
  <c r="I185" i="1" s="1"/>
  <c r="H166" i="1"/>
  <c r="I166" i="1" s="1"/>
  <c r="H73" i="1"/>
  <c r="I73" i="1" s="1"/>
  <c r="H246" i="1"/>
  <c r="I246" i="1" s="1"/>
  <c r="H309" i="1"/>
  <c r="I309" i="1" s="1"/>
  <c r="H81" i="1"/>
  <c r="I81" i="1" s="1"/>
  <c r="H253" i="1"/>
  <c r="I253" i="1" s="1"/>
  <c r="H163" i="1"/>
  <c r="I163" i="1" s="1"/>
  <c r="H301" i="1"/>
  <c r="I301" i="1" s="1"/>
  <c r="H88" i="1"/>
  <c r="I88" i="1" s="1"/>
  <c r="H33" i="1"/>
  <c r="I33" i="1" s="1"/>
  <c r="H147" i="1"/>
  <c r="I147" i="1" s="1"/>
  <c r="H79" i="1"/>
  <c r="I79" i="1" s="1"/>
  <c r="H61" i="1"/>
  <c r="I61" i="1" s="1"/>
  <c r="H24" i="1"/>
  <c r="I24" i="1" s="1"/>
  <c r="H270" i="1"/>
  <c r="I270" i="1" s="1"/>
  <c r="H208" i="1"/>
  <c r="I208" i="1" s="1"/>
  <c r="H11" i="1"/>
  <c r="I11" i="1" s="1"/>
  <c r="H207" i="1"/>
  <c r="I207" i="1" s="1"/>
  <c r="H21" i="1"/>
  <c r="I21" i="1" s="1"/>
  <c r="H199" i="1"/>
  <c r="I199" i="1" s="1"/>
  <c r="H191" i="1"/>
  <c r="I191" i="1" s="1"/>
  <c r="H47" i="1"/>
  <c r="I47" i="1" s="1"/>
  <c r="H175" i="1"/>
  <c r="I175" i="1" s="1"/>
  <c r="H278" i="1"/>
  <c r="I278" i="1" s="1"/>
  <c r="H28" i="1"/>
  <c r="I28" i="1" s="1"/>
  <c r="H226" i="1"/>
  <c r="I226" i="1" s="1"/>
  <c r="H156" i="1"/>
  <c r="I156" i="1" s="1"/>
  <c r="H155" i="1"/>
  <c r="I155" i="1" s="1"/>
  <c r="H325" i="1"/>
  <c r="I325" i="1" s="1"/>
  <c r="H152" i="1"/>
  <c r="I152" i="1" s="1"/>
  <c r="H282" i="1"/>
  <c r="I282" i="1" s="1"/>
  <c r="H241" i="1"/>
  <c r="I241" i="1" s="1"/>
  <c r="H98" i="1"/>
  <c r="I98" i="1" s="1"/>
  <c r="H286" i="1"/>
  <c r="I286" i="1" s="1"/>
  <c r="H360" i="1"/>
  <c r="I360" i="1" s="1"/>
  <c r="H95" i="1"/>
  <c r="I95" i="1" s="1"/>
  <c r="H279" i="1"/>
  <c r="I279" i="1" s="1"/>
  <c r="H300" i="1"/>
  <c r="I300" i="1" s="1"/>
  <c r="H40" i="1"/>
  <c r="I40" i="1" s="1"/>
  <c r="H135" i="1"/>
  <c r="I135" i="1" s="1"/>
  <c r="H114" i="1"/>
  <c r="I114" i="1" s="1"/>
  <c r="H329" i="1"/>
  <c r="I329" i="1" s="1"/>
  <c r="H64" i="1"/>
  <c r="I64" i="1" s="1"/>
  <c r="H116" i="1"/>
  <c r="I116" i="1" s="1"/>
  <c r="H41" i="1"/>
  <c r="I41" i="1" s="1"/>
  <c r="H256" i="1"/>
  <c r="I256" i="1" s="1"/>
  <c r="H13" i="1"/>
  <c r="I13" i="1" s="1"/>
  <c r="H322" i="1"/>
  <c r="I322" i="1" s="1"/>
  <c r="H230" i="1"/>
  <c r="I230" i="1" s="1"/>
  <c r="H193" i="1"/>
  <c r="I193" i="1" s="1"/>
  <c r="H103" i="1"/>
  <c r="I103" i="1" s="1"/>
  <c r="H271" i="1"/>
  <c r="I271" i="1" s="1"/>
  <c r="H69" i="1"/>
  <c r="I69" i="1" s="1"/>
  <c r="H321" i="1"/>
  <c r="I321" i="1" s="1"/>
  <c r="H326" i="1"/>
  <c r="I326" i="1" s="1"/>
  <c r="H346" i="1"/>
  <c r="I346" i="1" s="1"/>
  <c r="H141" i="1"/>
  <c r="I141" i="1" s="1"/>
  <c r="H355" i="1"/>
  <c r="I355" i="1" s="1"/>
  <c r="H248" i="1"/>
  <c r="I248" i="1" s="1"/>
  <c r="H203" i="1"/>
  <c r="I203" i="1" s="1"/>
  <c r="H371" i="1"/>
  <c r="I371" i="1" s="1"/>
  <c r="H55" i="1"/>
  <c r="I55" i="1" s="1"/>
  <c r="H264" i="1"/>
  <c r="I264" i="1" s="1"/>
  <c r="H50" i="1"/>
  <c r="I50" i="1" s="1"/>
  <c r="H140" i="1"/>
  <c r="I140" i="1" s="1"/>
  <c r="H75" i="1"/>
  <c r="I75" i="1" s="1"/>
  <c r="H330" i="1"/>
  <c r="I330" i="1" s="1"/>
  <c r="H242" i="1"/>
  <c r="I242" i="1" s="1"/>
  <c r="H186" i="1"/>
  <c r="I186" i="1" s="1"/>
  <c r="H31" i="1"/>
  <c r="I31" i="1" s="1"/>
  <c r="H234" i="1"/>
  <c r="I234" i="1" s="1"/>
  <c r="H133" i="1"/>
  <c r="I133" i="1" s="1"/>
  <c r="H194" i="1"/>
  <c r="I194" i="1" s="1"/>
  <c r="H76" i="1"/>
  <c r="I76" i="1" s="1"/>
  <c r="H138" i="1"/>
  <c r="I138" i="1" s="1"/>
  <c r="H260" i="1"/>
  <c r="I260" i="1" s="1"/>
  <c r="G14" i="5" l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J6" i="5" s="1"/>
  <c r="H22" i="10"/>
  <c r="B24" i="10"/>
  <c r="E23" i="10"/>
  <c r="F23" i="10"/>
  <c r="C24" i="10"/>
  <c r="G23" i="10"/>
  <c r="D24" i="10"/>
  <c r="T234" i="1"/>
  <c r="U234" i="1" s="1"/>
  <c r="H246" i="3"/>
  <c r="J246" i="3" s="1"/>
  <c r="H276" i="3"/>
  <c r="J276" i="3" s="1"/>
  <c r="T264" i="1"/>
  <c r="U264" i="1" s="1"/>
  <c r="H338" i="3"/>
  <c r="J338" i="3" s="1"/>
  <c r="T326" i="1"/>
  <c r="U326" i="1" s="1"/>
  <c r="H25" i="3"/>
  <c r="J25" i="3" s="1"/>
  <c r="T13" i="1"/>
  <c r="U13" i="1" s="1"/>
  <c r="H52" i="3"/>
  <c r="J52" i="3" s="1"/>
  <c r="T40" i="1"/>
  <c r="U40" i="1" s="1"/>
  <c r="T282" i="1"/>
  <c r="U282" i="1" s="1"/>
  <c r="H294" i="3"/>
  <c r="J294" i="3" s="1"/>
  <c r="T175" i="1"/>
  <c r="U175" i="1" s="1"/>
  <c r="H187" i="3"/>
  <c r="J187" i="3" s="1"/>
  <c r="T270" i="1"/>
  <c r="U270" i="1" s="1"/>
  <c r="H282" i="3"/>
  <c r="J282" i="3" s="1"/>
  <c r="T163" i="1"/>
  <c r="U163" i="1" s="1"/>
  <c r="H175" i="3"/>
  <c r="J175" i="3" s="1"/>
  <c r="T187" i="1"/>
  <c r="U187" i="1" s="1"/>
  <c r="H199" i="3"/>
  <c r="J199" i="3" s="1"/>
  <c r="H114" i="3"/>
  <c r="J114" i="3" s="1"/>
  <c r="T102" i="1"/>
  <c r="U102" i="1" s="1"/>
  <c r="T259" i="1"/>
  <c r="U259" i="1" s="1"/>
  <c r="H271" i="3"/>
  <c r="J271" i="3" s="1"/>
  <c r="T63" i="1"/>
  <c r="U63" i="1" s="1"/>
  <c r="H75" i="3"/>
  <c r="J75" i="3" s="1"/>
  <c r="H350" i="3"/>
  <c r="J350" i="3" s="1"/>
  <c r="T338" i="1"/>
  <c r="U338" i="1" s="1"/>
  <c r="T35" i="1"/>
  <c r="U35" i="1" s="1"/>
  <c r="H47" i="3"/>
  <c r="J47" i="3" s="1"/>
  <c r="T57" i="1"/>
  <c r="U57" i="1" s="1"/>
  <c r="H69" i="3"/>
  <c r="J69" i="3" s="1"/>
  <c r="H119" i="3"/>
  <c r="J119" i="3" s="1"/>
  <c r="T107" i="1"/>
  <c r="U107" i="1" s="1"/>
  <c r="T189" i="1"/>
  <c r="U189" i="1" s="1"/>
  <c r="H201" i="3"/>
  <c r="J201" i="3" s="1"/>
  <c r="T254" i="1"/>
  <c r="U254" i="1" s="1"/>
  <c r="H266" i="3"/>
  <c r="J266" i="3" s="1"/>
  <c r="H39" i="3"/>
  <c r="J39" i="3" s="1"/>
  <c r="T27" i="1"/>
  <c r="U27" i="1" s="1"/>
  <c r="T302" i="1"/>
  <c r="U302" i="1" s="1"/>
  <c r="H314" i="3"/>
  <c r="J314" i="3" s="1"/>
  <c r="H124" i="3"/>
  <c r="J124" i="3" s="1"/>
  <c r="T112" i="1"/>
  <c r="U112" i="1" s="1"/>
  <c r="H127" i="3"/>
  <c r="J127" i="3" s="1"/>
  <c r="T115" i="1"/>
  <c r="U115" i="1" s="1"/>
  <c r="T291" i="1"/>
  <c r="U291" i="1" s="1"/>
  <c r="H303" i="3"/>
  <c r="J303" i="3" s="1"/>
  <c r="H162" i="3"/>
  <c r="J162" i="3" s="1"/>
  <c r="T150" i="1"/>
  <c r="U150" i="1" s="1"/>
  <c r="H51" i="3"/>
  <c r="J51" i="3" s="1"/>
  <c r="T39" i="1"/>
  <c r="U39" i="1" s="1"/>
  <c r="H379" i="3"/>
  <c r="J379" i="3" s="1"/>
  <c r="T367" i="1"/>
  <c r="U367" i="1" s="1"/>
  <c r="T195" i="1"/>
  <c r="U195" i="1" s="1"/>
  <c r="H207" i="3"/>
  <c r="J207" i="3" s="1"/>
  <c r="T216" i="1"/>
  <c r="U216" i="1" s="1"/>
  <c r="H228" i="3"/>
  <c r="J228" i="3" s="1"/>
  <c r="H184" i="3"/>
  <c r="J184" i="3" s="1"/>
  <c r="T172" i="1"/>
  <c r="U172" i="1" s="1"/>
  <c r="T318" i="1"/>
  <c r="U318" i="1" s="1"/>
  <c r="H330" i="3"/>
  <c r="J330" i="3" s="1"/>
  <c r="T129" i="1"/>
  <c r="U129" i="1" s="1"/>
  <c r="H141" i="3"/>
  <c r="J141" i="3" s="1"/>
  <c r="H368" i="3"/>
  <c r="J368" i="3" s="1"/>
  <c r="T356" i="1"/>
  <c r="U356" i="1" s="1"/>
  <c r="T219" i="1"/>
  <c r="U219" i="1" s="1"/>
  <c r="H231" i="3"/>
  <c r="J231" i="3" s="1"/>
  <c r="H161" i="3"/>
  <c r="J161" i="3" s="1"/>
  <c r="T149" i="1"/>
  <c r="U149" i="1" s="1"/>
  <c r="T183" i="1"/>
  <c r="U183" i="1" s="1"/>
  <c r="H195" i="3"/>
  <c r="J195" i="3" s="1"/>
  <c r="T347" i="1"/>
  <c r="U347" i="1" s="1"/>
  <c r="H359" i="3"/>
  <c r="J359" i="3" s="1"/>
  <c r="T148" i="1"/>
  <c r="U148" i="1" s="1"/>
  <c r="H160" i="3"/>
  <c r="J160" i="3" s="1"/>
  <c r="T162" i="1"/>
  <c r="U162" i="1" s="1"/>
  <c r="H174" i="3"/>
  <c r="J174" i="3" s="1"/>
  <c r="H30" i="3"/>
  <c r="J30" i="3" s="1"/>
  <c r="T18" i="1"/>
  <c r="U18" i="1" s="1"/>
  <c r="T65" i="1"/>
  <c r="U65" i="1" s="1"/>
  <c r="H77" i="3"/>
  <c r="J77" i="3" s="1"/>
  <c r="T372" i="1"/>
  <c r="U372" i="1" s="1"/>
  <c r="H384" i="3"/>
  <c r="J384" i="3" s="1"/>
  <c r="H385" i="3"/>
  <c r="J385" i="3" s="1"/>
  <c r="T373" i="1"/>
  <c r="U373" i="1" s="1"/>
  <c r="T227" i="1"/>
  <c r="U227" i="1" s="1"/>
  <c r="H239" i="3"/>
  <c r="J239" i="3" s="1"/>
  <c r="T48" i="1"/>
  <c r="U48" i="1" s="1"/>
  <c r="H60" i="3"/>
  <c r="J60" i="3" s="1"/>
  <c r="T31" i="1"/>
  <c r="U31" i="1" s="1"/>
  <c r="H43" i="3"/>
  <c r="J43" i="3" s="1"/>
  <c r="H67" i="3"/>
  <c r="J67" i="3" s="1"/>
  <c r="T55" i="1"/>
  <c r="U55" i="1" s="1"/>
  <c r="T321" i="1"/>
  <c r="U321" i="1" s="1"/>
  <c r="H333" i="3"/>
  <c r="J333" i="3" s="1"/>
  <c r="H268" i="3"/>
  <c r="J268" i="3" s="1"/>
  <c r="T256" i="1"/>
  <c r="U256" i="1" s="1"/>
  <c r="T300" i="1"/>
  <c r="U300" i="1" s="1"/>
  <c r="H312" i="3"/>
  <c r="J312" i="3" s="1"/>
  <c r="T152" i="1"/>
  <c r="U152" i="1" s="1"/>
  <c r="H164" i="3"/>
  <c r="J164" i="3" s="1"/>
  <c r="H59" i="3"/>
  <c r="J59" i="3" s="1"/>
  <c r="T47" i="1"/>
  <c r="U47" i="1" s="1"/>
  <c r="H36" i="3"/>
  <c r="J36" i="3" s="1"/>
  <c r="T24" i="1"/>
  <c r="U24" i="1" s="1"/>
  <c r="T253" i="1"/>
  <c r="U253" i="1" s="1"/>
  <c r="H265" i="3"/>
  <c r="J265" i="3" s="1"/>
  <c r="T229" i="1"/>
  <c r="U229" i="1" s="1"/>
  <c r="H241" i="3"/>
  <c r="J241" i="3" s="1"/>
  <c r="T94" i="1"/>
  <c r="U94" i="1" s="1"/>
  <c r="H106" i="3"/>
  <c r="J106" i="3" s="1"/>
  <c r="T136" i="1"/>
  <c r="U136" i="1" s="1"/>
  <c r="H148" i="3"/>
  <c r="J148" i="3" s="1"/>
  <c r="H364" i="3"/>
  <c r="J364" i="3" s="1"/>
  <c r="T352" i="1"/>
  <c r="U352" i="1" s="1"/>
  <c r="H361" i="3"/>
  <c r="J361" i="3" s="1"/>
  <c r="T349" i="1"/>
  <c r="U349" i="1" s="1"/>
  <c r="T337" i="1"/>
  <c r="U337" i="1" s="1"/>
  <c r="H349" i="3"/>
  <c r="J349" i="3" s="1"/>
  <c r="H140" i="3"/>
  <c r="J140" i="3" s="1"/>
  <c r="T128" i="1"/>
  <c r="U128" i="1" s="1"/>
  <c r="H79" i="3"/>
  <c r="J79" i="3" s="1"/>
  <c r="T67" i="1"/>
  <c r="U67" i="1" s="1"/>
  <c r="T85" i="1"/>
  <c r="U85" i="1" s="1"/>
  <c r="H97" i="3"/>
  <c r="J97" i="3" s="1"/>
  <c r="T188" i="1"/>
  <c r="U188" i="1" s="1"/>
  <c r="H200" i="3"/>
  <c r="J200" i="3" s="1"/>
  <c r="T342" i="1"/>
  <c r="U342" i="1" s="1"/>
  <c r="H354" i="3"/>
  <c r="J354" i="3" s="1"/>
  <c r="T200" i="1"/>
  <c r="U200" i="1" s="1"/>
  <c r="H212" i="3"/>
  <c r="J212" i="3" s="1"/>
  <c r="T17" i="1"/>
  <c r="U17" i="1" s="1"/>
  <c r="H29" i="3"/>
  <c r="J29" i="3" s="1"/>
  <c r="T364" i="1"/>
  <c r="U364" i="1" s="1"/>
  <c r="H376" i="3"/>
  <c r="J376" i="3" s="1"/>
  <c r="T74" i="1"/>
  <c r="U74" i="1" s="1"/>
  <c r="H86" i="3"/>
  <c r="J86" i="3" s="1"/>
  <c r="H250" i="3"/>
  <c r="J250" i="3" s="1"/>
  <c r="T238" i="1"/>
  <c r="U238" i="1" s="1"/>
  <c r="T62" i="1"/>
  <c r="U62" i="1" s="1"/>
  <c r="H74" i="3"/>
  <c r="J74" i="3" s="1"/>
  <c r="H373" i="3"/>
  <c r="J373" i="3" s="1"/>
  <c r="T361" i="1"/>
  <c r="U361" i="1" s="1"/>
  <c r="H66" i="3"/>
  <c r="J66" i="3" s="1"/>
  <c r="T54" i="1"/>
  <c r="U54" i="1" s="1"/>
  <c r="H42" i="3"/>
  <c r="J42" i="3" s="1"/>
  <c r="T30" i="1"/>
  <c r="U30" i="1" s="1"/>
  <c r="T305" i="1"/>
  <c r="U305" i="1" s="1"/>
  <c r="H317" i="3"/>
  <c r="J317" i="3" s="1"/>
  <c r="H58" i="3"/>
  <c r="J58" i="3" s="1"/>
  <c r="T46" i="1"/>
  <c r="U46" i="1" s="1"/>
  <c r="T298" i="1"/>
  <c r="U298" i="1" s="1"/>
  <c r="H310" i="3"/>
  <c r="J310" i="3" s="1"/>
  <c r="H249" i="3"/>
  <c r="J249" i="3" s="1"/>
  <c r="T237" i="1"/>
  <c r="U237" i="1" s="1"/>
  <c r="H316" i="3"/>
  <c r="J316" i="3" s="1"/>
  <c r="T304" i="1"/>
  <c r="U304" i="1" s="1"/>
  <c r="H177" i="3"/>
  <c r="J177" i="3" s="1"/>
  <c r="T165" i="1"/>
  <c r="U165" i="1" s="1"/>
  <c r="T77" i="1"/>
  <c r="U77" i="1" s="1"/>
  <c r="H89" i="3"/>
  <c r="J89" i="3" s="1"/>
  <c r="H247" i="3"/>
  <c r="J247" i="3" s="1"/>
  <c r="T235" i="1"/>
  <c r="U235" i="1" s="1"/>
  <c r="H263" i="3"/>
  <c r="J263" i="3" s="1"/>
  <c r="T251" i="1"/>
  <c r="U251" i="1" s="1"/>
  <c r="H72" i="3"/>
  <c r="J72" i="3" s="1"/>
  <c r="T60" i="1"/>
  <c r="U60" i="1" s="1"/>
  <c r="H293" i="3"/>
  <c r="J293" i="3" s="1"/>
  <c r="T281" i="1"/>
  <c r="U281" i="1" s="1"/>
  <c r="T124" i="1"/>
  <c r="U124" i="1" s="1"/>
  <c r="H136" i="3"/>
  <c r="J136" i="3" s="1"/>
  <c r="T365" i="1"/>
  <c r="U365" i="1" s="1"/>
  <c r="H377" i="3"/>
  <c r="J377" i="3" s="1"/>
  <c r="T169" i="1"/>
  <c r="U169" i="1" s="1"/>
  <c r="H181" i="3"/>
  <c r="J181" i="3" s="1"/>
  <c r="T240" i="1"/>
  <c r="U240" i="1" s="1"/>
  <c r="H252" i="3"/>
  <c r="J252" i="3" s="1"/>
  <c r="H296" i="3"/>
  <c r="J296" i="3" s="1"/>
  <c r="T284" i="1"/>
  <c r="U284" i="1" s="1"/>
  <c r="T186" i="1"/>
  <c r="U186" i="1" s="1"/>
  <c r="H198" i="3"/>
  <c r="J198" i="3" s="1"/>
  <c r="H383" i="3"/>
  <c r="J383" i="3" s="1"/>
  <c r="T371" i="1"/>
  <c r="U371" i="1" s="1"/>
  <c r="T69" i="1"/>
  <c r="U69" i="1" s="1"/>
  <c r="H81" i="3"/>
  <c r="J81" i="3" s="1"/>
  <c r="T41" i="1"/>
  <c r="U41" i="1" s="1"/>
  <c r="H53" i="3"/>
  <c r="J53" i="3" s="1"/>
  <c r="T279" i="1"/>
  <c r="U279" i="1" s="1"/>
  <c r="H291" i="3"/>
  <c r="J291" i="3" s="1"/>
  <c r="H337" i="3"/>
  <c r="J337" i="3" s="1"/>
  <c r="T325" i="1"/>
  <c r="U325" i="1" s="1"/>
  <c r="H203" i="3"/>
  <c r="J203" i="3" s="1"/>
  <c r="T191" i="1"/>
  <c r="U191" i="1" s="1"/>
  <c r="H73" i="3"/>
  <c r="J73" i="3" s="1"/>
  <c r="T61" i="1"/>
  <c r="U61" i="1" s="1"/>
  <c r="T81" i="1"/>
  <c r="U81" i="1" s="1"/>
  <c r="H93" i="3"/>
  <c r="J93" i="3" s="1"/>
  <c r="T362" i="1"/>
  <c r="U362" i="1" s="1"/>
  <c r="H374" i="3"/>
  <c r="J374" i="3" s="1"/>
  <c r="H183" i="3"/>
  <c r="J183" i="3" s="1"/>
  <c r="T171" i="1"/>
  <c r="U171" i="1" s="1"/>
  <c r="H360" i="3"/>
  <c r="J360" i="3" s="1"/>
  <c r="T348" i="1"/>
  <c r="U348" i="1" s="1"/>
  <c r="T276" i="1"/>
  <c r="U276" i="1" s="1"/>
  <c r="H288" i="3"/>
  <c r="J288" i="3" s="1"/>
  <c r="T192" i="1"/>
  <c r="U192" i="1" s="1"/>
  <c r="H204" i="3"/>
  <c r="J204" i="3" s="1"/>
  <c r="T215" i="1"/>
  <c r="U215" i="1" s="1"/>
  <c r="H227" i="3"/>
  <c r="J227" i="3" s="1"/>
  <c r="H331" i="3"/>
  <c r="J331" i="3" s="1"/>
  <c r="T319" i="1"/>
  <c r="U319" i="1" s="1"/>
  <c r="T313" i="1"/>
  <c r="U313" i="1" s="1"/>
  <c r="H325" i="3"/>
  <c r="J325" i="3" s="1"/>
  <c r="T178" i="1"/>
  <c r="U178" i="1" s="1"/>
  <c r="H190" i="3"/>
  <c r="J190" i="3" s="1"/>
  <c r="T295" i="1"/>
  <c r="U295" i="1" s="1"/>
  <c r="H307" i="3"/>
  <c r="J307" i="3" s="1"/>
  <c r="H297" i="3"/>
  <c r="J297" i="3" s="1"/>
  <c r="T285" i="1"/>
  <c r="U285" i="1" s="1"/>
  <c r="H232" i="3"/>
  <c r="J232" i="3" s="1"/>
  <c r="T220" i="1"/>
  <c r="U220" i="1" s="1"/>
  <c r="H363" i="3"/>
  <c r="J363" i="3" s="1"/>
  <c r="T351" i="1"/>
  <c r="U351" i="1" s="1"/>
  <c r="T105" i="1"/>
  <c r="U105" i="1" s="1"/>
  <c r="H117" i="3"/>
  <c r="J117" i="3" s="1"/>
  <c r="H305" i="3"/>
  <c r="J305" i="3" s="1"/>
  <c r="T293" i="1"/>
  <c r="U293" i="1" s="1"/>
  <c r="H287" i="3"/>
  <c r="J287" i="3" s="1"/>
  <c r="T275" i="1"/>
  <c r="U275" i="1" s="1"/>
  <c r="H264" i="3"/>
  <c r="J264" i="3" s="1"/>
  <c r="T252" i="1"/>
  <c r="U252" i="1" s="1"/>
  <c r="H130" i="3"/>
  <c r="J130" i="3" s="1"/>
  <c r="T118" i="1"/>
  <c r="U118" i="1" s="1"/>
  <c r="T68" i="1"/>
  <c r="U68" i="1" s="1"/>
  <c r="H80" i="3"/>
  <c r="J80" i="3" s="1"/>
  <c r="H213" i="3"/>
  <c r="J213" i="3" s="1"/>
  <c r="T201" i="1"/>
  <c r="U201" i="1" s="1"/>
  <c r="H182" i="3"/>
  <c r="J182" i="3" s="1"/>
  <c r="T170" i="1"/>
  <c r="U170" i="1" s="1"/>
  <c r="H99" i="3"/>
  <c r="J99" i="3" s="1"/>
  <c r="T87" i="1"/>
  <c r="U87" i="1" s="1"/>
  <c r="X3" i="1"/>
  <c r="H22" i="3"/>
  <c r="J22" i="3" s="1"/>
  <c r="K23" i="3" s="1"/>
  <c r="T10" i="1"/>
  <c r="H113" i="3"/>
  <c r="J113" i="3" s="1"/>
  <c r="T101" i="1"/>
  <c r="U101" i="1" s="1"/>
  <c r="T225" i="1"/>
  <c r="U225" i="1" s="1"/>
  <c r="H237" i="3"/>
  <c r="J237" i="3" s="1"/>
  <c r="H218" i="3"/>
  <c r="J218" i="3" s="1"/>
  <c r="T206" i="1"/>
  <c r="U206" i="1" s="1"/>
  <c r="H223" i="3"/>
  <c r="J223" i="3" s="1"/>
  <c r="T211" i="1"/>
  <c r="U211" i="1" s="1"/>
  <c r="H192" i="3"/>
  <c r="J192" i="3" s="1"/>
  <c r="T180" i="1"/>
  <c r="U180" i="1" s="1"/>
  <c r="H57" i="3"/>
  <c r="J57" i="3" s="1"/>
  <c r="T45" i="1"/>
  <c r="U45" i="1" s="1"/>
  <c r="H286" i="3"/>
  <c r="J286" i="3" s="1"/>
  <c r="T274" i="1"/>
  <c r="U274" i="1" s="1"/>
  <c r="H122" i="3"/>
  <c r="J122" i="3" s="1"/>
  <c r="T110" i="1"/>
  <c r="U110" i="1" s="1"/>
  <c r="H102" i="3"/>
  <c r="J102" i="3" s="1"/>
  <c r="T90" i="1"/>
  <c r="U90" i="1" s="1"/>
  <c r="T44" i="1"/>
  <c r="U44" i="1" s="1"/>
  <c r="H56" i="3"/>
  <c r="J56" i="3" s="1"/>
  <c r="T164" i="1"/>
  <c r="U164" i="1" s="1"/>
  <c r="H176" i="3"/>
  <c r="J176" i="3" s="1"/>
  <c r="T53" i="1"/>
  <c r="U53" i="1" s="1"/>
  <c r="H65" i="3"/>
  <c r="J65" i="3" s="1"/>
  <c r="T265" i="1"/>
  <c r="U265" i="1" s="1"/>
  <c r="H277" i="3"/>
  <c r="J277" i="3" s="1"/>
  <c r="T260" i="1"/>
  <c r="U260" i="1" s="1"/>
  <c r="H272" i="3"/>
  <c r="J272" i="3" s="1"/>
  <c r="H254" i="3"/>
  <c r="J254" i="3" s="1"/>
  <c r="T242" i="1"/>
  <c r="U242" i="1" s="1"/>
  <c r="T203" i="1"/>
  <c r="U203" i="1" s="1"/>
  <c r="H215" i="3"/>
  <c r="J215" i="3" s="1"/>
  <c r="T271" i="1"/>
  <c r="U271" i="1" s="1"/>
  <c r="H283" i="3"/>
  <c r="J283" i="3" s="1"/>
  <c r="T116" i="1"/>
  <c r="U116" i="1" s="1"/>
  <c r="H128" i="3"/>
  <c r="J128" i="3" s="1"/>
  <c r="T95" i="1"/>
  <c r="U95" i="1" s="1"/>
  <c r="H107" i="3"/>
  <c r="J107" i="3" s="1"/>
  <c r="T155" i="1"/>
  <c r="U155" i="1" s="1"/>
  <c r="H167" i="3"/>
  <c r="J167" i="3" s="1"/>
  <c r="T199" i="1"/>
  <c r="U199" i="1" s="1"/>
  <c r="H211" i="3"/>
  <c r="J211" i="3" s="1"/>
  <c r="T79" i="1"/>
  <c r="U79" i="1" s="1"/>
  <c r="H91" i="3"/>
  <c r="J91" i="3" s="1"/>
  <c r="H321" i="3"/>
  <c r="J321" i="3" s="1"/>
  <c r="T309" i="1"/>
  <c r="U309" i="1" s="1"/>
  <c r="H101" i="3"/>
  <c r="J101" i="3" s="1"/>
  <c r="T89" i="1"/>
  <c r="U89" i="1" s="1"/>
  <c r="H71" i="3"/>
  <c r="J71" i="3" s="1"/>
  <c r="T59" i="1"/>
  <c r="U59" i="1" s="1"/>
  <c r="H64" i="3"/>
  <c r="J64" i="3" s="1"/>
  <c r="T52" i="1"/>
  <c r="U52" i="1" s="1"/>
  <c r="T113" i="1"/>
  <c r="U113" i="1" s="1"/>
  <c r="H125" i="3"/>
  <c r="J125" i="3" s="1"/>
  <c r="T261" i="1"/>
  <c r="U261" i="1" s="1"/>
  <c r="H273" i="3"/>
  <c r="J273" i="3" s="1"/>
  <c r="H103" i="3"/>
  <c r="J103" i="3" s="1"/>
  <c r="T91" i="1"/>
  <c r="U91" i="1" s="1"/>
  <c r="T366" i="1"/>
  <c r="U366" i="1" s="1"/>
  <c r="H378" i="3"/>
  <c r="J378" i="3" s="1"/>
  <c r="T263" i="1"/>
  <c r="U263" i="1" s="1"/>
  <c r="H275" i="3"/>
  <c r="J275" i="3" s="1"/>
  <c r="T23" i="1"/>
  <c r="U23" i="1" s="1"/>
  <c r="H35" i="3"/>
  <c r="J35" i="3" s="1"/>
  <c r="T212" i="1"/>
  <c r="U212" i="1" s="1"/>
  <c r="H224" i="3"/>
  <c r="J224" i="3" s="1"/>
  <c r="H134" i="3"/>
  <c r="J134" i="3" s="1"/>
  <c r="T122" i="1"/>
  <c r="U122" i="1" s="1"/>
  <c r="H262" i="3"/>
  <c r="J262" i="3" s="1"/>
  <c r="T250" i="1"/>
  <c r="U250" i="1" s="1"/>
  <c r="T335" i="1"/>
  <c r="U335" i="1" s="1"/>
  <c r="H347" i="3"/>
  <c r="J347" i="3" s="1"/>
  <c r="T158" i="1"/>
  <c r="U158" i="1" s="1"/>
  <c r="H170" i="3"/>
  <c r="J170" i="3" s="1"/>
  <c r="H151" i="3"/>
  <c r="J151" i="3" s="1"/>
  <c r="T139" i="1"/>
  <c r="U139" i="1" s="1"/>
  <c r="T231" i="1"/>
  <c r="U231" i="1" s="1"/>
  <c r="H243" i="3"/>
  <c r="J243" i="3" s="1"/>
  <c r="H346" i="3"/>
  <c r="J346" i="3" s="1"/>
  <c r="T334" i="1"/>
  <c r="U334" i="1" s="1"/>
  <c r="H48" i="3"/>
  <c r="J48" i="3" s="1"/>
  <c r="T36" i="1"/>
  <c r="U36" i="1" s="1"/>
  <c r="T370" i="1"/>
  <c r="U370" i="1" s="1"/>
  <c r="H382" i="3"/>
  <c r="J382" i="3" s="1"/>
  <c r="T106" i="1"/>
  <c r="U106" i="1" s="1"/>
  <c r="H118" i="3"/>
  <c r="J118" i="3" s="1"/>
  <c r="T280" i="1"/>
  <c r="U280" i="1" s="1"/>
  <c r="H292" i="3"/>
  <c r="J292" i="3" s="1"/>
  <c r="T333" i="1"/>
  <c r="U333" i="1" s="1"/>
  <c r="H345" i="3"/>
  <c r="J345" i="3" s="1"/>
  <c r="H166" i="3"/>
  <c r="J166" i="3" s="1"/>
  <c r="T154" i="1"/>
  <c r="U154" i="1" s="1"/>
  <c r="H328" i="3"/>
  <c r="J328" i="3" s="1"/>
  <c r="T316" i="1"/>
  <c r="U316" i="1" s="1"/>
  <c r="T340" i="1"/>
  <c r="U340" i="1" s="1"/>
  <c r="H352" i="3"/>
  <c r="J352" i="3" s="1"/>
  <c r="H202" i="3"/>
  <c r="J202" i="3" s="1"/>
  <c r="T190" i="1"/>
  <c r="U190" i="1" s="1"/>
  <c r="H105" i="3"/>
  <c r="J105" i="3" s="1"/>
  <c r="T93" i="1"/>
  <c r="U93" i="1" s="1"/>
  <c r="T354" i="1"/>
  <c r="U354" i="1" s="1"/>
  <c r="H366" i="3"/>
  <c r="J366" i="3" s="1"/>
  <c r="H248" i="3"/>
  <c r="J248" i="3" s="1"/>
  <c r="T236" i="1"/>
  <c r="U236" i="1" s="1"/>
  <c r="H210" i="3"/>
  <c r="J210" i="3" s="1"/>
  <c r="T198" i="1"/>
  <c r="U198" i="1" s="1"/>
  <c r="T92" i="1"/>
  <c r="U92" i="1" s="1"/>
  <c r="H104" i="3"/>
  <c r="J104" i="3" s="1"/>
  <c r="T58" i="1"/>
  <c r="U58" i="1" s="1"/>
  <c r="H70" i="3"/>
  <c r="J70" i="3" s="1"/>
  <c r="T213" i="1"/>
  <c r="U213" i="1" s="1"/>
  <c r="H225" i="3"/>
  <c r="J225" i="3" s="1"/>
  <c r="H240" i="3"/>
  <c r="J240" i="3" s="1"/>
  <c r="T228" i="1"/>
  <c r="U228" i="1" s="1"/>
  <c r="T249" i="1"/>
  <c r="U249" i="1" s="1"/>
  <c r="H261" i="3"/>
  <c r="J261" i="3" s="1"/>
  <c r="H278" i="3"/>
  <c r="J278" i="3" s="1"/>
  <c r="T266" i="1"/>
  <c r="U266" i="1" s="1"/>
  <c r="T138" i="1"/>
  <c r="U138" i="1" s="1"/>
  <c r="H150" i="3"/>
  <c r="J150" i="3" s="1"/>
  <c r="H342" i="3"/>
  <c r="J342" i="3" s="1"/>
  <c r="T330" i="1"/>
  <c r="U330" i="1" s="1"/>
  <c r="H260" i="3"/>
  <c r="J260" i="3" s="1"/>
  <c r="T248" i="1"/>
  <c r="U248" i="1" s="1"/>
  <c r="H115" i="3"/>
  <c r="J115" i="3" s="1"/>
  <c r="T103" i="1"/>
  <c r="U103" i="1" s="1"/>
  <c r="T64" i="1"/>
  <c r="U64" i="1" s="1"/>
  <c r="H76" i="3"/>
  <c r="J76" i="3" s="1"/>
  <c r="H372" i="3"/>
  <c r="J372" i="3" s="1"/>
  <c r="T360" i="1"/>
  <c r="U360" i="1" s="1"/>
  <c r="T156" i="1"/>
  <c r="U156" i="1" s="1"/>
  <c r="H168" i="3"/>
  <c r="J168" i="3" s="1"/>
  <c r="H33" i="3"/>
  <c r="J33" i="3" s="1"/>
  <c r="T21" i="1"/>
  <c r="U21" i="1" s="1"/>
  <c r="T147" i="1"/>
  <c r="U147" i="1" s="1"/>
  <c r="H159" i="3"/>
  <c r="J159" i="3" s="1"/>
  <c r="T246" i="1"/>
  <c r="U246" i="1" s="1"/>
  <c r="H258" i="3"/>
  <c r="J258" i="3" s="1"/>
  <c r="T243" i="1"/>
  <c r="U243" i="1" s="1"/>
  <c r="H255" i="3"/>
  <c r="J255" i="3" s="1"/>
  <c r="T123" i="1"/>
  <c r="U123" i="1" s="1"/>
  <c r="H135" i="3"/>
  <c r="J135" i="3" s="1"/>
  <c r="T345" i="1"/>
  <c r="U345" i="1" s="1"/>
  <c r="H357" i="3"/>
  <c r="J357" i="3" s="1"/>
  <c r="H54" i="3"/>
  <c r="J54" i="3" s="1"/>
  <c r="T42" i="1"/>
  <c r="U42" i="1" s="1"/>
  <c r="H356" i="3"/>
  <c r="J356" i="3" s="1"/>
  <c r="T344" i="1"/>
  <c r="U344" i="1" s="1"/>
  <c r="T143" i="1"/>
  <c r="U143" i="1" s="1"/>
  <c r="H155" i="3"/>
  <c r="J155" i="3" s="1"/>
  <c r="H146" i="3"/>
  <c r="J146" i="3" s="1"/>
  <c r="T134" i="1"/>
  <c r="U134" i="1" s="1"/>
  <c r="H196" i="3"/>
  <c r="J196" i="3" s="1"/>
  <c r="T184" i="1"/>
  <c r="U184" i="1" s="1"/>
  <c r="T145" i="1"/>
  <c r="U145" i="1" s="1"/>
  <c r="H157" i="3"/>
  <c r="J157" i="3" s="1"/>
  <c r="H173" i="3"/>
  <c r="J173" i="3" s="1"/>
  <c r="T161" i="1"/>
  <c r="U161" i="1" s="1"/>
  <c r="H194" i="3"/>
  <c r="J194" i="3" s="1"/>
  <c r="T182" i="1"/>
  <c r="U182" i="1" s="1"/>
  <c r="H144" i="3"/>
  <c r="J144" i="3" s="1"/>
  <c r="T132" i="1"/>
  <c r="U132" i="1" s="1"/>
  <c r="H169" i="3"/>
  <c r="J169" i="3" s="1"/>
  <c r="T157" i="1"/>
  <c r="U157" i="1" s="1"/>
  <c r="H121" i="3"/>
  <c r="J121" i="3" s="1"/>
  <c r="T109" i="1"/>
  <c r="U109" i="1" s="1"/>
  <c r="H324" i="3"/>
  <c r="J324" i="3" s="1"/>
  <c r="T312" i="1"/>
  <c r="U312" i="1" s="1"/>
  <c r="H55" i="3"/>
  <c r="J55" i="3" s="1"/>
  <c r="T43" i="1"/>
  <c r="U43" i="1" s="1"/>
  <c r="T119" i="1"/>
  <c r="U119" i="1" s="1"/>
  <c r="H131" i="3"/>
  <c r="J131" i="3" s="1"/>
  <c r="T317" i="1"/>
  <c r="U317" i="1" s="1"/>
  <c r="H329" i="3"/>
  <c r="J329" i="3" s="1"/>
  <c r="H375" i="3"/>
  <c r="J375" i="3" s="1"/>
  <c r="T363" i="1"/>
  <c r="U363" i="1" s="1"/>
  <c r="T306" i="1"/>
  <c r="U306" i="1" s="1"/>
  <c r="H318" i="3"/>
  <c r="J318" i="3" s="1"/>
  <c r="H94" i="3"/>
  <c r="J94" i="3" s="1"/>
  <c r="T82" i="1"/>
  <c r="U82" i="1" s="1"/>
  <c r="H369" i="3"/>
  <c r="J369" i="3" s="1"/>
  <c r="T357" i="1"/>
  <c r="U357" i="1" s="1"/>
  <c r="T294" i="1"/>
  <c r="U294" i="1" s="1"/>
  <c r="H306" i="3"/>
  <c r="J306" i="3" s="1"/>
  <c r="T34" i="1"/>
  <c r="U34" i="1" s="1"/>
  <c r="H46" i="3"/>
  <c r="J46" i="3" s="1"/>
  <c r="T146" i="1"/>
  <c r="U146" i="1" s="1"/>
  <c r="H158" i="3"/>
  <c r="J158" i="3" s="1"/>
  <c r="T205" i="1"/>
  <c r="U205" i="1" s="1"/>
  <c r="H217" i="3"/>
  <c r="J217" i="3" s="1"/>
  <c r="T336" i="1"/>
  <c r="U336" i="1" s="1"/>
  <c r="H348" i="3"/>
  <c r="J348" i="3" s="1"/>
  <c r="T12" i="1"/>
  <c r="U12" i="1" s="1"/>
  <c r="H24" i="3"/>
  <c r="J24" i="3" s="1"/>
  <c r="T204" i="1"/>
  <c r="U204" i="1" s="1"/>
  <c r="H216" i="3"/>
  <c r="J216" i="3" s="1"/>
  <c r="H50" i="3"/>
  <c r="J50" i="3" s="1"/>
  <c r="T38" i="1"/>
  <c r="U38" i="1" s="1"/>
  <c r="T151" i="1"/>
  <c r="U151" i="1" s="1"/>
  <c r="H163" i="3"/>
  <c r="J163" i="3" s="1"/>
  <c r="T277" i="1"/>
  <c r="U277" i="1" s="1"/>
  <c r="H289" i="3"/>
  <c r="J289" i="3" s="1"/>
  <c r="H116" i="3"/>
  <c r="J116" i="3" s="1"/>
  <c r="T104" i="1"/>
  <c r="U104" i="1" s="1"/>
  <c r="H96" i="3"/>
  <c r="J96" i="3" s="1"/>
  <c r="T84" i="1"/>
  <c r="U84" i="1" s="1"/>
  <c r="H61" i="3"/>
  <c r="J61" i="3" s="1"/>
  <c r="T49" i="1"/>
  <c r="U49" i="1" s="1"/>
  <c r="T221" i="1"/>
  <c r="U221" i="1" s="1"/>
  <c r="H233" i="3"/>
  <c r="J233" i="3" s="1"/>
  <c r="H88" i="3"/>
  <c r="J88" i="3" s="1"/>
  <c r="T76" i="1"/>
  <c r="U76" i="1" s="1"/>
  <c r="H87" i="3"/>
  <c r="J87" i="3" s="1"/>
  <c r="T75" i="1"/>
  <c r="U75" i="1" s="1"/>
  <c r="T355" i="1"/>
  <c r="U355" i="1" s="1"/>
  <c r="H367" i="3"/>
  <c r="J367" i="3" s="1"/>
  <c r="H205" i="3"/>
  <c r="J205" i="3" s="1"/>
  <c r="T193" i="1"/>
  <c r="U193" i="1" s="1"/>
  <c r="H341" i="3"/>
  <c r="J341" i="3" s="1"/>
  <c r="T329" i="1"/>
  <c r="U329" i="1" s="1"/>
  <c r="H298" i="3"/>
  <c r="J298" i="3" s="1"/>
  <c r="T286" i="1"/>
  <c r="U286" i="1" s="1"/>
  <c r="H238" i="3"/>
  <c r="J238" i="3" s="1"/>
  <c r="T226" i="1"/>
  <c r="U226" i="1" s="1"/>
  <c r="H219" i="3"/>
  <c r="J219" i="3" s="1"/>
  <c r="T207" i="1"/>
  <c r="U207" i="1" s="1"/>
  <c r="H45" i="3"/>
  <c r="J45" i="3" s="1"/>
  <c r="T33" i="1"/>
  <c r="U33" i="1" s="1"/>
  <c r="T73" i="1"/>
  <c r="U73" i="1" s="1"/>
  <c r="H85" i="3"/>
  <c r="J85" i="3" s="1"/>
  <c r="H44" i="3"/>
  <c r="J44" i="3" s="1"/>
  <c r="T32" i="1"/>
  <c r="U32" i="1" s="1"/>
  <c r="T142" i="1"/>
  <c r="U142" i="1" s="1"/>
  <c r="H154" i="3"/>
  <c r="J154" i="3" s="1"/>
  <c r="H340" i="3"/>
  <c r="J340" i="3" s="1"/>
  <c r="T328" i="1"/>
  <c r="U328" i="1" s="1"/>
  <c r="H259" i="3"/>
  <c r="J259" i="3" s="1"/>
  <c r="T247" i="1"/>
  <c r="U247" i="1" s="1"/>
  <c r="T130" i="1"/>
  <c r="U130" i="1" s="1"/>
  <c r="H142" i="3"/>
  <c r="J142" i="3" s="1"/>
  <c r="H302" i="3"/>
  <c r="J302" i="3" s="1"/>
  <c r="T290" i="1"/>
  <c r="U290" i="1" s="1"/>
  <c r="H31" i="3"/>
  <c r="J31" i="3" s="1"/>
  <c r="T19" i="1"/>
  <c r="U19" i="1" s="1"/>
  <c r="H274" i="3"/>
  <c r="J274" i="3" s="1"/>
  <c r="T262" i="1"/>
  <c r="U262" i="1" s="1"/>
  <c r="T308" i="1"/>
  <c r="U308" i="1" s="1"/>
  <c r="H320" i="3"/>
  <c r="J320" i="3" s="1"/>
  <c r="H180" i="3"/>
  <c r="J180" i="3" s="1"/>
  <c r="T168" i="1"/>
  <c r="U168" i="1" s="1"/>
  <c r="T100" i="1"/>
  <c r="U100" i="1" s="1"/>
  <c r="H112" i="3"/>
  <c r="J112" i="3" s="1"/>
  <c r="H351" i="3"/>
  <c r="J351" i="3" s="1"/>
  <c r="T339" i="1"/>
  <c r="U339" i="1" s="1"/>
  <c r="T20" i="1"/>
  <c r="U20" i="1" s="1"/>
  <c r="H32" i="3"/>
  <c r="J32" i="3" s="1"/>
  <c r="T288" i="1"/>
  <c r="U288" i="1" s="1"/>
  <c r="H300" i="3"/>
  <c r="J300" i="3" s="1"/>
  <c r="H188" i="3"/>
  <c r="J188" i="3" s="1"/>
  <c r="T176" i="1"/>
  <c r="U176" i="1" s="1"/>
  <c r="T368" i="1"/>
  <c r="U368" i="1" s="1"/>
  <c r="H380" i="3"/>
  <c r="J380" i="3" s="1"/>
  <c r="H230" i="3"/>
  <c r="J230" i="3" s="1"/>
  <c r="T218" i="1"/>
  <c r="U218" i="1" s="1"/>
  <c r="T22" i="1"/>
  <c r="U22" i="1" s="1"/>
  <c r="H34" i="3"/>
  <c r="J34" i="3" s="1"/>
  <c r="H179" i="3"/>
  <c r="J179" i="3" s="1"/>
  <c r="T167" i="1"/>
  <c r="U167" i="1" s="1"/>
  <c r="H95" i="3"/>
  <c r="J95" i="3" s="1"/>
  <c r="T83" i="1"/>
  <c r="U83" i="1" s="1"/>
  <c r="H98" i="3"/>
  <c r="J98" i="3" s="1"/>
  <c r="T86" i="1"/>
  <c r="U86" i="1" s="1"/>
  <c r="H123" i="3"/>
  <c r="J123" i="3" s="1"/>
  <c r="T111" i="1"/>
  <c r="U111" i="1" s="1"/>
  <c r="H311" i="3"/>
  <c r="J311" i="3" s="1"/>
  <c r="T299" i="1"/>
  <c r="U299" i="1" s="1"/>
  <c r="T315" i="1"/>
  <c r="U315" i="1" s="1"/>
  <c r="H327" i="3"/>
  <c r="J327" i="3" s="1"/>
  <c r="H221" i="3"/>
  <c r="J221" i="3" s="1"/>
  <c r="T209" i="1"/>
  <c r="U209" i="1" s="1"/>
  <c r="H365" i="3"/>
  <c r="J365" i="3" s="1"/>
  <c r="T353" i="1"/>
  <c r="U353" i="1" s="1"/>
  <c r="T303" i="1"/>
  <c r="U303" i="1" s="1"/>
  <c r="H315" i="3"/>
  <c r="J315" i="3" s="1"/>
  <c r="H244" i="3"/>
  <c r="J244" i="3" s="1"/>
  <c r="T232" i="1"/>
  <c r="U232" i="1" s="1"/>
  <c r="T310" i="1"/>
  <c r="U310" i="1" s="1"/>
  <c r="H322" i="3"/>
  <c r="J322" i="3" s="1"/>
  <c r="T222" i="1"/>
  <c r="U222" i="1" s="1"/>
  <c r="H234" i="3"/>
  <c r="J234" i="3" s="1"/>
  <c r="T131" i="1"/>
  <c r="U131" i="1" s="1"/>
  <c r="H143" i="3"/>
  <c r="J143" i="3" s="1"/>
  <c r="T14" i="1"/>
  <c r="U14" i="1" s="1"/>
  <c r="H26" i="3"/>
  <c r="J26" i="3" s="1"/>
  <c r="T159" i="1"/>
  <c r="U159" i="1" s="1"/>
  <c r="H171" i="3"/>
  <c r="J171" i="3" s="1"/>
  <c r="H133" i="3"/>
  <c r="J133" i="3" s="1"/>
  <c r="T121" i="1"/>
  <c r="U121" i="1" s="1"/>
  <c r="H109" i="3"/>
  <c r="J109" i="3" s="1"/>
  <c r="T97" i="1"/>
  <c r="U97" i="1" s="1"/>
  <c r="T108" i="1"/>
  <c r="U108" i="1" s="1"/>
  <c r="H120" i="3"/>
  <c r="J120" i="3" s="1"/>
  <c r="H206" i="3"/>
  <c r="J206" i="3" s="1"/>
  <c r="T194" i="1"/>
  <c r="U194" i="1" s="1"/>
  <c r="T140" i="1"/>
  <c r="U140" i="1" s="1"/>
  <c r="H152" i="3"/>
  <c r="J152" i="3" s="1"/>
  <c r="T141" i="1"/>
  <c r="U141" i="1" s="1"/>
  <c r="H153" i="3"/>
  <c r="J153" i="3" s="1"/>
  <c r="T230" i="1"/>
  <c r="U230" i="1" s="1"/>
  <c r="H242" i="3"/>
  <c r="J242" i="3" s="1"/>
  <c r="T114" i="1"/>
  <c r="U114" i="1" s="1"/>
  <c r="H126" i="3"/>
  <c r="J126" i="3" s="1"/>
  <c r="H110" i="3"/>
  <c r="J110" i="3" s="1"/>
  <c r="T98" i="1"/>
  <c r="U98" i="1" s="1"/>
  <c r="H40" i="3"/>
  <c r="J40" i="3" s="1"/>
  <c r="T28" i="1"/>
  <c r="U28" i="1" s="1"/>
  <c r="T11" i="1"/>
  <c r="U11" i="1" s="1"/>
  <c r="H23" i="3"/>
  <c r="J23" i="3" s="1"/>
  <c r="H100" i="3"/>
  <c r="J100" i="3" s="1"/>
  <c r="T88" i="1"/>
  <c r="U88" i="1" s="1"/>
  <c r="H178" i="3"/>
  <c r="J178" i="3" s="1"/>
  <c r="T166" i="1"/>
  <c r="U166" i="1" s="1"/>
  <c r="H83" i="3"/>
  <c r="J83" i="3" s="1"/>
  <c r="T71" i="1"/>
  <c r="U71" i="1" s="1"/>
  <c r="T327" i="1"/>
  <c r="U327" i="1" s="1"/>
  <c r="H339" i="3"/>
  <c r="J339" i="3" s="1"/>
  <c r="H82" i="3"/>
  <c r="J82" i="3" s="1"/>
  <c r="T70" i="1"/>
  <c r="U70" i="1" s="1"/>
  <c r="T125" i="1"/>
  <c r="U125" i="1" s="1"/>
  <c r="H137" i="3"/>
  <c r="J137" i="3" s="1"/>
  <c r="T258" i="1"/>
  <c r="U258" i="1" s="1"/>
  <c r="H270" i="3"/>
  <c r="J270" i="3" s="1"/>
  <c r="H63" i="3"/>
  <c r="J63" i="3" s="1"/>
  <c r="T51" i="1"/>
  <c r="U51" i="1" s="1"/>
  <c r="H138" i="3"/>
  <c r="J138" i="3" s="1"/>
  <c r="T126" i="1"/>
  <c r="U126" i="1" s="1"/>
  <c r="H332" i="3"/>
  <c r="J332" i="3" s="1"/>
  <c r="T320" i="1"/>
  <c r="U320" i="1" s="1"/>
  <c r="T153" i="1"/>
  <c r="U153" i="1" s="1"/>
  <c r="H165" i="3"/>
  <c r="J165" i="3" s="1"/>
  <c r="T29" i="1"/>
  <c r="U29" i="1" s="1"/>
  <c r="H41" i="3"/>
  <c r="J41" i="3" s="1"/>
  <c r="H371" i="3"/>
  <c r="J371" i="3" s="1"/>
  <c r="T359" i="1"/>
  <c r="U359" i="1" s="1"/>
  <c r="H186" i="3"/>
  <c r="J186" i="3" s="1"/>
  <c r="T174" i="1"/>
  <c r="U174" i="1" s="1"/>
  <c r="H108" i="3"/>
  <c r="J108" i="3" s="1"/>
  <c r="T96" i="1"/>
  <c r="U96" i="1" s="1"/>
  <c r="T144" i="1"/>
  <c r="U144" i="1" s="1"/>
  <c r="H156" i="3"/>
  <c r="J156" i="3" s="1"/>
  <c r="T210" i="1"/>
  <c r="U210" i="1" s="1"/>
  <c r="H222" i="3"/>
  <c r="J222" i="3" s="1"/>
  <c r="T177" i="1"/>
  <c r="U177" i="1" s="1"/>
  <c r="H189" i="3"/>
  <c r="J189" i="3" s="1"/>
  <c r="H193" i="3"/>
  <c r="J193" i="3" s="1"/>
  <c r="T181" i="1"/>
  <c r="U181" i="1" s="1"/>
  <c r="T296" i="1"/>
  <c r="U296" i="1" s="1"/>
  <c r="H308" i="3"/>
  <c r="J308" i="3" s="1"/>
  <c r="H111" i="3"/>
  <c r="J111" i="3" s="1"/>
  <c r="T99" i="1"/>
  <c r="U99" i="1" s="1"/>
  <c r="H229" i="3"/>
  <c r="J229" i="3" s="1"/>
  <c r="T217" i="1"/>
  <c r="U217" i="1" s="1"/>
  <c r="H284" i="3"/>
  <c r="J284" i="3" s="1"/>
  <c r="T272" i="1"/>
  <c r="U272" i="1" s="1"/>
  <c r="T80" i="1"/>
  <c r="U80" i="1" s="1"/>
  <c r="H92" i="3"/>
  <c r="J92" i="3" s="1"/>
  <c r="H78" i="3"/>
  <c r="J78" i="3" s="1"/>
  <c r="T66" i="1"/>
  <c r="U66" i="1" s="1"/>
  <c r="T289" i="1"/>
  <c r="U289" i="1" s="1"/>
  <c r="H301" i="3"/>
  <c r="J301" i="3" s="1"/>
  <c r="T314" i="1"/>
  <c r="U314" i="1" s="1"/>
  <c r="H326" i="3"/>
  <c r="J326" i="3" s="1"/>
  <c r="H304" i="3"/>
  <c r="J304" i="3" s="1"/>
  <c r="T292" i="1"/>
  <c r="U292" i="1" s="1"/>
  <c r="T78" i="1"/>
  <c r="U78" i="1" s="1"/>
  <c r="H90" i="3"/>
  <c r="J90" i="3" s="1"/>
  <c r="T358" i="1"/>
  <c r="U358" i="1" s="1"/>
  <c r="H370" i="3"/>
  <c r="J370" i="3" s="1"/>
  <c r="T37" i="1"/>
  <c r="U37" i="1" s="1"/>
  <c r="H49" i="3"/>
  <c r="J49" i="3" s="1"/>
  <c r="H355" i="3"/>
  <c r="J355" i="3" s="1"/>
  <c r="T343" i="1"/>
  <c r="U343" i="1" s="1"/>
  <c r="T331" i="1"/>
  <c r="U331" i="1" s="1"/>
  <c r="H343" i="3"/>
  <c r="J343" i="3" s="1"/>
  <c r="T341" i="1"/>
  <c r="U341" i="1" s="1"/>
  <c r="H353" i="3"/>
  <c r="J353" i="3" s="1"/>
  <c r="T196" i="1"/>
  <c r="U196" i="1" s="1"/>
  <c r="H208" i="3"/>
  <c r="J208" i="3" s="1"/>
  <c r="T202" i="1"/>
  <c r="U202" i="1" s="1"/>
  <c r="H214" i="3"/>
  <c r="J214" i="3" s="1"/>
  <c r="T120" i="1"/>
  <c r="U120" i="1" s="1"/>
  <c r="H132" i="3"/>
  <c r="J132" i="3" s="1"/>
  <c r="T267" i="1"/>
  <c r="U267" i="1" s="1"/>
  <c r="H279" i="3"/>
  <c r="J279" i="3" s="1"/>
  <c r="T133" i="1"/>
  <c r="U133" i="1" s="1"/>
  <c r="H145" i="3"/>
  <c r="J145" i="3" s="1"/>
  <c r="H62" i="3"/>
  <c r="J62" i="3" s="1"/>
  <c r="T50" i="1"/>
  <c r="U50" i="1" s="1"/>
  <c r="T346" i="1"/>
  <c r="U346" i="1" s="1"/>
  <c r="H358" i="3"/>
  <c r="J358" i="3" s="1"/>
  <c r="T322" i="1"/>
  <c r="U322" i="1" s="1"/>
  <c r="H334" i="3"/>
  <c r="J334" i="3" s="1"/>
  <c r="T135" i="1"/>
  <c r="U135" i="1" s="1"/>
  <c r="H147" i="3"/>
  <c r="J147" i="3" s="1"/>
  <c r="H253" i="3"/>
  <c r="J253" i="3" s="1"/>
  <c r="T241" i="1"/>
  <c r="U241" i="1" s="1"/>
  <c r="H290" i="3"/>
  <c r="J290" i="3" s="1"/>
  <c r="T278" i="1"/>
  <c r="U278" i="1" s="1"/>
  <c r="H220" i="3"/>
  <c r="J220" i="3" s="1"/>
  <c r="T208" i="1"/>
  <c r="U208" i="1" s="1"/>
  <c r="T301" i="1"/>
  <c r="U301" i="1" s="1"/>
  <c r="H313" i="3"/>
  <c r="J313" i="3" s="1"/>
  <c r="H197" i="3"/>
  <c r="J197" i="3" s="1"/>
  <c r="T185" i="1"/>
  <c r="U185" i="1" s="1"/>
  <c r="T350" i="1"/>
  <c r="U350" i="1" s="1"/>
  <c r="H362" i="3"/>
  <c r="J362" i="3" s="1"/>
  <c r="T324" i="1"/>
  <c r="U324" i="1" s="1"/>
  <c r="H336" i="3"/>
  <c r="J336" i="3" s="1"/>
  <c r="T224" i="1"/>
  <c r="U224" i="1" s="1"/>
  <c r="H236" i="3"/>
  <c r="J236" i="3" s="1"/>
  <c r="H68" i="3"/>
  <c r="J68" i="3" s="1"/>
  <c r="T56" i="1"/>
  <c r="U56" i="1" s="1"/>
  <c r="H235" i="3"/>
  <c r="J235" i="3" s="1"/>
  <c r="T223" i="1"/>
  <c r="U223" i="1" s="1"/>
  <c r="H299" i="3"/>
  <c r="J299" i="3" s="1"/>
  <c r="T287" i="1"/>
  <c r="U287" i="1" s="1"/>
  <c r="H209" i="3"/>
  <c r="J209" i="3" s="1"/>
  <c r="T197" i="1"/>
  <c r="U197" i="1" s="1"/>
  <c r="H335" i="3"/>
  <c r="J335" i="3" s="1"/>
  <c r="T323" i="1"/>
  <c r="U323" i="1" s="1"/>
  <c r="H323" i="3"/>
  <c r="J323" i="3" s="1"/>
  <c r="T311" i="1"/>
  <c r="U311" i="1" s="1"/>
  <c r="H251" i="3"/>
  <c r="J251" i="3" s="1"/>
  <c r="T239" i="1"/>
  <c r="U239" i="1" s="1"/>
  <c r="H319" i="3"/>
  <c r="J319" i="3" s="1"/>
  <c r="T307" i="1"/>
  <c r="U307" i="1" s="1"/>
  <c r="T297" i="1"/>
  <c r="U297" i="1" s="1"/>
  <c r="H309" i="3"/>
  <c r="J309" i="3" s="1"/>
  <c r="T15" i="1"/>
  <c r="U15" i="1" s="1"/>
  <c r="H27" i="3"/>
  <c r="J27" i="3" s="1"/>
  <c r="T374" i="1"/>
  <c r="U374" i="1" s="1"/>
  <c r="H386" i="3"/>
  <c r="J386" i="3" s="1"/>
  <c r="T127" i="1"/>
  <c r="U127" i="1" s="1"/>
  <c r="H139" i="3"/>
  <c r="J139" i="3" s="1"/>
  <c r="T160" i="1"/>
  <c r="U160" i="1" s="1"/>
  <c r="H172" i="3"/>
  <c r="J172" i="3" s="1"/>
  <c r="T72" i="1"/>
  <c r="U72" i="1" s="1"/>
  <c r="H84" i="3"/>
  <c r="J84" i="3" s="1"/>
  <c r="T283" i="1"/>
  <c r="U283" i="1" s="1"/>
  <c r="H295" i="3"/>
  <c r="J295" i="3" s="1"/>
  <c r="H257" i="3"/>
  <c r="J257" i="3" s="1"/>
  <c r="T245" i="1"/>
  <c r="U245" i="1" s="1"/>
  <c r="H267" i="3"/>
  <c r="J267" i="3" s="1"/>
  <c r="T255" i="1"/>
  <c r="U255" i="1" s="1"/>
  <c r="T173" i="1"/>
  <c r="U173" i="1" s="1"/>
  <c r="H185" i="3"/>
  <c r="J185" i="3" s="1"/>
  <c r="T179" i="1"/>
  <c r="U179" i="1" s="1"/>
  <c r="H191" i="3"/>
  <c r="J191" i="3" s="1"/>
  <c r="H37" i="3"/>
  <c r="J37" i="3" s="1"/>
  <c r="T25" i="1"/>
  <c r="U25" i="1" s="1"/>
  <c r="T268" i="1"/>
  <c r="U268" i="1" s="1"/>
  <c r="H280" i="3"/>
  <c r="J280" i="3" s="1"/>
  <c r="H38" i="3"/>
  <c r="J38" i="3" s="1"/>
  <c r="T26" i="1"/>
  <c r="U26" i="1" s="1"/>
  <c r="H285" i="3"/>
  <c r="J285" i="3" s="1"/>
  <c r="T273" i="1"/>
  <c r="U273" i="1" s="1"/>
  <c r="T16" i="1"/>
  <c r="U16" i="1" s="1"/>
  <c r="H28" i="3"/>
  <c r="J28" i="3" s="1"/>
  <c r="T233" i="1"/>
  <c r="U233" i="1" s="1"/>
  <c r="H245" i="3"/>
  <c r="J245" i="3" s="1"/>
  <c r="T117" i="1"/>
  <c r="U117" i="1" s="1"/>
  <c r="H129" i="3"/>
  <c r="J129" i="3" s="1"/>
  <c r="H256" i="3"/>
  <c r="J256" i="3" s="1"/>
  <c r="T244" i="1"/>
  <c r="U244" i="1" s="1"/>
  <c r="T369" i="1"/>
  <c r="U369" i="1" s="1"/>
  <c r="H381" i="3"/>
  <c r="J381" i="3" s="1"/>
  <c r="H344" i="3"/>
  <c r="J344" i="3" s="1"/>
  <c r="T332" i="1"/>
  <c r="U332" i="1" s="1"/>
  <c r="H269" i="3"/>
  <c r="J269" i="3" s="1"/>
  <c r="T257" i="1"/>
  <c r="U257" i="1" s="1"/>
  <c r="H281" i="3"/>
  <c r="J281" i="3" s="1"/>
  <c r="T269" i="1"/>
  <c r="U269" i="1" s="1"/>
  <c r="T137" i="1"/>
  <c r="U137" i="1" s="1"/>
  <c r="H149" i="3"/>
  <c r="J149" i="3" s="1"/>
  <c r="H226" i="3"/>
  <c r="J226" i="3" s="1"/>
  <c r="T214" i="1"/>
  <c r="U214" i="1" s="1"/>
  <c r="H23" i="10" l="1"/>
  <c r="C25" i="10"/>
  <c r="F24" i="10"/>
  <c r="B25" i="10"/>
  <c r="E24" i="10"/>
  <c r="G24" i="10"/>
  <c r="D25" i="10"/>
  <c r="X8" i="1"/>
  <c r="U10" i="1"/>
  <c r="K24" i="3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H24" i="10" l="1"/>
  <c r="E25" i="10"/>
  <c r="B26" i="10"/>
  <c r="C26" i="10"/>
  <c r="F25" i="10"/>
  <c r="D26" i="10"/>
  <c r="G25" i="10"/>
  <c r="H12" i="3"/>
  <c r="V276" i="1"/>
  <c r="W276" i="1" s="1" a="1"/>
  <c r="W276" i="1" s="1"/>
  <c r="V356" i="1"/>
  <c r="W356" i="1" s="1" a="1"/>
  <c r="W356" i="1" s="1"/>
  <c r="V318" i="1"/>
  <c r="W318" i="1" s="1" a="1"/>
  <c r="W318" i="1" s="1"/>
  <c r="V343" i="1"/>
  <c r="W343" i="1" s="1" a="1"/>
  <c r="W343" i="1" s="1"/>
  <c r="V116" i="1"/>
  <c r="W116" i="1" s="1" a="1"/>
  <c r="W116" i="1" s="1"/>
  <c r="V70" i="1"/>
  <c r="W70" i="1" s="1" a="1"/>
  <c r="W70" i="1" s="1"/>
  <c r="V275" i="1"/>
  <c r="W275" i="1" s="1" a="1"/>
  <c r="W275" i="1" s="1"/>
  <c r="V90" i="1"/>
  <c r="W90" i="1" s="1" a="1"/>
  <c r="W90" i="1" s="1"/>
  <c r="V21" i="1"/>
  <c r="W21" i="1" s="1" a="1"/>
  <c r="W21" i="1" s="1"/>
  <c r="V190" i="1"/>
  <c r="W190" i="1" s="1" a="1"/>
  <c r="W190" i="1" s="1"/>
  <c r="V247" i="1"/>
  <c r="W247" i="1" s="1" a="1"/>
  <c r="W247" i="1" s="1"/>
  <c r="V344" i="1"/>
  <c r="W344" i="1" s="1" a="1"/>
  <c r="W344" i="1" s="1"/>
  <c r="V370" i="1"/>
  <c r="W370" i="1" s="1" a="1"/>
  <c r="W370" i="1" s="1"/>
  <c r="V109" i="1"/>
  <c r="W109" i="1" s="1" a="1"/>
  <c r="W109" i="1" s="1"/>
  <c r="V95" i="1"/>
  <c r="W95" i="1" s="1" a="1"/>
  <c r="W95" i="1" s="1"/>
  <c r="V304" i="1"/>
  <c r="W304" i="1" s="1" a="1"/>
  <c r="W304" i="1" s="1"/>
  <c r="V121" i="1"/>
  <c r="W121" i="1" s="1" a="1"/>
  <c r="W121" i="1" s="1"/>
  <c r="V124" i="1"/>
  <c r="W124" i="1" s="1" a="1"/>
  <c r="W124" i="1" s="1"/>
  <c r="V14" i="1"/>
  <c r="W14" i="1" s="1" a="1"/>
  <c r="W14" i="1" s="1"/>
  <c r="V327" i="1"/>
  <c r="W327" i="1" s="1" a="1"/>
  <c r="W327" i="1" s="1"/>
  <c r="V236" i="1"/>
  <c r="W236" i="1" s="1" a="1"/>
  <c r="W236" i="1" s="1"/>
  <c r="V83" i="1"/>
  <c r="W83" i="1" s="1" a="1"/>
  <c r="W83" i="1" s="1"/>
  <c r="V148" i="1"/>
  <c r="W148" i="1" s="1" a="1"/>
  <c r="W148" i="1" s="1"/>
  <c r="V346" i="1"/>
  <c r="W346" i="1" s="1" a="1"/>
  <c r="W346" i="1" s="1"/>
  <c r="V34" i="1"/>
  <c r="W34" i="1" s="1" a="1"/>
  <c r="W34" i="1" s="1"/>
  <c r="V225" i="1"/>
  <c r="W225" i="1" s="1" a="1"/>
  <c r="W225" i="1" s="1"/>
  <c r="V350" i="1"/>
  <c r="W350" i="1" s="1" a="1"/>
  <c r="W350" i="1" s="1"/>
  <c r="V61" i="1"/>
  <c r="W61" i="1" s="1" a="1"/>
  <c r="W61" i="1" s="1"/>
  <c r="V162" i="1"/>
  <c r="W162" i="1" s="1" a="1"/>
  <c r="W162" i="1" s="1"/>
  <c r="V133" i="1"/>
  <c r="V120" i="1"/>
  <c r="W120" i="1" s="1" a="1"/>
  <c r="W120" i="1" s="1"/>
  <c r="V73" i="1"/>
  <c r="W73" i="1" s="1" a="1"/>
  <c r="W73" i="1" s="1"/>
  <c r="V224" i="1"/>
  <c r="W224" i="1" s="1" a="1"/>
  <c r="W224" i="1" s="1"/>
  <c r="V27" i="1"/>
  <c r="W27" i="1" s="1" a="1"/>
  <c r="W27" i="1" s="1"/>
  <c r="V232" i="1"/>
  <c r="W232" i="1" s="1" a="1"/>
  <c r="W232" i="1" s="1"/>
  <c r="V180" i="1"/>
  <c r="W180" i="1" s="1" a="1"/>
  <c r="W180" i="1" s="1"/>
  <c r="V177" i="1"/>
  <c r="W177" i="1" s="1" a="1"/>
  <c r="W177" i="1" s="1"/>
  <c r="V293" i="1"/>
  <c r="W293" i="1" s="1" a="1"/>
  <c r="W293" i="1" s="1"/>
  <c r="V303" i="1"/>
  <c r="W303" i="1" s="1" a="1"/>
  <c r="W303" i="1" s="1"/>
  <c r="V161" i="1"/>
  <c r="W161" i="1" s="1" a="1"/>
  <c r="W161" i="1" s="1"/>
  <c r="V168" i="1"/>
  <c r="W168" i="1" s="1" a="1"/>
  <c r="W168" i="1" s="1"/>
  <c r="V17" i="1"/>
  <c r="W17" i="1" s="1" a="1"/>
  <c r="W17" i="1" s="1"/>
  <c r="V104" i="1"/>
  <c r="W104" i="1" s="1" a="1"/>
  <c r="W104" i="1" s="1"/>
  <c r="V217" i="1"/>
  <c r="W217" i="1" s="1" a="1"/>
  <c r="W217" i="1" s="1"/>
  <c r="V264" i="1"/>
  <c r="W264" i="1" s="1" a="1"/>
  <c r="W264" i="1" s="1"/>
  <c r="V96" i="1"/>
  <c r="W96" i="1" s="1" a="1"/>
  <c r="W96" i="1" s="1"/>
  <c r="V103" i="1"/>
  <c r="W103" i="1" s="1" a="1"/>
  <c r="W103" i="1" s="1"/>
  <c r="V371" i="1"/>
  <c r="W371" i="1" s="1" a="1"/>
  <c r="W371" i="1" s="1"/>
  <c r="V273" i="1"/>
  <c r="W273" i="1" s="1" a="1"/>
  <c r="W273" i="1" s="1"/>
  <c r="V291" i="1"/>
  <c r="W291" i="1" s="1" a="1"/>
  <c r="W291" i="1" s="1"/>
  <c r="V324" i="1"/>
  <c r="W324" i="1" s="1" a="1"/>
  <c r="W324" i="1" s="1"/>
  <c r="V53" i="1"/>
  <c r="W53" i="1" s="1" a="1"/>
  <c r="W53" i="1" s="1"/>
  <c r="V366" i="1"/>
  <c r="W366" i="1" s="1" a="1"/>
  <c r="W366" i="1" s="1"/>
  <c r="V26" i="1"/>
  <c r="W26" i="1" s="1" a="1"/>
  <c r="W26" i="1" s="1"/>
  <c r="V244" i="1"/>
  <c r="W244" i="1" s="1" a="1"/>
  <c r="W244" i="1" s="1"/>
  <c r="V166" i="1"/>
  <c r="W166" i="1" s="1" a="1"/>
  <c r="W166" i="1" s="1"/>
  <c r="V333" i="1"/>
  <c r="W333" i="1" s="1" a="1"/>
  <c r="W333" i="1" s="1"/>
  <c r="V194" i="1"/>
  <c r="W194" i="1" s="1" a="1"/>
  <c r="W194" i="1" s="1"/>
  <c r="V149" i="1"/>
  <c r="W149" i="1" s="1" a="1"/>
  <c r="W149" i="1" s="1"/>
  <c r="V222" i="1"/>
  <c r="W222" i="1" s="1" a="1"/>
  <c r="W222" i="1" s="1"/>
  <c r="V279" i="1"/>
  <c r="W279" i="1" s="1" a="1"/>
  <c r="W279" i="1" s="1"/>
  <c r="V66" i="1"/>
  <c r="W66" i="1" s="1" a="1"/>
  <c r="W66" i="1" s="1"/>
  <c r="V211" i="1"/>
  <c r="W211" i="1" s="1" a="1"/>
  <c r="W211" i="1" s="1"/>
  <c r="V157" i="1"/>
  <c r="W157" i="1" s="1" a="1"/>
  <c r="W157" i="1" s="1"/>
  <c r="V127" i="1"/>
  <c r="W127" i="1" s="1" a="1"/>
  <c r="W127" i="1" s="1"/>
  <c r="V122" i="1"/>
  <c r="W122" i="1" s="1" a="1"/>
  <c r="W122" i="1" s="1"/>
  <c r="V169" i="1"/>
  <c r="W169" i="1" s="1" a="1"/>
  <c r="W169" i="1" s="1"/>
  <c r="V172" i="1"/>
  <c r="W172" i="1" s="1" a="1"/>
  <c r="W172" i="1" s="1"/>
  <c r="V270" i="1"/>
  <c r="W270" i="1" s="1" a="1"/>
  <c r="W270" i="1" s="1"/>
  <c r="V359" i="1"/>
  <c r="W359" i="1" s="1" a="1"/>
  <c r="W359" i="1" s="1"/>
  <c r="V284" i="1"/>
  <c r="W284" i="1" s="1" a="1"/>
  <c r="W284" i="1" s="1"/>
  <c r="V227" i="1"/>
  <c r="W227" i="1" s="1" a="1"/>
  <c r="W227" i="1" s="1"/>
  <c r="V141" i="1"/>
  <c r="W141" i="1" s="1" a="1"/>
  <c r="W141" i="1" s="1"/>
  <c r="V107" i="1"/>
  <c r="W107" i="1" s="1" a="1"/>
  <c r="W107" i="1" s="1"/>
  <c r="V186" i="1"/>
  <c r="W186" i="1" s="1" a="1"/>
  <c r="W186" i="1" s="1"/>
  <c r="V289" i="1"/>
  <c r="W289" i="1" s="1" a="1"/>
  <c r="W289" i="1" s="1"/>
  <c r="V23" i="1"/>
  <c r="W23" i="1" s="1" a="1"/>
  <c r="W23" i="1" s="1"/>
  <c r="V102" i="1"/>
  <c r="W102" i="1" s="1" a="1"/>
  <c r="W102" i="1" s="1"/>
  <c r="V282" i="1"/>
  <c r="W282" i="1" s="1" a="1"/>
  <c r="W282" i="1" s="1"/>
  <c r="V197" i="1"/>
  <c r="W197" i="1" s="1" a="1"/>
  <c r="W197" i="1" s="1"/>
  <c r="V240" i="1"/>
  <c r="W240" i="1" s="1" a="1"/>
  <c r="W240" i="1" s="1"/>
  <c r="V105" i="1"/>
  <c r="W105" i="1" s="1" a="1"/>
  <c r="W105" i="1" s="1"/>
  <c r="V352" i="1"/>
  <c r="W352" i="1" s="1" a="1"/>
  <c r="W352" i="1" s="1"/>
  <c r="V365" i="1"/>
  <c r="W365" i="1" s="1" a="1"/>
  <c r="W365" i="1" s="1"/>
  <c r="V360" i="1"/>
  <c r="W360" i="1" s="1" a="1"/>
  <c r="W360" i="1" s="1"/>
  <c r="V342" i="1"/>
  <c r="W342" i="1" s="1" a="1"/>
  <c r="W342" i="1" s="1"/>
  <c r="V45" i="1"/>
  <c r="W45" i="1" s="1" a="1"/>
  <c r="W45" i="1" s="1"/>
  <c r="V41" i="1"/>
  <c r="W41" i="1" s="1" a="1"/>
  <c r="W41" i="1" s="1"/>
  <c r="V341" i="1"/>
  <c r="W341" i="1" s="1" a="1"/>
  <c r="W341" i="1" s="1"/>
  <c r="V241" i="1"/>
  <c r="W241" i="1" s="1" a="1"/>
  <c r="W241" i="1" s="1"/>
  <c r="V10" i="1"/>
  <c r="W10" i="1" s="1" a="1"/>
  <c r="W10" i="1" s="1"/>
  <c r="V129" i="1"/>
  <c r="W129" i="1" s="1" a="1"/>
  <c r="W129" i="1" s="1"/>
  <c r="V176" i="1"/>
  <c r="W176" i="1" s="1" a="1"/>
  <c r="W176" i="1" s="1"/>
  <c r="V265" i="1"/>
  <c r="W265" i="1" s="1" a="1"/>
  <c r="W265" i="1" s="1"/>
  <c r="V147" i="1"/>
  <c r="W147" i="1" s="1" a="1"/>
  <c r="W147" i="1" s="1"/>
  <c r="V288" i="1"/>
  <c r="W288" i="1" s="1" a="1"/>
  <c r="W288" i="1" s="1"/>
  <c r="V267" i="1"/>
  <c r="W267" i="1" s="1" a="1"/>
  <c r="W267" i="1" s="1"/>
  <c r="V299" i="1"/>
  <c r="W299" i="1" s="1" a="1"/>
  <c r="W299" i="1" s="1"/>
  <c r="V106" i="1"/>
  <c r="W106" i="1" s="1" a="1"/>
  <c r="W106" i="1" s="1"/>
  <c r="V44" i="1"/>
  <c r="W44" i="1" s="1" a="1"/>
  <c r="W44" i="1" s="1"/>
  <c r="V181" i="1"/>
  <c r="W181" i="1" s="1" a="1"/>
  <c r="W181" i="1" s="1"/>
  <c r="V163" i="1"/>
  <c r="W163" i="1" s="1" a="1"/>
  <c r="W163" i="1" s="1"/>
  <c r="V130" i="1"/>
  <c r="W130" i="1" s="1" a="1"/>
  <c r="W130" i="1" s="1"/>
  <c r="V308" i="1"/>
  <c r="W308" i="1" s="1" a="1"/>
  <c r="W308" i="1" s="1"/>
  <c r="V214" i="1"/>
  <c r="W214" i="1" s="1" a="1"/>
  <c r="W214" i="1" s="1"/>
  <c r="V63" i="1"/>
  <c r="W63" i="1" s="1" a="1"/>
  <c r="W63" i="1" s="1"/>
  <c r="V131" i="1"/>
  <c r="W131" i="1" s="1" a="1"/>
  <c r="W131" i="1" s="1"/>
  <c r="V213" i="1"/>
  <c r="W213" i="1" s="1" a="1"/>
  <c r="W213" i="1" s="1"/>
  <c r="V254" i="1"/>
  <c r="W254" i="1" s="1" a="1"/>
  <c r="W254" i="1" s="1"/>
  <c r="V331" i="1"/>
  <c r="W331" i="1" s="1" a="1"/>
  <c r="W331" i="1" s="1"/>
  <c r="V11" i="1"/>
  <c r="V325" i="1"/>
  <c r="W325" i="1" s="1" a="1"/>
  <c r="W325" i="1" s="1"/>
  <c r="V189" i="1"/>
  <c r="W189" i="1" s="1" a="1"/>
  <c r="W189" i="1" s="1"/>
  <c r="V191" i="1"/>
  <c r="W191" i="1" s="1" a="1"/>
  <c r="W191" i="1" s="1"/>
  <c r="V226" i="1"/>
  <c r="W226" i="1" s="1" a="1"/>
  <c r="W226" i="1" s="1"/>
  <c r="V233" i="1"/>
  <c r="W233" i="1" s="1" a="1"/>
  <c r="W233" i="1" s="1"/>
  <c r="V220" i="1"/>
  <c r="W220" i="1" s="1" a="1"/>
  <c r="W220" i="1" s="1"/>
  <c r="V302" i="1"/>
  <c r="W302" i="1" s="1" a="1"/>
  <c r="W302" i="1" s="1"/>
  <c r="V74" i="1"/>
  <c r="W74" i="1" s="1" a="1"/>
  <c r="W74" i="1" s="1"/>
  <c r="V69" i="1"/>
  <c r="W69" i="1" s="1" a="1"/>
  <c r="W69" i="1" s="1"/>
  <c r="V55" i="1"/>
  <c r="W55" i="1" s="1" a="1"/>
  <c r="W55" i="1" s="1"/>
  <c r="V277" i="1"/>
  <c r="W277" i="1" s="1" a="1"/>
  <c r="W277" i="1" s="1"/>
  <c r="V269" i="1"/>
  <c r="W269" i="1" s="1" a="1"/>
  <c r="W269" i="1" s="1"/>
  <c r="V338" i="1"/>
  <c r="W338" i="1" s="1" a="1"/>
  <c r="W338" i="1" s="1"/>
  <c r="V146" i="1"/>
  <c r="W146" i="1" s="1" a="1"/>
  <c r="W146" i="1" s="1"/>
  <c r="V263" i="1"/>
  <c r="W263" i="1" s="1" a="1"/>
  <c r="W263" i="1" s="1"/>
  <c r="V230" i="1"/>
  <c r="W230" i="1" s="1" a="1"/>
  <c r="W230" i="1" s="1"/>
  <c r="V219" i="1"/>
  <c r="W219" i="1" s="1" a="1"/>
  <c r="W219" i="1" s="1"/>
  <c r="V174" i="1"/>
  <c r="W174" i="1" s="1" a="1"/>
  <c r="W174" i="1" s="1"/>
  <c r="V272" i="1"/>
  <c r="W272" i="1" s="1" a="1"/>
  <c r="W272" i="1" s="1"/>
  <c r="V29" i="1"/>
  <c r="W29" i="1" s="1" a="1"/>
  <c r="W29" i="1" s="1"/>
  <c r="V354" i="1"/>
  <c r="W354" i="1" s="1" a="1"/>
  <c r="W354" i="1" s="1"/>
  <c r="V100" i="1"/>
  <c r="W100" i="1" s="1" a="1"/>
  <c r="W100" i="1" s="1"/>
  <c r="V242" i="1"/>
  <c r="W242" i="1" s="1" a="1"/>
  <c r="W242" i="1" s="1"/>
  <c r="V16" i="1"/>
  <c r="W16" i="1" s="1" a="1"/>
  <c r="W16" i="1" s="1"/>
  <c r="V362" i="1"/>
  <c r="W362" i="1" s="1" a="1"/>
  <c r="W362" i="1" s="1"/>
  <c r="V201" i="1"/>
  <c r="W201" i="1" s="1" a="1"/>
  <c r="W201" i="1" s="1"/>
  <c r="V160" i="1"/>
  <c r="W160" i="1" s="1" a="1"/>
  <c r="W160" i="1" s="1"/>
  <c r="V337" i="1"/>
  <c r="W337" i="1" s="1" a="1"/>
  <c r="W337" i="1" s="1"/>
  <c r="V196" i="1"/>
  <c r="W196" i="1" s="1" a="1"/>
  <c r="W196" i="1" s="1"/>
  <c r="V93" i="1"/>
  <c r="W93" i="1" s="1" a="1"/>
  <c r="W93" i="1" s="1"/>
  <c r="V50" i="1"/>
  <c r="W50" i="1" s="1" a="1"/>
  <c r="W50" i="1" s="1"/>
  <c r="V297" i="1"/>
  <c r="W297" i="1" s="1" a="1"/>
  <c r="W297" i="1" s="1"/>
  <c r="V307" i="1"/>
  <c r="W307" i="1" s="1" a="1"/>
  <c r="W307" i="1" s="1"/>
  <c r="V89" i="1"/>
  <c r="W89" i="1" s="1" a="1"/>
  <c r="W89" i="1" s="1"/>
  <c r="V252" i="1"/>
  <c r="V140" i="1"/>
  <c r="W140" i="1" s="1" a="1"/>
  <c r="W140" i="1" s="1"/>
  <c r="V335" i="1"/>
  <c r="W335" i="1" s="1" a="1"/>
  <c r="W335" i="1" s="1"/>
  <c r="V108" i="1"/>
  <c r="W108" i="1" s="1" a="1"/>
  <c r="W108" i="1" s="1"/>
  <c r="V229" i="1"/>
  <c r="W229" i="1" s="1" a="1"/>
  <c r="W229" i="1" s="1"/>
  <c r="V285" i="1"/>
  <c r="W285" i="1" s="1" a="1"/>
  <c r="W285" i="1" s="1"/>
  <c r="V258" i="1"/>
  <c r="W258" i="1" s="1" a="1"/>
  <c r="W258" i="1" s="1"/>
  <c r="V13" i="1"/>
  <c r="W13" i="1" s="1" a="1"/>
  <c r="W13" i="1" s="1"/>
  <c r="V262" i="1"/>
  <c r="V159" i="1"/>
  <c r="W159" i="1" s="1" a="1"/>
  <c r="W159" i="1" s="1"/>
  <c r="V347" i="1"/>
  <c r="W347" i="1" s="1" a="1"/>
  <c r="W347" i="1" s="1"/>
  <c r="V245" i="1"/>
  <c r="W245" i="1" s="1" a="1"/>
  <c r="W245" i="1" s="1"/>
  <c r="V334" i="1"/>
  <c r="W334" i="1" s="1" a="1"/>
  <c r="W334" i="1" s="1"/>
  <c r="V80" i="1"/>
  <c r="W80" i="1" s="1" a="1"/>
  <c r="W80" i="1" s="1"/>
  <c r="V33" i="1"/>
  <c r="W33" i="1" s="1" a="1"/>
  <c r="W33" i="1" s="1"/>
  <c r="V212" i="1"/>
  <c r="W212" i="1" s="1" a="1"/>
  <c r="W212" i="1" s="1"/>
  <c r="V221" i="1"/>
  <c r="W221" i="1" s="1" a="1"/>
  <c r="W221" i="1" s="1"/>
  <c r="V243" i="1"/>
  <c r="W243" i="1" s="1" a="1"/>
  <c r="W243" i="1" s="1"/>
  <c r="V306" i="1"/>
  <c r="W306" i="1" s="1" a="1"/>
  <c r="W306" i="1" s="1"/>
  <c r="V281" i="1"/>
  <c r="W281" i="1" s="1" a="1"/>
  <c r="W281" i="1" s="1"/>
  <c r="V340" i="1"/>
  <c r="W340" i="1" s="1" a="1"/>
  <c r="W340" i="1" s="1"/>
  <c r="V218" i="1"/>
  <c r="W218" i="1" s="1" a="1"/>
  <c r="W218" i="1" s="1"/>
  <c r="V210" i="1"/>
  <c r="W210" i="1" s="1" a="1"/>
  <c r="W210" i="1" s="1"/>
  <c r="V101" i="1"/>
  <c r="W101" i="1" s="1" a="1"/>
  <c r="W101" i="1" s="1"/>
  <c r="V87" i="1"/>
  <c r="W87" i="1" s="1" a="1"/>
  <c r="W87" i="1" s="1"/>
  <c r="V54" i="1"/>
  <c r="W54" i="1" s="1" a="1"/>
  <c r="W54" i="1" s="1"/>
  <c r="V48" i="1"/>
  <c r="W48" i="1" s="1" a="1"/>
  <c r="W48" i="1" s="1"/>
  <c r="V91" i="1"/>
  <c r="W91" i="1" s="1" a="1"/>
  <c r="W91" i="1" s="1"/>
  <c r="V322" i="1"/>
  <c r="W322" i="1" s="1" a="1"/>
  <c r="W322" i="1" s="1"/>
  <c r="V98" i="1"/>
  <c r="W98" i="1" s="1" a="1"/>
  <c r="W98" i="1" s="1"/>
  <c r="V310" i="1"/>
  <c r="W310" i="1" s="1" a="1"/>
  <c r="W310" i="1" s="1"/>
  <c r="V152" i="1"/>
  <c r="W152" i="1" s="1" a="1"/>
  <c r="W152" i="1" s="1"/>
  <c r="V238" i="1"/>
  <c r="W238" i="1" s="1" a="1"/>
  <c r="W238" i="1" s="1"/>
  <c r="V336" i="1"/>
  <c r="W336" i="1" s="1" a="1"/>
  <c r="W336" i="1" s="1"/>
  <c r="V134" i="1"/>
  <c r="W134" i="1" s="1" a="1"/>
  <c r="W134" i="1" s="1"/>
  <c r="V153" i="1"/>
  <c r="W153" i="1" s="1" a="1"/>
  <c r="W153" i="1" s="1"/>
  <c r="V173" i="1"/>
  <c r="W173" i="1" s="1" a="1"/>
  <c r="W173" i="1" s="1"/>
  <c r="V113" i="1"/>
  <c r="W113" i="1" s="1" a="1"/>
  <c r="W113" i="1" s="1"/>
  <c r="V250" i="1"/>
  <c r="W250" i="1" s="1" a="1"/>
  <c r="W250" i="1" s="1"/>
  <c r="V31" i="1"/>
  <c r="W31" i="1" s="1" a="1"/>
  <c r="W31" i="1" s="1"/>
  <c r="V329" i="1"/>
  <c r="W329" i="1" s="1" a="1"/>
  <c r="W329" i="1" s="1"/>
  <c r="V200" i="1"/>
  <c r="W200" i="1" s="1" a="1"/>
  <c r="W200" i="1" s="1"/>
  <c r="V369" i="1"/>
  <c r="W369" i="1" s="1" a="1"/>
  <c r="W369" i="1" s="1"/>
  <c r="V348" i="1"/>
  <c r="W348" i="1" s="1" a="1"/>
  <c r="W348" i="1" s="1"/>
  <c r="V32" i="1"/>
  <c r="W32" i="1" s="1" a="1"/>
  <c r="W32" i="1" s="1"/>
  <c r="V170" i="1"/>
  <c r="W170" i="1" s="1" a="1"/>
  <c r="W170" i="1" s="1"/>
  <c r="V345" i="1"/>
  <c r="W345" i="1" s="1" a="1"/>
  <c r="W345" i="1" s="1"/>
  <c r="V65" i="1"/>
  <c r="W65" i="1" s="1" a="1"/>
  <c r="W65" i="1" s="1"/>
  <c r="V46" i="1"/>
  <c r="W46" i="1" s="1" a="1"/>
  <c r="W46" i="1" s="1"/>
  <c r="V88" i="1"/>
  <c r="W88" i="1" s="1" a="1"/>
  <c r="W88" i="1" s="1"/>
  <c r="V94" i="1"/>
  <c r="W94" i="1" s="1" a="1"/>
  <c r="W94" i="1" s="1"/>
  <c r="V136" i="1"/>
  <c r="V292" i="1"/>
  <c r="W292" i="1" s="1" a="1"/>
  <c r="W292" i="1" s="1"/>
  <c r="V144" i="1"/>
  <c r="W144" i="1" s="1" a="1"/>
  <c r="W144" i="1" s="1"/>
  <c r="V99" i="1"/>
  <c r="W99" i="1" s="1" a="1"/>
  <c r="W99" i="1" s="1"/>
  <c r="V71" i="1"/>
  <c r="W71" i="1" s="1" a="1"/>
  <c r="W71" i="1" s="1"/>
  <c r="V286" i="1"/>
  <c r="W286" i="1" s="1" a="1"/>
  <c r="W286" i="1" s="1"/>
  <c r="V248" i="1"/>
  <c r="W248" i="1" s="1" a="1"/>
  <c r="W248" i="1" s="1"/>
  <c r="V355" i="1"/>
  <c r="W355" i="1" s="1" a="1"/>
  <c r="W355" i="1" s="1"/>
  <c r="V143" i="1"/>
  <c r="W143" i="1" s="1" a="1"/>
  <c r="W143" i="1" s="1"/>
  <c r="V75" i="1"/>
  <c r="W75" i="1" s="1" a="1"/>
  <c r="W75" i="1" s="1"/>
  <c r="V86" i="1"/>
  <c r="W86" i="1" s="1" a="1"/>
  <c r="W86" i="1" s="1"/>
  <c r="V188" i="1"/>
  <c r="W188" i="1" s="1" a="1"/>
  <c r="W188" i="1" s="1"/>
  <c r="V309" i="1"/>
  <c r="V39" i="1"/>
  <c r="W39" i="1" s="1" a="1"/>
  <c r="W39" i="1" s="1"/>
  <c r="V43" i="1"/>
  <c r="W43" i="1" s="1" a="1"/>
  <c r="W43" i="1" s="1"/>
  <c r="V77" i="1"/>
  <c r="W77" i="1" s="1" a="1"/>
  <c r="W77" i="1" s="1"/>
  <c r="V294" i="1"/>
  <c r="W294" i="1" s="1" a="1"/>
  <c r="W294" i="1" s="1"/>
  <c r="V223" i="1"/>
  <c r="W223" i="1" s="1" a="1"/>
  <c r="W223" i="1" s="1"/>
  <c r="V24" i="1"/>
  <c r="W24" i="1" s="1" a="1"/>
  <c r="W24" i="1" s="1"/>
  <c r="V62" i="1"/>
  <c r="W62" i="1" s="1" a="1"/>
  <c r="W62" i="1" s="1"/>
  <c r="V315" i="1"/>
  <c r="W315" i="1" s="1" a="1"/>
  <c r="W315" i="1" s="1"/>
  <c r="V112" i="1"/>
  <c r="W112" i="1" s="1" a="1"/>
  <c r="W112" i="1" s="1"/>
  <c r="V97" i="1"/>
  <c r="W97" i="1" s="1" a="1"/>
  <c r="W97" i="1" s="1"/>
  <c r="V260" i="1"/>
  <c r="W260" i="1" s="1" a="1"/>
  <c r="W260" i="1" s="1"/>
  <c r="V253" i="1"/>
  <c r="W253" i="1" s="1" a="1"/>
  <c r="W253" i="1" s="1"/>
  <c r="V56" i="1"/>
  <c r="W56" i="1" s="1" a="1"/>
  <c r="W56" i="1" s="1"/>
  <c r="V59" i="1"/>
  <c r="W59" i="1" s="1" a="1"/>
  <c r="W59" i="1" s="1"/>
  <c r="V18" i="1"/>
  <c r="W18" i="1" s="1" a="1"/>
  <c r="W18" i="1" s="1"/>
  <c r="V85" i="1"/>
  <c r="W85" i="1" s="1" a="1"/>
  <c r="W85" i="1" s="1"/>
  <c r="V35" i="1"/>
  <c r="W35" i="1" s="1" a="1"/>
  <c r="W35" i="1" s="1"/>
  <c r="V298" i="1"/>
  <c r="W298" i="1" s="1" a="1"/>
  <c r="W298" i="1" s="1"/>
  <c r="V30" i="1"/>
  <c r="W30" i="1" s="1" a="1"/>
  <c r="W30" i="1" s="1"/>
  <c r="V151" i="1"/>
  <c r="W151" i="1" s="1" a="1"/>
  <c r="W151" i="1" s="1"/>
  <c r="V246" i="1"/>
  <c r="W246" i="1" s="1" a="1"/>
  <c r="W246" i="1" s="1"/>
  <c r="V216" i="1"/>
  <c r="W216" i="1" s="1" a="1"/>
  <c r="W216" i="1" s="1"/>
  <c r="V203" i="1"/>
  <c r="W203" i="1" s="1" a="1"/>
  <c r="W203" i="1" s="1"/>
  <c r="V268" i="1"/>
  <c r="W268" i="1" s="1" a="1"/>
  <c r="W268" i="1" s="1"/>
  <c r="V19" i="1"/>
  <c r="W19" i="1" s="1" a="1"/>
  <c r="W19" i="1" s="1"/>
  <c r="V374" i="1"/>
  <c r="W374" i="1" s="1" a="1"/>
  <c r="W374" i="1" s="1"/>
  <c r="V52" i="1"/>
  <c r="W52" i="1" s="1" a="1"/>
  <c r="W52" i="1" s="1"/>
  <c r="V231" i="1"/>
  <c r="W231" i="1" s="1" a="1"/>
  <c r="W231" i="1" s="1"/>
  <c r="V368" i="1"/>
  <c r="W368" i="1" s="1" a="1"/>
  <c r="W368" i="1" s="1"/>
  <c r="V15" i="1"/>
  <c r="W15" i="1" s="1" a="1"/>
  <c r="W15" i="1" s="1"/>
  <c r="V185" i="1"/>
  <c r="W185" i="1" s="1" a="1"/>
  <c r="W185" i="1" s="1"/>
  <c r="V22" i="1"/>
  <c r="W22" i="1" s="1" a="1"/>
  <c r="W22" i="1" s="1"/>
  <c r="V193" i="1"/>
  <c r="W193" i="1" s="1" a="1"/>
  <c r="W193" i="1" s="1"/>
  <c r="V249" i="1"/>
  <c r="W249" i="1" s="1" a="1"/>
  <c r="W249" i="1" s="1"/>
  <c r="V114" i="1"/>
  <c r="W114" i="1" s="1" a="1"/>
  <c r="W114" i="1" s="1"/>
  <c r="V266" i="1"/>
  <c r="W266" i="1" s="1" a="1"/>
  <c r="W266" i="1" s="1"/>
  <c r="V328" i="1"/>
  <c r="W328" i="1" s="1" a="1"/>
  <c r="W328" i="1" s="1"/>
  <c r="V67" i="1"/>
  <c r="W67" i="1" s="1" a="1"/>
  <c r="W67" i="1" s="1"/>
  <c r="V79" i="1"/>
  <c r="W79" i="1" s="1" a="1"/>
  <c r="W79" i="1" s="1"/>
  <c r="V154" i="1"/>
  <c r="W154" i="1" s="1" a="1"/>
  <c r="W154" i="1" s="1"/>
  <c r="V115" i="1"/>
  <c r="W115" i="1" s="1" a="1"/>
  <c r="W115" i="1" s="1"/>
  <c r="V301" i="1"/>
  <c r="W301" i="1" s="1" a="1"/>
  <c r="W301" i="1" s="1"/>
  <c r="V145" i="1"/>
  <c r="W145" i="1" s="1" a="1"/>
  <c r="W145" i="1" s="1"/>
  <c r="V125" i="1"/>
  <c r="W125" i="1" s="1" a="1"/>
  <c r="W125" i="1" s="1"/>
  <c r="V111" i="1"/>
  <c r="W111" i="1" s="1" a="1"/>
  <c r="W111" i="1" s="1"/>
  <c r="V150" i="1"/>
  <c r="W150" i="1" s="1" a="1"/>
  <c r="W150" i="1" s="1"/>
  <c r="V118" i="1"/>
  <c r="W118" i="1" s="1" a="1"/>
  <c r="W118" i="1" s="1"/>
  <c r="V251" i="1"/>
  <c r="W251" i="1" s="1" a="1"/>
  <c r="W251" i="1" s="1"/>
  <c r="V84" i="1"/>
  <c r="W84" i="1" s="1" a="1"/>
  <c r="W84" i="1" s="1"/>
  <c r="V300" i="1"/>
  <c r="W300" i="1" s="1" a="1"/>
  <c r="W300" i="1" s="1"/>
  <c r="V110" i="1"/>
  <c r="W110" i="1" s="1" a="1"/>
  <c r="W110" i="1" s="1"/>
  <c r="V199" i="1"/>
  <c r="W199" i="1" s="1" a="1"/>
  <c r="W199" i="1" s="1"/>
  <c r="V64" i="1"/>
  <c r="W64" i="1" s="1" a="1"/>
  <c r="W64" i="1" s="1"/>
  <c r="V205" i="1"/>
  <c r="W205" i="1" s="1" a="1"/>
  <c r="W205" i="1" s="1"/>
  <c r="V138" i="1"/>
  <c r="W138" i="1" s="1" a="1"/>
  <c r="W138" i="1" s="1"/>
  <c r="V319" i="1"/>
  <c r="V76" i="1"/>
  <c r="W76" i="1" s="1" a="1"/>
  <c r="W76" i="1" s="1"/>
  <c r="V126" i="1"/>
  <c r="W126" i="1" s="1" a="1"/>
  <c r="W126" i="1" s="1"/>
  <c r="V119" i="1"/>
  <c r="W119" i="1" s="1" a="1"/>
  <c r="W119" i="1" s="1"/>
  <c r="V184" i="1"/>
  <c r="W184" i="1" s="1" a="1"/>
  <c r="W184" i="1" s="1"/>
  <c r="V257" i="1"/>
  <c r="W257" i="1" s="1" a="1"/>
  <c r="W257" i="1" s="1"/>
  <c r="V332" i="1"/>
  <c r="W332" i="1" s="1" a="1"/>
  <c r="W332" i="1" s="1"/>
  <c r="V198" i="1"/>
  <c r="W198" i="1" s="1" a="1"/>
  <c r="W198" i="1" s="1"/>
  <c r="V208" i="1"/>
  <c r="W208" i="1" s="1" a="1"/>
  <c r="W208" i="1" s="1"/>
  <c r="V349" i="1"/>
  <c r="W349" i="1" s="1" a="1"/>
  <c r="W349" i="1" s="1"/>
  <c r="V323" i="1"/>
  <c r="W323" i="1" s="1" a="1"/>
  <c r="W323" i="1" s="1"/>
  <c r="V165" i="1"/>
  <c r="W165" i="1" s="1" a="1"/>
  <c r="W165" i="1" s="1"/>
  <c r="V135" i="1"/>
  <c r="W135" i="1" s="1" a="1"/>
  <c r="W135" i="1" s="1"/>
  <c r="V60" i="1"/>
  <c r="W60" i="1" s="1" a="1"/>
  <c r="W60" i="1" s="1"/>
  <c r="V42" i="1"/>
  <c r="W42" i="1" s="1" a="1"/>
  <c r="W42" i="1" s="1"/>
  <c r="V178" i="1"/>
  <c r="W178" i="1" s="1" a="1"/>
  <c r="W178" i="1" s="1"/>
  <c r="V175" i="1"/>
  <c r="W175" i="1" s="1" a="1"/>
  <c r="W175" i="1" s="1"/>
  <c r="V280" i="1"/>
  <c r="W280" i="1" s="1" a="1"/>
  <c r="W280" i="1" s="1"/>
  <c r="V49" i="1"/>
  <c r="W49" i="1" s="1" a="1"/>
  <c r="W49" i="1" s="1"/>
  <c r="V78" i="1"/>
  <c r="W78" i="1" s="1" a="1"/>
  <c r="W78" i="1" s="1"/>
  <c r="V36" i="1"/>
  <c r="W36" i="1" s="1" a="1"/>
  <c r="W36" i="1" s="1"/>
  <c r="V47" i="1"/>
  <c r="W47" i="1" s="1" a="1"/>
  <c r="W47" i="1" s="1"/>
  <c r="V316" i="1"/>
  <c r="W316" i="1" s="1" a="1"/>
  <c r="W316" i="1" s="1"/>
  <c r="V330" i="1"/>
  <c r="W330" i="1" s="1" a="1"/>
  <c r="W330" i="1" s="1"/>
  <c r="V179" i="1"/>
  <c r="W179" i="1" s="1" a="1"/>
  <c r="W179" i="1" s="1"/>
  <c r="V255" i="1"/>
  <c r="W255" i="1" s="1" a="1"/>
  <c r="W255" i="1" s="1"/>
  <c r="V361" i="1"/>
  <c r="W361" i="1" s="1" a="1"/>
  <c r="W361" i="1" s="1"/>
  <c r="V278" i="1"/>
  <c r="W278" i="1" s="1" a="1"/>
  <c r="W278" i="1" s="1"/>
  <c r="V321" i="1"/>
  <c r="W321" i="1" s="1" a="1"/>
  <c r="W321" i="1" s="1"/>
  <c r="V237" i="1"/>
  <c r="W237" i="1" s="1" a="1"/>
  <c r="W237" i="1" s="1"/>
  <c r="V72" i="1"/>
  <c r="W72" i="1" s="1" a="1"/>
  <c r="W72" i="1" s="1"/>
  <c r="V164" i="1"/>
  <c r="W164" i="1" s="1" a="1"/>
  <c r="W164" i="1" s="1"/>
  <c r="V259" i="1"/>
  <c r="W259" i="1" s="1" a="1"/>
  <c r="W259" i="1" s="1"/>
  <c r="V195" i="1"/>
  <c r="W195" i="1" s="1" a="1"/>
  <c r="W195" i="1" s="1"/>
  <c r="V234" i="1"/>
  <c r="W234" i="1" s="1" a="1"/>
  <c r="W234" i="1" s="1"/>
  <c r="V358" i="1"/>
  <c r="W358" i="1" s="1" a="1"/>
  <c r="W358" i="1" s="1"/>
  <c r="V25" i="1"/>
  <c r="W25" i="1" s="1" a="1"/>
  <c r="W25" i="1" s="1"/>
  <c r="V239" i="1"/>
  <c r="W239" i="1" s="1" a="1"/>
  <c r="W239" i="1" s="1"/>
  <c r="V139" i="1"/>
  <c r="W139" i="1" s="1" a="1"/>
  <c r="W139" i="1" s="1"/>
  <c r="V20" i="1"/>
  <c r="W20" i="1" s="1" a="1"/>
  <c r="W20" i="1" s="1"/>
  <c r="V295" i="1"/>
  <c r="W295" i="1" s="1" a="1"/>
  <c r="W295" i="1" s="1"/>
  <c r="V363" i="1"/>
  <c r="W363" i="1" s="1" a="1"/>
  <c r="W363" i="1" s="1"/>
  <c r="V228" i="1"/>
  <c r="W228" i="1" s="1" a="1"/>
  <c r="W228" i="1" s="1"/>
  <c r="V28" i="1"/>
  <c r="W28" i="1" s="1" a="1"/>
  <c r="W28" i="1" s="1"/>
  <c r="V142" i="1"/>
  <c r="W142" i="1" s="1" a="1"/>
  <c r="W142" i="1" s="1"/>
  <c r="V311" i="1"/>
  <c r="W311" i="1" s="1" a="1"/>
  <c r="W311" i="1" s="1"/>
  <c r="V128" i="1"/>
  <c r="W128" i="1" s="1" a="1"/>
  <c r="W128" i="1" s="1"/>
  <c r="V357" i="1"/>
  <c r="W357" i="1" s="1" a="1"/>
  <c r="W357" i="1" s="1"/>
  <c r="V51" i="1"/>
  <c r="W51" i="1" s="1" a="1"/>
  <c r="W51" i="1" s="1"/>
  <c r="V351" i="1"/>
  <c r="W351" i="1" s="1" a="1"/>
  <c r="W351" i="1" s="1"/>
  <c r="V204" i="1"/>
  <c r="W204" i="1" s="1" a="1"/>
  <c r="W204" i="1" s="1"/>
  <c r="V158" i="1"/>
  <c r="W158" i="1" s="1" a="1"/>
  <c r="W158" i="1" s="1"/>
  <c r="V215" i="1"/>
  <c r="W215" i="1" s="1" a="1"/>
  <c r="W215" i="1" s="1"/>
  <c r="V296" i="1"/>
  <c r="W296" i="1" s="1" a="1"/>
  <c r="W296" i="1" s="1"/>
  <c r="V353" i="1"/>
  <c r="W353" i="1" s="1" a="1"/>
  <c r="W353" i="1" s="1"/>
  <c r="V364" i="1"/>
  <c r="W364" i="1" s="1" a="1"/>
  <c r="W364" i="1" s="1"/>
  <c r="V123" i="1"/>
  <c r="W123" i="1" s="1" a="1"/>
  <c r="W123" i="1" s="1"/>
  <c r="V256" i="1"/>
  <c r="W256" i="1" s="1" a="1"/>
  <c r="W256" i="1" s="1"/>
  <c r="V57" i="1"/>
  <c r="W57" i="1" s="1" a="1"/>
  <c r="W57" i="1" s="1"/>
  <c r="V92" i="1"/>
  <c r="W92" i="1" s="1" a="1"/>
  <c r="W92" i="1" s="1"/>
  <c r="V261" i="1"/>
  <c r="W261" i="1" s="1" a="1"/>
  <c r="W261" i="1" s="1"/>
  <c r="V167" i="1"/>
  <c r="W167" i="1" s="1" a="1"/>
  <c r="W167" i="1" s="1"/>
  <c r="V156" i="1"/>
  <c r="W156" i="1" s="1" a="1"/>
  <c r="W156" i="1" s="1"/>
  <c r="V314" i="1"/>
  <c r="W314" i="1" s="1" a="1"/>
  <c r="W314" i="1" s="1"/>
  <c r="V68" i="1"/>
  <c r="W68" i="1" s="1" a="1"/>
  <c r="W68" i="1" s="1"/>
  <c r="V367" i="1"/>
  <c r="W367" i="1" s="1" a="1"/>
  <c r="W367" i="1" s="1"/>
  <c r="V312" i="1"/>
  <c r="W312" i="1" s="1" a="1"/>
  <c r="W312" i="1" s="1"/>
  <c r="V81" i="1"/>
  <c r="W81" i="1" s="1" a="1"/>
  <c r="W81" i="1" s="1"/>
  <c r="V206" i="1"/>
  <c r="W206" i="1" s="1" a="1"/>
  <c r="W206" i="1" s="1"/>
  <c r="V132" i="1"/>
  <c r="W132" i="1" s="1" a="1"/>
  <c r="W132" i="1" s="1"/>
  <c r="V287" i="1"/>
  <c r="W287" i="1" s="1" a="1"/>
  <c r="W287" i="1" s="1"/>
  <c r="V372" i="1"/>
  <c r="W372" i="1" s="1" a="1"/>
  <c r="W372" i="1" s="1"/>
  <c r="V40" i="1"/>
  <c r="W40" i="1" s="1" a="1"/>
  <c r="W40" i="1" s="1"/>
  <c r="V339" i="1"/>
  <c r="W339" i="1" s="1" a="1"/>
  <c r="W339" i="1" s="1"/>
  <c r="V192" i="1"/>
  <c r="W192" i="1" s="1" a="1"/>
  <c r="W192" i="1" s="1"/>
  <c r="V202" i="1"/>
  <c r="W202" i="1" s="1" a="1"/>
  <c r="W202" i="1" s="1"/>
  <c r="V274" i="1"/>
  <c r="W274" i="1" s="1" a="1"/>
  <c r="W274" i="1" s="1"/>
  <c r="X9" i="1"/>
  <c r="V207" i="1"/>
  <c r="W207" i="1" s="1" a="1"/>
  <c r="W207" i="1" s="1"/>
  <c r="V320" i="1"/>
  <c r="W320" i="1" s="1" a="1"/>
  <c r="W320" i="1" s="1"/>
  <c r="V182" i="1"/>
  <c r="W182" i="1" s="1" a="1"/>
  <c r="W182" i="1" s="1"/>
  <c r="V317" i="1"/>
  <c r="W317" i="1" s="1" a="1"/>
  <c r="W317" i="1" s="1"/>
  <c r="V155" i="1"/>
  <c r="W155" i="1" s="1" a="1"/>
  <c r="W155" i="1" s="1"/>
  <c r="V290" i="1"/>
  <c r="W290" i="1" s="1" a="1"/>
  <c r="W290" i="1" s="1"/>
  <c r="V187" i="1"/>
  <c r="W187" i="1" s="1" a="1"/>
  <c r="W187" i="1" s="1"/>
  <c r="V137" i="1"/>
  <c r="W137" i="1" s="1" a="1"/>
  <c r="W137" i="1" s="1"/>
  <c r="V58" i="1"/>
  <c r="W58" i="1" s="1" a="1"/>
  <c r="W58" i="1" s="1"/>
  <c r="V283" i="1"/>
  <c r="W283" i="1" s="1" a="1"/>
  <c r="W283" i="1" s="1"/>
  <c r="V326" i="1"/>
  <c r="W326" i="1" s="1" a="1"/>
  <c r="W326" i="1" s="1"/>
  <c r="V271" i="1"/>
  <c r="W271" i="1" s="1" a="1"/>
  <c r="W271" i="1" s="1"/>
  <c r="V373" i="1"/>
  <c r="W373" i="1" s="1" a="1"/>
  <c r="W373" i="1" s="1"/>
  <c r="V209" i="1"/>
  <c r="W209" i="1" s="1" a="1"/>
  <c r="W209" i="1" s="1"/>
  <c r="V38" i="1"/>
  <c r="W38" i="1" s="1" a="1"/>
  <c r="W38" i="1" s="1"/>
  <c r="V235" i="1"/>
  <c r="W235" i="1" s="1" a="1"/>
  <c r="W235" i="1" s="1"/>
  <c r="V117" i="1"/>
  <c r="W117" i="1" s="1" a="1"/>
  <c r="W117" i="1" s="1"/>
  <c r="V12" i="1"/>
  <c r="V183" i="1"/>
  <c r="W183" i="1" s="1" a="1"/>
  <c r="W183" i="1" s="1"/>
  <c r="V37" i="1"/>
  <c r="W37" i="1" s="1" a="1"/>
  <c r="W37" i="1" s="1"/>
  <c r="V82" i="1"/>
  <c r="W82" i="1" s="1" a="1"/>
  <c r="W82" i="1" s="1"/>
  <c r="V313" i="1"/>
  <c r="W313" i="1" s="1" a="1"/>
  <c r="W313" i="1" s="1"/>
  <c r="V171" i="1"/>
  <c r="W171" i="1" s="1" a="1"/>
  <c r="W171" i="1" s="1"/>
  <c r="V305" i="1"/>
  <c r="W305" i="1" s="1" a="1"/>
  <c r="W305" i="1" s="1"/>
  <c r="H25" i="10" l="1"/>
  <c r="C27" i="10"/>
  <c r="F26" i="10"/>
  <c r="E26" i="10"/>
  <c r="B27" i="10"/>
  <c r="D27" i="10"/>
  <c r="G26" i="10"/>
  <c r="W252" i="1" a="1"/>
  <c r="W252" i="1" s="1"/>
  <c r="W133" i="1" a="1"/>
  <c r="W133" i="1" s="1"/>
  <c r="W319" i="1" a="1"/>
  <c r="W319" i="1" s="1"/>
  <c r="W136" i="1" a="1"/>
  <c r="W136" i="1" s="1"/>
  <c r="W309" i="1" a="1"/>
  <c r="W309" i="1" s="1"/>
  <c r="F51" i="2"/>
  <c r="X11" i="1"/>
  <c r="X12" i="1" s="1"/>
  <c r="E10" i="13" s="1"/>
  <c r="F10" i="13" s="1"/>
  <c r="L13" i="10"/>
  <c r="W262" i="1" a="1"/>
  <c r="W262" i="1" s="1"/>
  <c r="C2" i="9"/>
  <c r="F44" i="2"/>
  <c r="H9" i="2" s="1"/>
  <c r="H26" i="10" l="1"/>
  <c r="B28" i="10"/>
  <c r="E27" i="10"/>
  <c r="C28" i="10"/>
  <c r="F27" i="10"/>
  <c r="G27" i="10"/>
  <c r="D28" i="10"/>
  <c r="G7" i="9"/>
  <c r="F9" i="2"/>
  <c r="G9" i="2" s="1"/>
  <c r="H10" i="13"/>
  <c r="G10" i="13"/>
  <c r="F48" i="2"/>
  <c r="E53" i="2" s="1"/>
  <c r="G54" i="2" s="1"/>
  <c r="A18" i="9"/>
  <c r="H27" i="10" l="1"/>
  <c r="F28" i="10"/>
  <c r="C29" i="10"/>
  <c r="E28" i="10"/>
  <c r="B29" i="10"/>
  <c r="G28" i="10"/>
  <c r="D29" i="10"/>
  <c r="I10" i="13"/>
  <c r="I12" i="13" s="1"/>
  <c r="H5" i="2" l="1"/>
  <c r="F5" i="2" s="1"/>
  <c r="G5" i="2" s="1"/>
  <c r="H28" i="10"/>
  <c r="B30" i="10"/>
  <c r="E29" i="10"/>
  <c r="F29" i="10"/>
  <c r="C30" i="10"/>
  <c r="G29" i="10"/>
  <c r="D30" i="10"/>
  <c r="I16" i="13"/>
  <c r="H29" i="10" l="1"/>
  <c r="C31" i="10"/>
  <c r="F30" i="10"/>
  <c r="B31" i="10"/>
  <c r="E30" i="10"/>
  <c r="D31" i="10"/>
  <c r="G30" i="10"/>
  <c r="H30" i="10" l="1"/>
  <c r="B32" i="10"/>
  <c r="E31" i="10"/>
  <c r="F31" i="10"/>
  <c r="C32" i="10"/>
  <c r="G31" i="10"/>
  <c r="D32" i="10"/>
  <c r="H31" i="10" l="1"/>
  <c r="C33" i="10"/>
  <c r="F32" i="10"/>
  <c r="E32" i="10"/>
  <c r="B33" i="10"/>
  <c r="G32" i="10"/>
  <c r="D33" i="10"/>
  <c r="H32" i="10" l="1"/>
  <c r="E33" i="10"/>
  <c r="B34" i="10"/>
  <c r="F33" i="10"/>
  <c r="C34" i="10"/>
  <c r="G33" i="10"/>
  <c r="D34" i="10"/>
  <c r="H33" i="10" l="1"/>
  <c r="B35" i="10"/>
  <c r="E34" i="10"/>
  <c r="C35" i="10"/>
  <c r="F34" i="10"/>
  <c r="G34" i="10"/>
  <c r="D35" i="10"/>
  <c r="H34" i="10" l="1"/>
  <c r="C36" i="10"/>
  <c r="F35" i="10"/>
  <c r="E35" i="10"/>
  <c r="B36" i="10"/>
  <c r="D36" i="10"/>
  <c r="G35" i="10"/>
  <c r="H35" i="10" l="1"/>
  <c r="B37" i="10"/>
  <c r="E36" i="10"/>
  <c r="F36" i="10"/>
  <c r="C37" i="10"/>
  <c r="D37" i="10"/>
  <c r="G36" i="10"/>
  <c r="H36" i="10" l="1"/>
  <c r="C38" i="10"/>
  <c r="F37" i="10"/>
  <c r="E37" i="10"/>
  <c r="B38" i="10"/>
  <c r="D38" i="10"/>
  <c r="G37" i="10"/>
  <c r="H37" i="10" l="1"/>
  <c r="B39" i="10"/>
  <c r="E38" i="10"/>
  <c r="F38" i="10"/>
  <c r="C39" i="10"/>
  <c r="G38" i="10"/>
  <c r="D39" i="10"/>
  <c r="H38" i="10" l="1"/>
  <c r="F39" i="10"/>
  <c r="C40" i="10"/>
  <c r="E39" i="10"/>
  <c r="B40" i="10"/>
  <c r="G39" i="10"/>
  <c r="D40" i="10"/>
  <c r="H39" i="10" l="1"/>
  <c r="E40" i="10"/>
  <c r="B41" i="10"/>
  <c r="F40" i="10"/>
  <c r="C41" i="10"/>
  <c r="D41" i="10"/>
  <c r="G40" i="10"/>
  <c r="H40" i="10" l="1"/>
  <c r="F41" i="10"/>
  <c r="C42" i="10"/>
  <c r="B42" i="10"/>
  <c r="E41" i="10"/>
  <c r="G41" i="10"/>
  <c r="D42" i="10"/>
  <c r="C43" i="10" l="1"/>
  <c r="F42" i="10"/>
  <c r="H41" i="10"/>
  <c r="E42" i="10"/>
  <c r="B43" i="10"/>
  <c r="G42" i="10"/>
  <c r="D43" i="10"/>
  <c r="H42" i="10" l="1"/>
  <c r="B44" i="10"/>
  <c r="E43" i="10"/>
  <c r="F43" i="10"/>
  <c r="C44" i="10"/>
  <c r="D44" i="10"/>
  <c r="G43" i="10"/>
  <c r="H43" i="10" l="1"/>
  <c r="F44" i="10"/>
  <c r="C45" i="10"/>
  <c r="E44" i="10"/>
  <c r="B45" i="10"/>
  <c r="G44" i="10"/>
  <c r="D45" i="10"/>
  <c r="H44" i="10" l="1"/>
  <c r="E45" i="10"/>
  <c r="B46" i="10"/>
  <c r="C46" i="10"/>
  <c r="F45" i="10"/>
  <c r="D46" i="10"/>
  <c r="G45" i="10"/>
  <c r="H45" i="10" l="1"/>
  <c r="F46" i="10"/>
  <c r="C47" i="10"/>
  <c r="B47" i="10"/>
  <c r="E46" i="10"/>
  <c r="D47" i="10"/>
  <c r="G46" i="10"/>
  <c r="H46" i="10" l="1"/>
  <c r="F47" i="10"/>
  <c r="C48" i="10"/>
  <c r="B48" i="10"/>
  <c r="E47" i="10"/>
  <c r="D48" i="10"/>
  <c r="G47" i="10"/>
  <c r="H47" i="10" l="1"/>
  <c r="B49" i="10"/>
  <c r="E48" i="10"/>
  <c r="C49" i="10"/>
  <c r="F48" i="10"/>
  <c r="G48" i="10"/>
  <c r="D49" i="10"/>
  <c r="H48" i="10" l="1"/>
  <c r="F49" i="10"/>
  <c r="C50" i="10"/>
  <c r="B50" i="10"/>
  <c r="E49" i="10"/>
  <c r="G49" i="10"/>
  <c r="D50" i="10"/>
  <c r="C51" i="10" l="1"/>
  <c r="F50" i="10"/>
  <c r="H49" i="10"/>
  <c r="E50" i="10"/>
  <c r="B51" i="10"/>
  <c r="D51" i="10"/>
  <c r="G50" i="10"/>
  <c r="H50" i="10" l="1"/>
  <c r="E51" i="10"/>
  <c r="B52" i="10"/>
  <c r="C52" i="10"/>
  <c r="F51" i="10"/>
  <c r="G51" i="10"/>
  <c r="D52" i="10"/>
  <c r="H51" i="10" l="1"/>
  <c r="C53" i="10"/>
  <c r="F52" i="10"/>
  <c r="B53" i="10"/>
  <c r="E52" i="10"/>
  <c r="D53" i="10"/>
  <c r="G52" i="10"/>
  <c r="H52" i="10" l="1"/>
  <c r="B54" i="10"/>
  <c r="E53" i="10"/>
  <c r="C54" i="10"/>
  <c r="F53" i="10"/>
  <c r="D54" i="10"/>
  <c r="G53" i="10"/>
  <c r="H53" i="10" l="1"/>
  <c r="C55" i="10"/>
  <c r="F54" i="10"/>
  <c r="B55" i="10"/>
  <c r="E54" i="10"/>
  <c r="G54" i="10"/>
  <c r="D55" i="10"/>
  <c r="H54" i="10" l="1"/>
  <c r="B56" i="10"/>
  <c r="E55" i="10"/>
  <c r="F55" i="10"/>
  <c r="C56" i="10"/>
  <c r="G55" i="10"/>
  <c r="D56" i="10"/>
  <c r="H55" i="10" l="1"/>
  <c r="F56" i="10"/>
  <c r="C57" i="10"/>
  <c r="E56" i="10"/>
  <c r="B57" i="10"/>
  <c r="G56" i="10"/>
  <c r="D57" i="10"/>
  <c r="H56" i="10" l="1"/>
  <c r="B58" i="10"/>
  <c r="E57" i="10"/>
  <c r="F57" i="10"/>
  <c r="C58" i="10"/>
  <c r="G57" i="10"/>
  <c r="D58" i="10"/>
  <c r="H57" i="10" l="1"/>
  <c r="C59" i="10"/>
  <c r="F58" i="10"/>
  <c r="B59" i="10"/>
  <c r="E58" i="10"/>
  <c r="D59" i="10"/>
  <c r="G58" i="10"/>
  <c r="H58" i="10" l="1"/>
  <c r="B60" i="10"/>
  <c r="E59" i="10"/>
  <c r="F59" i="10"/>
  <c r="C60" i="10"/>
  <c r="D60" i="10"/>
  <c r="G59" i="10"/>
  <c r="H59" i="10" l="1"/>
  <c r="F60" i="10"/>
  <c r="C61" i="10"/>
  <c r="E60" i="10"/>
  <c r="B61" i="10"/>
  <c r="D61" i="10"/>
  <c r="G60" i="10"/>
  <c r="H60" i="10" l="1"/>
  <c r="B62" i="10"/>
  <c r="E61" i="10"/>
  <c r="F61" i="10"/>
  <c r="C62" i="10"/>
  <c r="D62" i="10"/>
  <c r="G61" i="10"/>
  <c r="H61" i="10" l="1"/>
  <c r="F62" i="10"/>
  <c r="C63" i="10"/>
  <c r="B63" i="10"/>
  <c r="E62" i="10"/>
  <c r="G62" i="10"/>
  <c r="D63" i="10"/>
  <c r="H62" i="10" l="1"/>
  <c r="B64" i="10"/>
  <c r="E63" i="10"/>
  <c r="C64" i="10"/>
  <c r="F63" i="10"/>
  <c r="D64" i="10"/>
  <c r="G63" i="10"/>
  <c r="H63" i="10" l="1"/>
  <c r="F64" i="10"/>
  <c r="C65" i="10"/>
  <c r="B65" i="10"/>
  <c r="E64" i="10"/>
  <c r="G64" i="10"/>
  <c r="D65" i="10"/>
  <c r="H64" i="10" l="1"/>
  <c r="F65" i="10"/>
  <c r="C66" i="10"/>
  <c r="B66" i="10"/>
  <c r="E65" i="10"/>
  <c r="D66" i="10"/>
  <c r="G65" i="10"/>
  <c r="H65" i="10" l="1"/>
  <c r="E66" i="10"/>
  <c r="B67" i="10"/>
  <c r="F66" i="10"/>
  <c r="C67" i="10"/>
  <c r="G66" i="10"/>
  <c r="D67" i="10"/>
  <c r="H66" i="10" l="1"/>
  <c r="E67" i="10"/>
  <c r="B68" i="10"/>
  <c r="F67" i="10"/>
  <c r="C68" i="10"/>
  <c r="G67" i="10"/>
  <c r="D68" i="10"/>
  <c r="H67" i="10" l="1"/>
  <c r="C69" i="10"/>
  <c r="F68" i="10"/>
  <c r="E68" i="10"/>
  <c r="B69" i="10"/>
  <c r="G68" i="10"/>
  <c r="D69" i="10"/>
  <c r="H68" i="10" l="1"/>
  <c r="B70" i="10"/>
  <c r="E69" i="10"/>
  <c r="F69" i="10"/>
  <c r="C70" i="10"/>
  <c r="D70" i="10"/>
  <c r="G69" i="10"/>
  <c r="H69" i="10" s="1"/>
  <c r="F70" i="10" l="1"/>
  <c r="C71" i="10"/>
  <c r="E70" i="10"/>
  <c r="B71" i="10"/>
  <c r="D71" i="10"/>
  <c r="G70" i="10"/>
  <c r="H70" i="10" l="1"/>
  <c r="F71" i="10"/>
  <c r="C72" i="10"/>
  <c r="B72" i="10"/>
  <c r="E71" i="10"/>
  <c r="D72" i="10"/>
  <c r="G71" i="10"/>
  <c r="H71" i="10" l="1"/>
  <c r="F72" i="10"/>
  <c r="C73" i="10"/>
  <c r="B73" i="10"/>
  <c r="E72" i="10"/>
  <c r="D73" i="10"/>
  <c r="G72" i="10"/>
  <c r="H72" i="10" l="1"/>
  <c r="B74" i="10"/>
  <c r="E73" i="10"/>
  <c r="C74" i="10"/>
  <c r="F73" i="10"/>
  <c r="D74" i="10"/>
  <c r="G73" i="10"/>
  <c r="H73" i="10" l="1"/>
  <c r="F74" i="10"/>
  <c r="C75" i="10"/>
  <c r="E74" i="10"/>
  <c r="B75" i="10"/>
  <c r="D75" i="10"/>
  <c r="G74" i="10"/>
  <c r="H74" i="10" l="1"/>
  <c r="F75" i="10"/>
  <c r="C76" i="10"/>
  <c r="B76" i="10"/>
  <c r="E75" i="10"/>
  <c r="D76" i="10"/>
  <c r="G75" i="10"/>
  <c r="H75" i="10" l="1"/>
  <c r="B77" i="10"/>
  <c r="E76" i="10"/>
  <c r="C77" i="10"/>
  <c r="F76" i="10"/>
  <c r="G76" i="10"/>
  <c r="D77" i="10"/>
  <c r="H76" i="10" l="1"/>
  <c r="F77" i="10"/>
  <c r="C78" i="10"/>
  <c r="B78" i="10"/>
  <c r="E77" i="10"/>
  <c r="G77" i="10"/>
  <c r="D78" i="10"/>
  <c r="H77" i="10" l="1"/>
  <c r="B79" i="10"/>
  <c r="E78" i="10"/>
  <c r="C79" i="10"/>
  <c r="F78" i="10"/>
  <c r="D79" i="10"/>
  <c r="G78" i="10"/>
  <c r="H78" i="10" l="1"/>
  <c r="F79" i="10"/>
  <c r="C80" i="10"/>
  <c r="E79" i="10"/>
  <c r="B80" i="10"/>
  <c r="G79" i="10"/>
  <c r="D80" i="10"/>
  <c r="H79" i="10" l="1"/>
  <c r="B81" i="10"/>
  <c r="E80" i="10"/>
  <c r="C81" i="10"/>
  <c r="F80" i="10"/>
  <c r="G80" i="10"/>
  <c r="D81" i="10"/>
  <c r="H80" i="10" l="1"/>
  <c r="C82" i="10"/>
  <c r="F81" i="10"/>
  <c r="E81" i="10"/>
  <c r="B82" i="10"/>
  <c r="G81" i="10"/>
  <c r="D82" i="10"/>
  <c r="F82" i="10" l="1"/>
  <c r="C83" i="10"/>
  <c r="H81" i="10"/>
  <c r="E82" i="10"/>
  <c r="B83" i="10"/>
  <c r="D83" i="10"/>
  <c r="G82" i="10"/>
  <c r="H82" i="10" l="1"/>
  <c r="F83" i="10"/>
  <c r="C84" i="10"/>
  <c r="E83" i="10"/>
  <c r="B84" i="10"/>
  <c r="G83" i="10"/>
  <c r="D84" i="10"/>
  <c r="H83" i="10" l="1"/>
  <c r="B85" i="10"/>
  <c r="E84" i="10"/>
  <c r="F84" i="10"/>
  <c r="C85" i="10"/>
  <c r="G84" i="10"/>
  <c r="D85" i="10"/>
  <c r="H84" i="10" l="1"/>
  <c r="F85" i="10"/>
  <c r="C86" i="10"/>
  <c r="E85" i="10"/>
  <c r="B86" i="10"/>
  <c r="G85" i="10"/>
  <c r="D86" i="10"/>
  <c r="H85" i="10" l="1"/>
  <c r="B87" i="10"/>
  <c r="E86" i="10"/>
  <c r="C87" i="10"/>
  <c r="F86" i="10"/>
  <c r="G86" i="10"/>
  <c r="D87" i="10"/>
  <c r="H86" i="10" l="1"/>
  <c r="B88" i="10"/>
  <c r="E87" i="10"/>
  <c r="F87" i="10"/>
  <c r="C88" i="10"/>
  <c r="D88" i="10"/>
  <c r="G87" i="10"/>
  <c r="H87" i="10" s="1"/>
  <c r="C89" i="10" l="1"/>
  <c r="F88" i="10"/>
  <c r="E88" i="10"/>
  <c r="B89" i="10"/>
  <c r="D89" i="10"/>
  <c r="G88" i="10"/>
  <c r="H88" i="10" l="1"/>
  <c r="E89" i="10"/>
  <c r="B90" i="10"/>
  <c r="C90" i="10"/>
  <c r="F89" i="10"/>
  <c r="G89" i="10"/>
  <c r="D90" i="10"/>
  <c r="H89" i="10" l="1"/>
  <c r="C91" i="10"/>
  <c r="F90" i="10"/>
  <c r="B91" i="10"/>
  <c r="E90" i="10"/>
  <c r="D91" i="10"/>
  <c r="G90" i="10"/>
  <c r="H90" i="10" l="1"/>
  <c r="B92" i="10"/>
  <c r="E91" i="10"/>
  <c r="C92" i="10"/>
  <c r="F91" i="10"/>
  <c r="D92" i="10"/>
  <c r="G91" i="10"/>
  <c r="H91" i="10" l="1"/>
  <c r="C93" i="10"/>
  <c r="F92" i="10"/>
  <c r="E92" i="10"/>
  <c r="B93" i="10"/>
  <c r="D93" i="10"/>
  <c r="G92" i="10"/>
  <c r="H92" i="10" l="1"/>
  <c r="E93" i="10"/>
  <c r="B94" i="10"/>
  <c r="F93" i="10"/>
  <c r="C94" i="10"/>
  <c r="D94" i="10"/>
  <c r="G93" i="10"/>
  <c r="H93" i="10" l="1"/>
  <c r="E94" i="10"/>
  <c r="B95" i="10"/>
  <c r="F94" i="10"/>
  <c r="C95" i="10"/>
  <c r="D95" i="10"/>
  <c r="G94" i="10"/>
  <c r="H94" i="10" l="1"/>
  <c r="C96" i="10"/>
  <c r="F95" i="10"/>
  <c r="B96" i="10"/>
  <c r="E95" i="10"/>
  <c r="G95" i="10"/>
  <c r="D96" i="10"/>
  <c r="H95" i="10" l="1"/>
  <c r="B97" i="10"/>
  <c r="E96" i="10"/>
  <c r="F96" i="10"/>
  <c r="C97" i="10"/>
  <c r="G96" i="10"/>
  <c r="D97" i="10"/>
  <c r="H96" i="10" l="1"/>
  <c r="C98" i="10"/>
  <c r="F97" i="10"/>
  <c r="B98" i="10"/>
  <c r="E97" i="10"/>
  <c r="D98" i="10"/>
  <c r="G97" i="10"/>
  <c r="H97" i="10" l="1"/>
  <c r="B99" i="10"/>
  <c r="E98" i="10"/>
  <c r="F98" i="10"/>
  <c r="C99" i="10"/>
  <c r="G98" i="10"/>
  <c r="D99" i="10"/>
  <c r="H98" i="10" l="1"/>
  <c r="C100" i="10"/>
  <c r="F99" i="10"/>
  <c r="B100" i="10"/>
  <c r="E99" i="10"/>
  <c r="G99" i="10"/>
  <c r="D100" i="10"/>
  <c r="H99" i="10" l="1"/>
  <c r="E100" i="10"/>
  <c r="B101" i="10"/>
  <c r="C101" i="10"/>
  <c r="F100" i="10"/>
  <c r="G100" i="10"/>
  <c r="D101" i="10"/>
  <c r="H100" i="10" l="1"/>
  <c r="F101" i="10"/>
  <c r="C102" i="10"/>
  <c r="E101" i="10"/>
  <c r="B102" i="10"/>
  <c r="G101" i="10"/>
  <c r="D102" i="10"/>
  <c r="H101" i="10" l="1"/>
  <c r="B103" i="10"/>
  <c r="E102" i="10"/>
  <c r="C103" i="10"/>
  <c r="F102" i="10"/>
  <c r="G102" i="10"/>
  <c r="D103" i="10"/>
  <c r="H102" i="10" l="1"/>
  <c r="C104" i="10"/>
  <c r="F103" i="10"/>
  <c r="B104" i="10"/>
  <c r="E103" i="10"/>
  <c r="G103" i="10"/>
  <c r="D104" i="10"/>
  <c r="H103" i="10" l="1"/>
  <c r="E104" i="10"/>
  <c r="B105" i="10"/>
  <c r="F104" i="10"/>
  <c r="C105" i="10"/>
  <c r="G104" i="10"/>
  <c r="D105" i="10"/>
  <c r="H104" i="10" l="1"/>
  <c r="F105" i="10"/>
  <c r="C106" i="10"/>
  <c r="E105" i="10"/>
  <c r="B106" i="10"/>
  <c r="D106" i="10"/>
  <c r="G105" i="10"/>
  <c r="H105" i="10" l="1"/>
  <c r="B107" i="10"/>
  <c r="E106" i="10"/>
  <c r="F106" i="10"/>
  <c r="C107" i="10"/>
  <c r="D107" i="10"/>
  <c r="G106" i="10"/>
  <c r="H106" i="10" l="1"/>
  <c r="C108" i="10"/>
  <c r="F107" i="10"/>
  <c r="B108" i="10"/>
  <c r="E107" i="10"/>
  <c r="D108" i="10"/>
  <c r="G107" i="10"/>
  <c r="H107" i="10" l="1"/>
  <c r="B109" i="10"/>
  <c r="E108" i="10"/>
  <c r="C109" i="10"/>
  <c r="F108" i="10"/>
  <c r="G108" i="10"/>
  <c r="D109" i="10"/>
  <c r="H108" i="10" l="1"/>
  <c r="F109" i="10"/>
  <c r="C110" i="10"/>
  <c r="E109" i="10"/>
  <c r="B110" i="10"/>
  <c r="D110" i="10"/>
  <c r="G109" i="10"/>
  <c r="H109" i="10" l="1"/>
  <c r="B111" i="10"/>
  <c r="E110" i="10"/>
  <c r="F110" i="10"/>
  <c r="C111" i="10"/>
  <c r="G110" i="10"/>
  <c r="D111" i="10"/>
  <c r="H110" i="10" l="1"/>
  <c r="F111" i="10"/>
  <c r="C112" i="10"/>
  <c r="B112" i="10"/>
  <c r="E111" i="10"/>
  <c r="G111" i="10"/>
  <c r="D112" i="10"/>
  <c r="H111" i="10" l="1"/>
  <c r="E112" i="10"/>
  <c r="B113" i="10"/>
  <c r="F112" i="10"/>
  <c r="C113" i="10"/>
  <c r="G112" i="10"/>
  <c r="D113" i="10"/>
  <c r="H112" i="10" l="1"/>
  <c r="C114" i="10"/>
  <c r="F113" i="10"/>
  <c r="E113" i="10"/>
  <c r="B114" i="10"/>
  <c r="D114" i="10"/>
  <c r="G113" i="10"/>
  <c r="H113" i="10" l="1"/>
  <c r="B115" i="10"/>
  <c r="E114" i="10"/>
  <c r="F114" i="10"/>
  <c r="C115" i="10"/>
  <c r="D115" i="10"/>
  <c r="G114" i="10"/>
  <c r="H114" i="10" l="1"/>
  <c r="F115" i="10"/>
  <c r="C116" i="10"/>
  <c r="E115" i="10"/>
  <c r="B116" i="10"/>
  <c r="D116" i="10"/>
  <c r="G115" i="10"/>
  <c r="H115" i="10" l="1"/>
  <c r="B117" i="10"/>
  <c r="E116" i="10"/>
  <c r="C117" i="10"/>
  <c r="F116" i="10"/>
  <c r="G116" i="10"/>
  <c r="D117" i="10"/>
  <c r="H116" i="10" l="1"/>
  <c r="C118" i="10"/>
  <c r="F117" i="10"/>
  <c r="B118" i="10"/>
  <c r="E117" i="10"/>
  <c r="D118" i="10"/>
  <c r="G117" i="10"/>
  <c r="H117" i="10" l="1"/>
  <c r="B119" i="10"/>
  <c r="E118" i="10"/>
  <c r="C119" i="10"/>
  <c r="F118" i="10"/>
  <c r="G118" i="10"/>
  <c r="D119" i="10"/>
  <c r="H118" i="10" l="1"/>
  <c r="C120" i="10"/>
  <c r="F119" i="10"/>
  <c r="B120" i="10"/>
  <c r="E119" i="10"/>
  <c r="G119" i="10"/>
  <c r="D120" i="10"/>
  <c r="H119" i="10" l="1"/>
  <c r="E120" i="10"/>
  <c r="B121" i="10"/>
  <c r="C121" i="10"/>
  <c r="F120" i="10"/>
  <c r="G120" i="10"/>
  <c r="D121" i="10"/>
  <c r="H120" i="10" l="1"/>
  <c r="F121" i="10"/>
  <c r="C122" i="10"/>
  <c r="E121" i="10"/>
  <c r="B122" i="10"/>
  <c r="G121" i="10"/>
  <c r="D122" i="10"/>
  <c r="H121" i="10" l="1"/>
  <c r="B123" i="10"/>
  <c r="E122" i="10"/>
  <c r="F122" i="10"/>
  <c r="C123" i="10"/>
  <c r="D123" i="10"/>
  <c r="G122" i="10"/>
  <c r="H122" i="10" l="1"/>
  <c r="F123" i="10"/>
  <c r="C124" i="10"/>
  <c r="E123" i="10"/>
  <c r="B124" i="10"/>
  <c r="D124" i="10"/>
  <c r="G123" i="10"/>
  <c r="H123" i="10" l="1"/>
  <c r="C125" i="10"/>
  <c r="F124" i="10"/>
  <c r="B125" i="10"/>
  <c r="E124" i="10"/>
  <c r="G124" i="10"/>
  <c r="D125" i="10"/>
  <c r="H124" i="10" l="1"/>
  <c r="B126" i="10"/>
  <c r="E125" i="10"/>
  <c r="C126" i="10"/>
  <c r="F125" i="10"/>
  <c r="G125" i="10"/>
  <c r="D126" i="10"/>
  <c r="H125" i="10" l="1"/>
  <c r="F126" i="10"/>
  <c r="C127" i="10"/>
  <c r="B127" i="10"/>
  <c r="E126" i="10"/>
  <c r="G126" i="10"/>
  <c r="D127" i="10"/>
  <c r="H126" i="10" l="1"/>
  <c r="E127" i="10"/>
  <c r="B128" i="10"/>
  <c r="C128" i="10"/>
  <c r="F127" i="10"/>
  <c r="G127" i="10"/>
  <c r="D128" i="10"/>
  <c r="H127" i="10" l="1"/>
  <c r="E128" i="10"/>
  <c r="B129" i="10"/>
  <c r="C129" i="10"/>
  <c r="F128" i="10"/>
  <c r="D129" i="10"/>
  <c r="G128" i="10"/>
  <c r="H128" i="10" l="1"/>
  <c r="C130" i="10"/>
  <c r="F129" i="10"/>
  <c r="E129" i="10"/>
  <c r="B130" i="10"/>
  <c r="G129" i="10"/>
  <c r="D130" i="10"/>
  <c r="H129" i="10" l="1"/>
  <c r="B131" i="10"/>
  <c r="E130" i="10"/>
  <c r="F130" i="10"/>
  <c r="C131" i="10"/>
  <c r="G130" i="10"/>
  <c r="D131" i="10"/>
  <c r="H130" i="10" l="1"/>
  <c r="F131" i="10"/>
  <c r="C132" i="10"/>
  <c r="B132" i="10"/>
  <c r="E131" i="10"/>
  <c r="G131" i="10"/>
  <c r="D132" i="10"/>
  <c r="H131" i="10" l="1"/>
  <c r="B133" i="10"/>
  <c r="E132" i="10"/>
  <c r="C133" i="10"/>
  <c r="F132" i="10"/>
  <c r="G132" i="10"/>
  <c r="D133" i="10"/>
  <c r="H132" i="10" l="1"/>
  <c r="C134" i="10"/>
  <c r="F133" i="10"/>
  <c r="E133" i="10"/>
  <c r="B134" i="10"/>
  <c r="G133" i="10"/>
  <c r="D134" i="10"/>
  <c r="H133" i="10" l="1"/>
  <c r="E134" i="10"/>
  <c r="B135" i="10"/>
  <c r="C135" i="10"/>
  <c r="F134" i="10"/>
  <c r="D135" i="10"/>
  <c r="G134" i="10"/>
  <c r="H134" i="10" l="1"/>
  <c r="C136" i="10"/>
  <c r="F135" i="10"/>
  <c r="E135" i="10"/>
  <c r="B136" i="10"/>
  <c r="G135" i="10"/>
  <c r="D136" i="10"/>
  <c r="H135" i="10" l="1"/>
  <c r="E136" i="10"/>
  <c r="B137" i="10"/>
  <c r="C137" i="10"/>
  <c r="F136" i="10"/>
  <c r="D137" i="10"/>
  <c r="G136" i="10"/>
  <c r="F137" i="10" l="1"/>
  <c r="C138" i="10"/>
  <c r="E137" i="10"/>
  <c r="B138" i="10"/>
  <c r="H136" i="10"/>
  <c r="G137" i="10"/>
  <c r="D138" i="10"/>
  <c r="H137" i="10" l="1"/>
  <c r="B139" i="10"/>
  <c r="E138" i="10"/>
  <c r="F138" i="10"/>
  <c r="C139" i="10"/>
  <c r="G138" i="10"/>
  <c r="D139" i="10"/>
  <c r="H138" i="10" l="1"/>
  <c r="C140" i="10"/>
  <c r="F139" i="10"/>
  <c r="E139" i="10"/>
  <c r="B140" i="10"/>
  <c r="G139" i="10"/>
  <c r="D140" i="10"/>
  <c r="H139" i="10" l="1"/>
  <c r="B141" i="10"/>
  <c r="E140" i="10"/>
  <c r="C141" i="10"/>
  <c r="F140" i="10"/>
  <c r="G140" i="10"/>
  <c r="D141" i="10"/>
  <c r="H140" i="10" l="1"/>
  <c r="F141" i="10"/>
  <c r="C142" i="10"/>
  <c r="B142" i="10"/>
  <c r="E141" i="10"/>
  <c r="D142" i="10"/>
  <c r="G141" i="10"/>
  <c r="H141" i="10" l="1"/>
  <c r="B143" i="10"/>
  <c r="E142" i="10"/>
  <c r="F142" i="10"/>
  <c r="C143" i="10"/>
  <c r="G142" i="10"/>
  <c r="D143" i="10"/>
  <c r="H142" i="10" l="1"/>
  <c r="C144" i="10"/>
  <c r="F143" i="10"/>
  <c r="B144" i="10"/>
  <c r="E143" i="10"/>
  <c r="G143" i="10"/>
  <c r="D144" i="10"/>
  <c r="H143" i="10" l="1"/>
  <c r="E144" i="10"/>
  <c r="B145" i="10"/>
  <c r="C145" i="10"/>
  <c r="F144" i="10"/>
  <c r="G144" i="10"/>
  <c r="D145" i="10"/>
  <c r="H144" i="10" l="1"/>
  <c r="C146" i="10"/>
  <c r="F145" i="10"/>
  <c r="B146" i="10"/>
  <c r="E145" i="10"/>
  <c r="G145" i="10"/>
  <c r="D146" i="10"/>
  <c r="H145" i="10" l="1"/>
  <c r="B147" i="10"/>
  <c r="E146" i="10"/>
  <c r="F146" i="10"/>
  <c r="C147" i="10"/>
  <c r="D147" i="10"/>
  <c r="G146" i="10"/>
  <c r="H146" i="10" l="1"/>
  <c r="C148" i="10"/>
  <c r="F147" i="10"/>
  <c r="B148" i="10"/>
  <c r="E147" i="10"/>
  <c r="G147" i="10"/>
  <c r="D148" i="10"/>
  <c r="H147" i="10" l="1"/>
  <c r="B149" i="10"/>
  <c r="E148" i="10"/>
  <c r="C149" i="10"/>
  <c r="F148" i="10"/>
  <c r="D149" i="10"/>
  <c r="G148" i="10"/>
  <c r="H148" i="10" l="1"/>
  <c r="F149" i="10"/>
  <c r="C150" i="10"/>
  <c r="B150" i="10"/>
  <c r="E149" i="10"/>
  <c r="G149" i="10"/>
  <c r="D150" i="10"/>
  <c r="H149" i="10" l="1"/>
  <c r="B151" i="10"/>
  <c r="E150" i="10"/>
  <c r="C151" i="10"/>
  <c r="F150" i="10"/>
  <c r="D151" i="10"/>
  <c r="G150" i="10"/>
  <c r="H150" i="10" l="1"/>
  <c r="C152" i="10"/>
  <c r="F151" i="10"/>
  <c r="B152" i="10"/>
  <c r="E151" i="10"/>
  <c r="D152" i="10"/>
  <c r="G151" i="10"/>
  <c r="H151" i="10" l="1"/>
  <c r="E152" i="10"/>
  <c r="B153" i="10"/>
  <c r="F152" i="10"/>
  <c r="C153" i="10"/>
  <c r="D153" i="10"/>
  <c r="G152" i="10"/>
  <c r="H152" i="10" l="1"/>
  <c r="C154" i="10"/>
  <c r="F153" i="10"/>
  <c r="E153" i="10"/>
  <c r="B154" i="10"/>
  <c r="G153" i="10"/>
  <c r="D154" i="10"/>
  <c r="H153" i="10" l="1"/>
  <c r="B155" i="10"/>
  <c r="E154" i="10"/>
  <c r="F154" i="10"/>
  <c r="C155" i="10"/>
  <c r="G154" i="10"/>
  <c r="D155" i="10"/>
  <c r="H154" i="10" l="1"/>
  <c r="C156" i="10"/>
  <c r="F155" i="10"/>
  <c r="B156" i="10"/>
  <c r="E155" i="10"/>
  <c r="D156" i="10"/>
  <c r="G155" i="10"/>
  <c r="H155" i="10" l="1"/>
  <c r="B157" i="10"/>
  <c r="E156" i="10"/>
  <c r="C157" i="10"/>
  <c r="F156" i="10"/>
  <c r="G156" i="10"/>
  <c r="D157" i="10"/>
  <c r="H156" i="10" l="1"/>
  <c r="F157" i="10"/>
  <c r="C158" i="10"/>
  <c r="E157" i="10"/>
  <c r="B158" i="10"/>
  <c r="G157" i="10"/>
  <c r="D158" i="10"/>
  <c r="H157" i="10" l="1"/>
  <c r="F158" i="10"/>
  <c r="C159" i="10"/>
  <c r="B159" i="10"/>
  <c r="E158" i="10"/>
  <c r="G158" i="10"/>
  <c r="D159" i="10"/>
  <c r="H158" i="10" l="1"/>
  <c r="B160" i="10"/>
  <c r="E159" i="10"/>
  <c r="F159" i="10"/>
  <c r="C160" i="10"/>
  <c r="G159" i="10"/>
  <c r="D160" i="10"/>
  <c r="H159" i="10" l="1"/>
  <c r="C161" i="10"/>
  <c r="F160" i="10"/>
  <c r="B161" i="10"/>
  <c r="E160" i="10"/>
  <c r="G160" i="10"/>
  <c r="D161" i="10"/>
  <c r="B162" i="10" l="1"/>
  <c r="E161" i="10"/>
  <c r="H160" i="10"/>
  <c r="C162" i="10"/>
  <c r="F161" i="10"/>
  <c r="D162" i="10"/>
  <c r="G161" i="10"/>
  <c r="H161" i="10" l="1"/>
  <c r="F162" i="10"/>
  <c r="C163" i="10"/>
  <c r="E162" i="10"/>
  <c r="B163" i="10"/>
  <c r="D163" i="10"/>
  <c r="G162" i="10"/>
  <c r="H162" i="10" l="1"/>
  <c r="C164" i="10"/>
  <c r="F163" i="10"/>
  <c r="B164" i="10"/>
  <c r="E163" i="10"/>
  <c r="D164" i="10"/>
  <c r="G163" i="10"/>
  <c r="H163" i="10" s="1"/>
  <c r="E164" i="10" l="1"/>
  <c r="B165" i="10"/>
  <c r="C165" i="10"/>
  <c r="F164" i="10"/>
  <c r="G164" i="10"/>
  <c r="D165" i="10"/>
  <c r="H164" i="10" l="1"/>
  <c r="C166" i="10"/>
  <c r="F165" i="10"/>
  <c r="B166" i="10"/>
  <c r="E165" i="10"/>
  <c r="G165" i="10"/>
  <c r="D166" i="10"/>
  <c r="B167" i="10" l="1"/>
  <c r="E166" i="10"/>
  <c r="F166" i="10"/>
  <c r="C167" i="10"/>
  <c r="H165" i="10"/>
  <c r="G166" i="10"/>
  <c r="D167" i="10"/>
  <c r="H166" i="10" l="1"/>
  <c r="F167" i="10"/>
  <c r="C168" i="10"/>
  <c r="B168" i="10"/>
  <c r="E167" i="10"/>
  <c r="G167" i="10"/>
  <c r="D168" i="10"/>
  <c r="H167" i="10" l="1"/>
  <c r="B169" i="10"/>
  <c r="E168" i="10"/>
  <c r="C169" i="10"/>
  <c r="F168" i="10"/>
  <c r="G168" i="10"/>
  <c r="D169" i="10"/>
  <c r="H168" i="10" l="1"/>
  <c r="C170" i="10"/>
  <c r="F169" i="10"/>
  <c r="E169" i="10"/>
  <c r="B170" i="10"/>
  <c r="D170" i="10"/>
  <c r="G169" i="10"/>
  <c r="H169" i="10" l="1"/>
  <c r="E170" i="10"/>
  <c r="B171" i="10"/>
  <c r="F170" i="10"/>
  <c r="C171" i="10"/>
  <c r="G170" i="10"/>
  <c r="D171" i="10"/>
  <c r="H170" i="10" l="1"/>
  <c r="F171" i="10"/>
  <c r="C172" i="10"/>
  <c r="B172" i="10"/>
  <c r="E171" i="10"/>
  <c r="G171" i="10"/>
  <c r="D172" i="10"/>
  <c r="H171" i="10" l="1"/>
  <c r="B173" i="10"/>
  <c r="E172" i="10"/>
  <c r="F172" i="10"/>
  <c r="C173" i="10"/>
  <c r="G172" i="10"/>
  <c r="D173" i="10"/>
  <c r="H172" i="10" l="1"/>
  <c r="C174" i="10"/>
  <c r="F173" i="10"/>
  <c r="E173" i="10"/>
  <c r="B174" i="10"/>
  <c r="D174" i="10"/>
  <c r="G173" i="10"/>
  <c r="H173" i="10" l="1"/>
  <c r="E174" i="10"/>
  <c r="B175" i="10"/>
  <c r="C175" i="10"/>
  <c r="F174" i="10"/>
  <c r="G174" i="10"/>
  <c r="D175" i="10"/>
  <c r="H174" i="10" l="1"/>
  <c r="C176" i="10"/>
  <c r="F175" i="10"/>
  <c r="E175" i="10"/>
  <c r="B176" i="10"/>
  <c r="D176" i="10"/>
  <c r="G175" i="10"/>
  <c r="H175" i="10" l="1"/>
  <c r="B177" i="10"/>
  <c r="E176" i="10"/>
  <c r="C177" i="10"/>
  <c r="F176" i="10"/>
  <c r="G176" i="10"/>
  <c r="D177" i="10"/>
  <c r="H176" i="10" l="1"/>
  <c r="C178" i="10"/>
  <c r="F177" i="10"/>
  <c r="B178" i="10"/>
  <c r="E177" i="10"/>
  <c r="D178" i="10"/>
  <c r="G177" i="10"/>
  <c r="H177" i="10" l="1"/>
  <c r="B179" i="10"/>
  <c r="E178" i="10"/>
  <c r="F178" i="10"/>
  <c r="C179" i="10"/>
  <c r="D179" i="10"/>
  <c r="G178" i="10"/>
  <c r="H178" i="10" l="1"/>
  <c r="C180" i="10"/>
  <c r="F179" i="10"/>
  <c r="E179" i="10"/>
  <c r="B180" i="10"/>
  <c r="G179" i="10"/>
  <c r="D180" i="10"/>
  <c r="H179" i="10" l="1"/>
  <c r="B181" i="10"/>
  <c r="E180" i="10"/>
  <c r="C181" i="10"/>
  <c r="F180" i="10"/>
  <c r="G180" i="10"/>
  <c r="D181" i="10"/>
  <c r="H180" i="10" l="1"/>
  <c r="F181" i="10"/>
  <c r="C182" i="10"/>
  <c r="B182" i="10"/>
  <c r="E181" i="10"/>
  <c r="D182" i="10"/>
  <c r="G181" i="10"/>
  <c r="H181" i="10" l="1"/>
  <c r="B183" i="10"/>
  <c r="E182" i="10"/>
  <c r="C183" i="10"/>
  <c r="F182" i="10"/>
  <c r="D183" i="10"/>
  <c r="G182" i="10"/>
  <c r="H182" i="10" l="1"/>
  <c r="F183" i="10"/>
  <c r="C184" i="10"/>
  <c r="E183" i="10"/>
  <c r="B184" i="10"/>
  <c r="D184" i="10"/>
  <c r="G183" i="10"/>
  <c r="H183" i="10" l="1"/>
  <c r="C185" i="10"/>
  <c r="F184" i="10"/>
  <c r="B185" i="10"/>
  <c r="E184" i="10"/>
  <c r="G184" i="10"/>
  <c r="D185" i="10"/>
  <c r="H184" i="10" l="1"/>
  <c r="E185" i="10"/>
  <c r="B186" i="10"/>
  <c r="C186" i="10"/>
  <c r="F185" i="10"/>
  <c r="D186" i="10"/>
  <c r="G185" i="10"/>
  <c r="H185" i="10" l="1"/>
  <c r="C187" i="10"/>
  <c r="F186" i="10"/>
  <c r="B187" i="10"/>
  <c r="E186" i="10"/>
  <c r="G186" i="10"/>
  <c r="D187" i="10"/>
  <c r="H186" i="10" l="1"/>
  <c r="B188" i="10"/>
  <c r="E187" i="10"/>
  <c r="C188" i="10"/>
  <c r="F187" i="10"/>
  <c r="D188" i="10"/>
  <c r="G187" i="10"/>
  <c r="H187" i="10" l="1"/>
  <c r="C189" i="10"/>
  <c r="F188" i="10"/>
  <c r="B189" i="10"/>
  <c r="E188" i="10"/>
  <c r="G188" i="10"/>
  <c r="D189" i="10"/>
  <c r="H188" i="10" l="1"/>
  <c r="E189" i="10"/>
  <c r="B190" i="10"/>
  <c r="F189" i="10"/>
  <c r="C190" i="10"/>
  <c r="D190" i="10"/>
  <c r="G189" i="10"/>
  <c r="H189" i="10" s="1"/>
  <c r="F190" i="10" l="1"/>
  <c r="C191" i="10"/>
  <c r="E190" i="10"/>
  <c r="B191" i="10"/>
  <c r="G190" i="10"/>
  <c r="D191" i="10"/>
  <c r="H190" i="10" l="1"/>
  <c r="E191" i="10"/>
  <c r="B192" i="10"/>
  <c r="C192" i="10"/>
  <c r="F191" i="10"/>
  <c r="D192" i="10"/>
  <c r="G191" i="10"/>
  <c r="H191" i="10" l="1"/>
  <c r="B193" i="10"/>
  <c r="E192" i="10"/>
  <c r="F192" i="10"/>
  <c r="C193" i="10"/>
  <c r="G192" i="10"/>
  <c r="D193" i="10"/>
  <c r="H192" i="10" l="1"/>
  <c r="F193" i="10"/>
  <c r="C194" i="10"/>
  <c r="B194" i="10"/>
  <c r="E193" i="10"/>
  <c r="G193" i="10"/>
  <c r="D194" i="10"/>
  <c r="H193" i="10" l="1"/>
  <c r="E194" i="10"/>
  <c r="B195" i="10"/>
  <c r="F194" i="10"/>
  <c r="C195" i="10"/>
  <c r="G194" i="10"/>
  <c r="D195" i="10"/>
  <c r="H194" i="10" l="1"/>
  <c r="C196" i="10"/>
  <c r="F195" i="10"/>
  <c r="B196" i="10"/>
  <c r="E195" i="10"/>
  <c r="G195" i="10"/>
  <c r="D196" i="10"/>
  <c r="H195" i="10" l="1"/>
  <c r="B197" i="10"/>
  <c r="E196" i="10"/>
  <c r="F196" i="10"/>
  <c r="C197" i="10"/>
  <c r="D197" i="10"/>
  <c r="G196" i="10"/>
  <c r="H196" i="10" l="1"/>
  <c r="F197" i="10"/>
  <c r="C198" i="10"/>
  <c r="E197" i="10"/>
  <c r="B198" i="10"/>
  <c r="D198" i="10"/>
  <c r="G197" i="10"/>
  <c r="H197" i="10" l="1"/>
  <c r="E198" i="10"/>
  <c r="B199" i="10"/>
  <c r="C199" i="10"/>
  <c r="F198" i="10"/>
  <c r="D199" i="10"/>
  <c r="G198" i="10"/>
  <c r="H198" i="10" l="1"/>
  <c r="B200" i="10"/>
  <c r="E199" i="10"/>
  <c r="F199" i="10"/>
  <c r="C200" i="10"/>
  <c r="G199" i="10"/>
  <c r="D200" i="10"/>
  <c r="H199" i="10" l="1"/>
  <c r="C201" i="10"/>
  <c r="F200" i="10"/>
  <c r="E200" i="10"/>
  <c r="B201" i="10"/>
  <c r="G200" i="10"/>
  <c r="H200" i="10" s="1"/>
  <c r="D201" i="10"/>
  <c r="E201" i="10" l="1"/>
  <c r="B202" i="10"/>
  <c r="C202" i="10"/>
  <c r="F201" i="10"/>
  <c r="G201" i="10"/>
  <c r="D202" i="10"/>
  <c r="H201" i="10" l="1"/>
  <c r="E202" i="10"/>
  <c r="B203" i="10"/>
  <c r="F202" i="10"/>
  <c r="C203" i="10"/>
  <c r="G202" i="10"/>
  <c r="D203" i="10"/>
  <c r="H202" i="10" l="1"/>
  <c r="F203" i="10"/>
  <c r="C204" i="10"/>
  <c r="B204" i="10"/>
  <c r="E203" i="10"/>
  <c r="G203" i="10"/>
  <c r="D204" i="10"/>
  <c r="H203" i="10" l="1"/>
  <c r="F204" i="10"/>
  <c r="C205" i="10"/>
  <c r="E204" i="10"/>
  <c r="B205" i="10"/>
  <c r="G204" i="10"/>
  <c r="D205" i="10"/>
  <c r="H204" i="10" l="1"/>
  <c r="B206" i="10"/>
  <c r="E205" i="10"/>
  <c r="F205" i="10"/>
  <c r="C206" i="10"/>
  <c r="G205" i="10"/>
  <c r="D206" i="10"/>
  <c r="H205" i="10" l="1"/>
  <c r="C207" i="10"/>
  <c r="F206" i="10"/>
  <c r="B207" i="10"/>
  <c r="E206" i="10"/>
  <c r="G206" i="10"/>
  <c r="D207" i="10"/>
  <c r="H206" i="10" l="1"/>
  <c r="B208" i="10"/>
  <c r="E207" i="10"/>
  <c r="C208" i="10"/>
  <c r="F207" i="10"/>
  <c r="G207" i="10"/>
  <c r="D208" i="10"/>
  <c r="H207" i="10" l="1"/>
  <c r="E208" i="10"/>
  <c r="B209" i="10"/>
  <c r="C209" i="10"/>
  <c r="F208" i="10"/>
  <c r="D209" i="10"/>
  <c r="G208" i="10"/>
  <c r="H208" i="10" l="1"/>
  <c r="C210" i="10"/>
  <c r="F209" i="10"/>
  <c r="B210" i="10"/>
  <c r="E209" i="10"/>
  <c r="G209" i="10"/>
  <c r="D210" i="10"/>
  <c r="H209" i="10" l="1"/>
  <c r="E210" i="10"/>
  <c r="B211" i="10"/>
  <c r="C211" i="10"/>
  <c r="F210" i="10"/>
  <c r="D211" i="10"/>
  <c r="G210" i="10"/>
  <c r="H210" i="10" l="1"/>
  <c r="F211" i="10"/>
  <c r="C212" i="10"/>
  <c r="E211" i="10"/>
  <c r="B212" i="10"/>
  <c r="G211" i="10"/>
  <c r="D212" i="10"/>
  <c r="H211" i="10" l="1"/>
  <c r="F212" i="10"/>
  <c r="C213" i="10"/>
  <c r="B213" i="10"/>
  <c r="E212" i="10"/>
  <c r="D213" i="10"/>
  <c r="G212" i="10"/>
  <c r="H212" i="10" l="1"/>
  <c r="B214" i="10"/>
  <c r="E213" i="10"/>
  <c r="F213" i="10"/>
  <c r="C214" i="10"/>
  <c r="D214" i="10"/>
  <c r="G213" i="10"/>
  <c r="H213" i="10" l="1"/>
  <c r="F214" i="10"/>
  <c r="C215" i="10"/>
  <c r="E214" i="10"/>
  <c r="B215" i="10"/>
  <c r="G214" i="10"/>
  <c r="D215" i="10"/>
  <c r="H214" i="10" l="1"/>
  <c r="E215" i="10"/>
  <c r="B216" i="10"/>
  <c r="C216" i="10"/>
  <c r="F215" i="10"/>
  <c r="D216" i="10"/>
  <c r="G215" i="10"/>
  <c r="H215" i="10" l="1"/>
  <c r="B217" i="10"/>
  <c r="E216" i="10"/>
  <c r="C217" i="10"/>
  <c r="F216" i="10"/>
  <c r="D217" i="10"/>
  <c r="G216" i="10"/>
  <c r="H216" i="10" l="1"/>
  <c r="C218" i="10"/>
  <c r="F217" i="10"/>
  <c r="B218" i="10"/>
  <c r="E217" i="10"/>
  <c r="D218" i="10"/>
  <c r="G217" i="10"/>
  <c r="H217" i="10" l="1"/>
  <c r="B219" i="10"/>
  <c r="E218" i="10"/>
  <c r="F218" i="10"/>
  <c r="C219" i="10"/>
  <c r="G218" i="10"/>
  <c r="D219" i="10"/>
  <c r="H218" i="10" l="1"/>
  <c r="C220" i="10"/>
  <c r="F219" i="10"/>
  <c r="B220" i="10"/>
  <c r="E219" i="10"/>
  <c r="D220" i="10"/>
  <c r="G219" i="10"/>
  <c r="H219" i="10" l="1"/>
  <c r="B221" i="10"/>
  <c r="E220" i="10"/>
  <c r="C221" i="10"/>
  <c r="F220" i="10"/>
  <c r="G220" i="10"/>
  <c r="D221" i="10"/>
  <c r="H220" i="10" l="1"/>
  <c r="F221" i="10"/>
  <c r="C222" i="10"/>
  <c r="E221" i="10"/>
  <c r="B222" i="10"/>
  <c r="D222" i="10"/>
  <c r="G221" i="10"/>
  <c r="H221" i="10" l="1"/>
  <c r="E222" i="10"/>
  <c r="B223" i="10"/>
  <c r="C223" i="10"/>
  <c r="F222" i="10"/>
  <c r="G222" i="10"/>
  <c r="D223" i="10"/>
  <c r="H222" i="10" l="1"/>
  <c r="E223" i="10"/>
  <c r="B224" i="10"/>
  <c r="F223" i="10"/>
  <c r="C224" i="10"/>
  <c r="D224" i="10"/>
  <c r="G223" i="10"/>
  <c r="H223" i="10" s="1"/>
  <c r="C225" i="10" l="1"/>
  <c r="F224" i="10"/>
  <c r="B225" i="10"/>
  <c r="E224" i="10"/>
  <c r="D225" i="10"/>
  <c r="G224" i="10"/>
  <c r="H224" i="10" l="1"/>
  <c r="E225" i="10"/>
  <c r="B226" i="10"/>
  <c r="F225" i="10"/>
  <c r="C226" i="10"/>
  <c r="D226" i="10"/>
  <c r="G225" i="10"/>
  <c r="H225" i="10" l="1"/>
  <c r="B227" i="10"/>
  <c r="E226" i="10"/>
  <c r="F226" i="10"/>
  <c r="C227" i="10"/>
  <c r="G226" i="10"/>
  <c r="D227" i="10"/>
  <c r="H226" i="10" l="1"/>
  <c r="F227" i="10"/>
  <c r="C228" i="10"/>
  <c r="E227" i="10"/>
  <c r="B228" i="10"/>
  <c r="G227" i="10"/>
  <c r="D228" i="10"/>
  <c r="H227" i="10" l="1"/>
  <c r="B229" i="10"/>
  <c r="E228" i="10"/>
  <c r="C229" i="10"/>
  <c r="F228" i="10"/>
  <c r="G228" i="10"/>
  <c r="D229" i="10"/>
  <c r="H228" i="10" l="1"/>
  <c r="C230" i="10"/>
  <c r="F229" i="10"/>
  <c r="E229" i="10"/>
  <c r="B230" i="10"/>
  <c r="G229" i="10"/>
  <c r="D230" i="10"/>
  <c r="H229" i="10" l="1"/>
  <c r="E230" i="10"/>
  <c r="B231" i="10"/>
  <c r="C231" i="10"/>
  <c r="F230" i="10"/>
  <c r="G230" i="10"/>
  <c r="D231" i="10"/>
  <c r="H230" i="10" l="1"/>
  <c r="C232" i="10"/>
  <c r="F231" i="10"/>
  <c r="E231" i="10"/>
  <c r="B232" i="10"/>
  <c r="D232" i="10"/>
  <c r="G231" i="10"/>
  <c r="H231" i="10" l="1"/>
  <c r="B233" i="10"/>
  <c r="E232" i="10"/>
  <c r="F232" i="10"/>
  <c r="C233" i="10"/>
  <c r="G232" i="10"/>
  <c r="D233" i="10"/>
  <c r="H232" i="10" l="1"/>
  <c r="F233" i="10"/>
  <c r="C234" i="10"/>
  <c r="E233" i="10"/>
  <c r="B234" i="10"/>
  <c r="G233" i="10"/>
  <c r="D234" i="10"/>
  <c r="H233" i="10" l="1"/>
  <c r="B235" i="10"/>
  <c r="E234" i="10"/>
  <c r="C235" i="10"/>
  <c r="F234" i="10"/>
  <c r="D235" i="10"/>
  <c r="G234" i="10"/>
  <c r="H234" i="10" l="1"/>
  <c r="C236" i="10"/>
  <c r="F235" i="10"/>
  <c r="B236" i="10"/>
  <c r="E235" i="10"/>
  <c r="D236" i="10"/>
  <c r="G235" i="10"/>
  <c r="H235" i="10" l="1"/>
  <c r="B237" i="10"/>
  <c r="E236" i="10"/>
  <c r="C237" i="10"/>
  <c r="F236" i="10"/>
  <c r="G236" i="10"/>
  <c r="D237" i="10"/>
  <c r="H236" i="10" l="1"/>
  <c r="C238" i="10"/>
  <c r="F237" i="10"/>
  <c r="E237" i="10"/>
  <c r="B238" i="10"/>
  <c r="G237" i="10"/>
  <c r="H237" i="10" s="1"/>
  <c r="D238" i="10"/>
  <c r="F238" i="10" l="1"/>
  <c r="C239" i="10"/>
  <c r="E238" i="10"/>
  <c r="B239" i="10"/>
  <c r="G238" i="10"/>
  <c r="D239" i="10"/>
  <c r="H238" i="10" l="1"/>
  <c r="F239" i="10"/>
  <c r="C240" i="10"/>
  <c r="B240" i="10"/>
  <c r="E239" i="10"/>
  <c r="G239" i="10"/>
  <c r="D240" i="10"/>
  <c r="H239" i="10" l="1"/>
  <c r="F240" i="10"/>
  <c r="C241" i="10"/>
  <c r="B241" i="10"/>
  <c r="E240" i="10"/>
  <c r="D241" i="10"/>
  <c r="G240" i="10"/>
  <c r="H240" i="10" l="1"/>
  <c r="C242" i="10"/>
  <c r="F241" i="10"/>
  <c r="E241" i="10"/>
  <c r="B242" i="10"/>
  <c r="G241" i="10"/>
  <c r="D242" i="10"/>
  <c r="H241" i="10" l="1"/>
  <c r="B243" i="10"/>
  <c r="E242" i="10"/>
  <c r="C243" i="10"/>
  <c r="F242" i="10"/>
  <c r="G242" i="10"/>
  <c r="D243" i="10"/>
  <c r="H242" i="10" l="1"/>
  <c r="F243" i="10"/>
  <c r="C244" i="10"/>
  <c r="E243" i="10"/>
  <c r="B244" i="10"/>
  <c r="G243" i="10"/>
  <c r="D244" i="10"/>
  <c r="H243" i="10" l="1"/>
  <c r="B245" i="10"/>
  <c r="E244" i="10"/>
  <c r="C245" i="10"/>
  <c r="F244" i="10"/>
  <c r="G244" i="10"/>
  <c r="D245" i="10"/>
  <c r="H244" i="10" l="1"/>
  <c r="C246" i="10"/>
  <c r="F245" i="10"/>
  <c r="B246" i="10"/>
  <c r="E245" i="10"/>
  <c r="D246" i="10"/>
  <c r="G245" i="10"/>
  <c r="H245" i="10" l="1"/>
  <c r="B247" i="10"/>
  <c r="E246" i="10"/>
  <c r="C247" i="10"/>
  <c r="F246" i="10"/>
  <c r="G246" i="10"/>
  <c r="D247" i="10"/>
  <c r="H246" i="10" l="1"/>
  <c r="F247" i="10"/>
  <c r="C248" i="10"/>
  <c r="B248" i="10"/>
  <c r="E247" i="10"/>
  <c r="G247" i="10"/>
  <c r="D248" i="10"/>
  <c r="H247" i="10" l="1"/>
  <c r="E248" i="10"/>
  <c r="B249" i="10"/>
  <c r="F248" i="10"/>
  <c r="C249" i="10"/>
  <c r="D249" i="10"/>
  <c r="G248" i="10"/>
  <c r="H248" i="10" s="1"/>
  <c r="C250" i="10" l="1"/>
  <c r="F249" i="10"/>
  <c r="B250" i="10"/>
  <c r="E249" i="10"/>
  <c r="D250" i="10"/>
  <c r="G249" i="10"/>
  <c r="H249" i="10" l="1"/>
  <c r="B251" i="10"/>
  <c r="E250" i="10"/>
  <c r="C251" i="10"/>
  <c r="F250" i="10"/>
  <c r="G250" i="10"/>
  <c r="D251" i="10"/>
  <c r="H250" i="10" l="1"/>
  <c r="C252" i="10"/>
  <c r="F251" i="10"/>
  <c r="E251" i="10"/>
  <c r="B252" i="10"/>
  <c r="G251" i="10"/>
  <c r="D252" i="10"/>
  <c r="H251" i="10" l="1"/>
  <c r="F252" i="10"/>
  <c r="C253" i="10"/>
  <c r="B253" i="10"/>
  <c r="E252" i="10"/>
  <c r="D253" i="10"/>
  <c r="G252" i="10"/>
  <c r="H252" i="10" l="1"/>
  <c r="F253" i="10"/>
  <c r="C254" i="10"/>
  <c r="E253" i="10"/>
  <c r="B254" i="10"/>
  <c r="G253" i="10"/>
  <c r="D254" i="10"/>
  <c r="H253" i="10" l="1"/>
  <c r="B255" i="10"/>
  <c r="E254" i="10"/>
  <c r="C255" i="10"/>
  <c r="F254" i="10"/>
  <c r="D255" i="10"/>
  <c r="G254" i="10"/>
  <c r="H254" i="10" l="1"/>
  <c r="C256" i="10"/>
  <c r="F255" i="10"/>
  <c r="B256" i="10"/>
  <c r="E255" i="10"/>
  <c r="D256" i="10"/>
  <c r="G255" i="10"/>
  <c r="H255" i="10" l="1"/>
  <c r="B257" i="10"/>
  <c r="E256" i="10"/>
  <c r="F256" i="10"/>
  <c r="C257" i="10"/>
  <c r="D257" i="10"/>
  <c r="G256" i="10"/>
  <c r="H256" i="10" s="1"/>
  <c r="C258" i="10" l="1"/>
  <c r="F257" i="10"/>
  <c r="B258" i="10"/>
  <c r="E257" i="10"/>
  <c r="D258" i="10"/>
  <c r="G257" i="10"/>
  <c r="H257" i="10" l="1"/>
  <c r="E258" i="10"/>
  <c r="B259" i="10"/>
  <c r="F258" i="10"/>
  <c r="C259" i="10"/>
  <c r="D259" i="10"/>
  <c r="G258" i="10"/>
  <c r="H258" i="10" l="1"/>
  <c r="C260" i="10"/>
  <c r="F259" i="10"/>
  <c r="B260" i="10"/>
  <c r="E259" i="10"/>
  <c r="G259" i="10"/>
  <c r="D260" i="10"/>
  <c r="H259" i="10" l="1"/>
  <c r="B261" i="10"/>
  <c r="E260" i="10"/>
  <c r="C261" i="10"/>
  <c r="F260" i="10"/>
  <c r="G260" i="10"/>
  <c r="D261" i="10"/>
  <c r="H260" i="10" l="1"/>
  <c r="F261" i="10"/>
  <c r="C262" i="10"/>
  <c r="E261" i="10"/>
  <c r="B262" i="10"/>
  <c r="G261" i="10"/>
  <c r="D262" i="10"/>
  <c r="H261" i="10" l="1"/>
  <c r="E262" i="10"/>
  <c r="B263" i="10"/>
  <c r="C263" i="10"/>
  <c r="F262" i="10"/>
  <c r="D263" i="10"/>
  <c r="G262" i="10"/>
  <c r="H262" i="10" l="1"/>
  <c r="F263" i="10"/>
  <c r="C264" i="10"/>
  <c r="B264" i="10"/>
  <c r="E263" i="10"/>
  <c r="G263" i="10"/>
  <c r="D264" i="10"/>
  <c r="H263" i="10" l="1"/>
  <c r="C265" i="10"/>
  <c r="F264" i="10"/>
  <c r="E264" i="10"/>
  <c r="B265" i="10"/>
  <c r="G264" i="10"/>
  <c r="D265" i="10"/>
  <c r="H264" i="10" l="1"/>
  <c r="B266" i="10"/>
  <c r="E265" i="10"/>
  <c r="C266" i="10"/>
  <c r="F265" i="10"/>
  <c r="G265" i="10"/>
  <c r="D266" i="10"/>
  <c r="H265" i="10" l="1"/>
  <c r="C267" i="10"/>
  <c r="F266" i="10"/>
  <c r="B267" i="10"/>
  <c r="E266" i="10"/>
  <c r="D267" i="10"/>
  <c r="G266" i="10"/>
  <c r="H266" i="10" l="1"/>
  <c r="B268" i="10"/>
  <c r="E267" i="10"/>
  <c r="C268" i="10"/>
  <c r="F267" i="10"/>
  <c r="D268" i="10"/>
  <c r="G267" i="10"/>
  <c r="H267" i="10" l="1"/>
  <c r="C269" i="10"/>
  <c r="F268" i="10"/>
  <c r="B269" i="10"/>
  <c r="E268" i="10"/>
  <c r="G268" i="10"/>
  <c r="D269" i="10"/>
  <c r="H268" i="10" l="1"/>
  <c r="E269" i="10"/>
  <c r="B270" i="10"/>
  <c r="C270" i="10"/>
  <c r="F269" i="10"/>
  <c r="G269" i="10"/>
  <c r="D270" i="10"/>
  <c r="E270" i="10" l="1"/>
  <c r="B271" i="10"/>
  <c r="H269" i="10"/>
  <c r="F270" i="10"/>
  <c r="C271" i="10"/>
  <c r="G270" i="10"/>
  <c r="D271" i="10"/>
  <c r="H270" i="10" l="1"/>
  <c r="F271" i="10"/>
  <c r="C272" i="10"/>
  <c r="B272" i="10"/>
  <c r="E271" i="10"/>
  <c r="D272" i="10"/>
  <c r="G271" i="10"/>
  <c r="H271" i="10" l="1"/>
  <c r="B273" i="10"/>
  <c r="E272" i="10"/>
  <c r="F272" i="10"/>
  <c r="C273" i="10"/>
  <c r="G272" i="10"/>
  <c r="D273" i="10"/>
  <c r="H272" i="10" l="1"/>
  <c r="F273" i="10"/>
  <c r="C274" i="10"/>
  <c r="E273" i="10"/>
  <c r="B274" i="10"/>
  <c r="G273" i="10"/>
  <c r="D274" i="10"/>
  <c r="H273" i="10" l="1"/>
  <c r="C275" i="10"/>
  <c r="F274" i="10"/>
  <c r="E274" i="10"/>
  <c r="B275" i="10"/>
  <c r="D275" i="10"/>
  <c r="G274" i="10"/>
  <c r="H274" i="10" s="1"/>
  <c r="B276" i="10" l="1"/>
  <c r="E275" i="10"/>
  <c r="F275" i="10"/>
  <c r="C276" i="10"/>
  <c r="G275" i="10"/>
  <c r="D276" i="10"/>
  <c r="H275" i="10" l="1"/>
  <c r="C277" i="10"/>
  <c r="F276" i="10"/>
  <c r="B277" i="10"/>
  <c r="E276" i="10"/>
  <c r="G276" i="10"/>
  <c r="D277" i="10"/>
  <c r="H276" i="10" l="1"/>
  <c r="B278" i="10"/>
  <c r="E277" i="10"/>
  <c r="F277" i="10"/>
  <c r="C278" i="10"/>
  <c r="G277" i="10"/>
  <c r="D278" i="10"/>
  <c r="H277" i="10" l="1"/>
  <c r="E278" i="10"/>
  <c r="B279" i="10"/>
  <c r="C279" i="10"/>
  <c r="F278" i="10"/>
  <c r="G278" i="10"/>
  <c r="D279" i="10"/>
  <c r="H278" i="10" l="1"/>
  <c r="C280" i="10"/>
  <c r="F279" i="10"/>
  <c r="B280" i="10"/>
  <c r="E279" i="10"/>
  <c r="D280" i="10"/>
  <c r="G279" i="10"/>
  <c r="H279" i="10" l="1"/>
  <c r="E280" i="10"/>
  <c r="B281" i="10"/>
  <c r="F280" i="10"/>
  <c r="C281" i="10"/>
  <c r="G280" i="10"/>
  <c r="D281" i="10"/>
  <c r="H280" i="10" l="1"/>
  <c r="C282" i="10"/>
  <c r="F281" i="10"/>
  <c r="B282" i="10"/>
  <c r="E281" i="10"/>
  <c r="D282" i="10"/>
  <c r="G281" i="10"/>
  <c r="H281" i="10" l="1"/>
  <c r="B283" i="10"/>
  <c r="E282" i="10"/>
  <c r="F282" i="10"/>
  <c r="C283" i="10"/>
  <c r="G282" i="10"/>
  <c r="D283" i="10"/>
  <c r="H282" i="10" l="1"/>
  <c r="C284" i="10"/>
  <c r="F283" i="10"/>
  <c r="B284" i="10"/>
  <c r="E283" i="10"/>
  <c r="G283" i="10"/>
  <c r="D284" i="10"/>
  <c r="H283" i="10" l="1"/>
  <c r="B285" i="10"/>
  <c r="E284" i="10"/>
  <c r="F284" i="10"/>
  <c r="C285" i="10"/>
  <c r="G284" i="10"/>
  <c r="D285" i="10"/>
  <c r="H284" i="10" l="1"/>
  <c r="F285" i="10"/>
  <c r="C286" i="10"/>
  <c r="E285" i="10"/>
  <c r="B286" i="10"/>
  <c r="D286" i="10"/>
  <c r="G285" i="10"/>
  <c r="H285" i="10" l="1"/>
  <c r="B287" i="10"/>
  <c r="E286" i="10"/>
  <c r="C287" i="10"/>
  <c r="F286" i="10"/>
  <c r="D287" i="10"/>
  <c r="G286" i="10"/>
  <c r="H286" i="10" l="1"/>
  <c r="C288" i="10"/>
  <c r="F287" i="10"/>
  <c r="B288" i="10"/>
  <c r="E287" i="10"/>
  <c r="D288" i="10"/>
  <c r="G287" i="10"/>
  <c r="H287" i="10" l="1"/>
  <c r="B289" i="10"/>
  <c r="E288" i="10"/>
  <c r="F288" i="10"/>
  <c r="C289" i="10"/>
  <c r="G288" i="10"/>
  <c r="D289" i="10"/>
  <c r="H288" i="10" l="1"/>
  <c r="C290" i="10"/>
  <c r="F289" i="10"/>
  <c r="E289" i="10"/>
  <c r="B290" i="10"/>
  <c r="G289" i="10"/>
  <c r="D290" i="10"/>
  <c r="H289" i="10" l="1"/>
  <c r="B291" i="10"/>
  <c r="E290" i="10"/>
  <c r="F290" i="10"/>
  <c r="C291" i="10"/>
  <c r="G290" i="10"/>
  <c r="D291" i="10"/>
  <c r="H290" i="10" l="1"/>
  <c r="F291" i="10"/>
  <c r="C292" i="10"/>
  <c r="E291" i="10"/>
  <c r="B292" i="10"/>
  <c r="G291" i="10"/>
  <c r="D292" i="10"/>
  <c r="H291" i="10" l="1"/>
  <c r="B293" i="10"/>
  <c r="E292" i="10"/>
  <c r="C293" i="10"/>
  <c r="F292" i="10"/>
  <c r="D293" i="10"/>
  <c r="G292" i="10"/>
  <c r="H292" i="10" l="1"/>
  <c r="C294" i="10"/>
  <c r="F293" i="10"/>
  <c r="E293" i="10"/>
  <c r="B294" i="10"/>
  <c r="G293" i="10"/>
  <c r="D294" i="10"/>
  <c r="H293" i="10" l="1"/>
  <c r="B295" i="10"/>
  <c r="E294" i="10"/>
  <c r="C295" i="10"/>
  <c r="F294" i="10"/>
  <c r="D295" i="10"/>
  <c r="G294" i="10"/>
  <c r="H294" i="10" l="1"/>
  <c r="C296" i="10"/>
  <c r="F295" i="10"/>
  <c r="B296" i="10"/>
  <c r="E295" i="10"/>
  <c r="D296" i="10"/>
  <c r="G295" i="10"/>
  <c r="H295" i="10" l="1"/>
  <c r="E296" i="10"/>
  <c r="B297" i="10"/>
  <c r="C297" i="10"/>
  <c r="F296" i="10"/>
  <c r="G296" i="10"/>
  <c r="D297" i="10"/>
  <c r="H296" i="10" l="1"/>
  <c r="C298" i="10"/>
  <c r="F297" i="10"/>
  <c r="E297" i="10"/>
  <c r="B298" i="10"/>
  <c r="D298" i="10"/>
  <c r="G297" i="10"/>
  <c r="H297" i="10" l="1"/>
  <c r="E298" i="10"/>
  <c r="B299" i="10"/>
  <c r="F298" i="10"/>
  <c r="C299" i="10"/>
  <c r="G298" i="10"/>
  <c r="D299" i="10"/>
  <c r="H298" i="10" l="1"/>
  <c r="C300" i="10"/>
  <c r="F299" i="10"/>
  <c r="E299" i="10"/>
  <c r="B300" i="10"/>
  <c r="G299" i="10"/>
  <c r="D300" i="10"/>
  <c r="H299" i="10" l="1"/>
  <c r="E300" i="10"/>
  <c r="B301" i="10"/>
  <c r="F300" i="10"/>
  <c r="C301" i="10"/>
  <c r="D301" i="10"/>
  <c r="G300" i="10"/>
  <c r="H300" i="10" l="1"/>
  <c r="B302" i="10"/>
  <c r="E301" i="10"/>
  <c r="F301" i="10"/>
  <c r="C302" i="10"/>
  <c r="D302" i="10"/>
  <c r="G301" i="10"/>
  <c r="H301" i="10" l="1"/>
  <c r="F302" i="10"/>
  <c r="C303" i="10"/>
  <c r="B303" i="10"/>
  <c r="E302" i="10"/>
  <c r="D303" i="10"/>
  <c r="G302" i="10"/>
  <c r="H302" i="10" l="1"/>
  <c r="E303" i="10"/>
  <c r="B304" i="10"/>
  <c r="C304" i="10"/>
  <c r="F303" i="10"/>
  <c r="D304" i="10"/>
  <c r="G303" i="10"/>
  <c r="H303" i="10" l="1"/>
  <c r="F304" i="10"/>
  <c r="C305" i="10"/>
  <c r="B305" i="10"/>
  <c r="E304" i="10"/>
  <c r="G304" i="10"/>
  <c r="D305" i="10"/>
  <c r="H304" i="10" l="1"/>
  <c r="B306" i="10"/>
  <c r="E305" i="10"/>
  <c r="F305" i="10"/>
  <c r="C306" i="10"/>
  <c r="G305" i="10"/>
  <c r="D306" i="10"/>
  <c r="H305" i="10" l="1"/>
  <c r="C307" i="10"/>
  <c r="F306" i="10"/>
  <c r="B307" i="10"/>
  <c r="E306" i="10"/>
  <c r="G306" i="10"/>
  <c r="D307" i="10"/>
  <c r="H306" i="10" l="1"/>
  <c r="B308" i="10"/>
  <c r="E307" i="10"/>
  <c r="C308" i="10"/>
  <c r="F307" i="10"/>
  <c r="G307" i="10"/>
  <c r="D308" i="10"/>
  <c r="H307" i="10" l="1"/>
  <c r="C309" i="10"/>
  <c r="F308" i="10"/>
  <c r="E308" i="10"/>
  <c r="B309" i="10"/>
  <c r="D309" i="10"/>
  <c r="G308" i="10"/>
  <c r="H308" i="10" l="1"/>
  <c r="E309" i="10"/>
  <c r="B310" i="10"/>
  <c r="F309" i="10"/>
  <c r="C310" i="10"/>
  <c r="G309" i="10"/>
  <c r="D310" i="10"/>
  <c r="H309" i="10" l="1"/>
  <c r="F310" i="10"/>
  <c r="C311" i="10"/>
  <c r="E310" i="10"/>
  <c r="B311" i="10"/>
  <c r="G310" i="10"/>
  <c r="D311" i="10"/>
  <c r="H310" i="10" l="1"/>
  <c r="C312" i="10"/>
  <c r="F311" i="10"/>
  <c r="E311" i="10"/>
  <c r="B312" i="10"/>
  <c r="G311" i="10"/>
  <c r="D312" i="10"/>
  <c r="H311" i="10" l="1"/>
  <c r="B313" i="10"/>
  <c r="E312" i="10"/>
  <c r="C313" i="10"/>
  <c r="F312" i="10"/>
  <c r="D313" i="10"/>
  <c r="G312" i="10"/>
  <c r="H312" i="10" l="1"/>
  <c r="F313" i="10"/>
  <c r="C314" i="10"/>
  <c r="E313" i="10"/>
  <c r="B314" i="10"/>
  <c r="G313" i="10"/>
  <c r="D314" i="10"/>
  <c r="H313" i="10" l="1"/>
  <c r="E314" i="10"/>
  <c r="B315" i="10"/>
  <c r="F314" i="10"/>
  <c r="C315" i="10"/>
  <c r="G314" i="10"/>
  <c r="D315" i="10"/>
  <c r="H314" i="10" l="1"/>
  <c r="C316" i="10"/>
  <c r="F315" i="10"/>
  <c r="B316" i="10"/>
  <c r="E315" i="10"/>
  <c r="D316" i="10"/>
  <c r="G315" i="10"/>
  <c r="H315" i="10" l="1"/>
  <c r="B317" i="10"/>
  <c r="E316" i="10"/>
  <c r="C317" i="10"/>
  <c r="F316" i="10"/>
  <c r="G316" i="10"/>
  <c r="D317" i="10"/>
  <c r="H316" i="10" l="1"/>
  <c r="F317" i="10"/>
  <c r="C318" i="10"/>
  <c r="B318" i="10"/>
  <c r="E317" i="10"/>
  <c r="D318" i="10"/>
  <c r="G317" i="10"/>
  <c r="H317" i="10" l="1"/>
  <c r="E318" i="10"/>
  <c r="B319" i="10"/>
  <c r="F318" i="10"/>
  <c r="C319" i="10"/>
  <c r="D319" i="10"/>
  <c r="G318" i="10"/>
  <c r="H318" i="10" l="1"/>
  <c r="C320" i="10"/>
  <c r="F319" i="10"/>
  <c r="B320" i="10"/>
  <c r="E319" i="10"/>
  <c r="G319" i="10"/>
  <c r="D320" i="10"/>
  <c r="H319" i="10" l="1"/>
  <c r="E320" i="10"/>
  <c r="B321" i="10"/>
  <c r="F320" i="10"/>
  <c r="C321" i="10"/>
  <c r="G320" i="10"/>
  <c r="D321" i="10"/>
  <c r="H320" i="10" l="1"/>
  <c r="C322" i="10"/>
  <c r="F321" i="10"/>
  <c r="B322" i="10"/>
  <c r="E321" i="10"/>
  <c r="D322" i="10"/>
  <c r="G321" i="10"/>
  <c r="H321" i="10" l="1"/>
  <c r="B323" i="10"/>
  <c r="E322" i="10"/>
  <c r="F322" i="10"/>
  <c r="C323" i="10"/>
  <c r="D323" i="10"/>
  <c r="G322" i="10"/>
  <c r="H322" i="10" l="1"/>
  <c r="C324" i="10"/>
  <c r="F323" i="10"/>
  <c r="B324" i="10"/>
  <c r="E323" i="10"/>
  <c r="D324" i="10"/>
  <c r="G323" i="10"/>
  <c r="H323" i="10" l="1"/>
  <c r="E324" i="10"/>
  <c r="B325" i="10"/>
  <c r="F324" i="10"/>
  <c r="C325" i="10"/>
  <c r="G324" i="10"/>
  <c r="D325" i="10"/>
  <c r="H324" i="10" l="1"/>
  <c r="F325" i="10"/>
  <c r="C326" i="10"/>
  <c r="E325" i="10"/>
  <c r="B326" i="10"/>
  <c r="D326" i="10"/>
  <c r="G325" i="10"/>
  <c r="H325" i="10" l="1"/>
  <c r="B327" i="10"/>
  <c r="E326" i="10"/>
  <c r="F326" i="10"/>
  <c r="C327" i="10"/>
  <c r="G326" i="10"/>
  <c r="D327" i="10"/>
  <c r="H326" i="10" l="1"/>
  <c r="F327" i="10"/>
  <c r="C328" i="10"/>
  <c r="B328" i="10"/>
  <c r="E327" i="10"/>
  <c r="G327" i="10"/>
  <c r="D328" i="10"/>
  <c r="H327" i="10" l="1"/>
  <c r="B329" i="10"/>
  <c r="E328" i="10"/>
  <c r="C329" i="10"/>
  <c r="F328" i="10"/>
  <c r="D329" i="10"/>
  <c r="G328" i="10"/>
  <c r="H328" i="10" l="1"/>
  <c r="F329" i="10"/>
  <c r="C330" i="10"/>
  <c r="E329" i="10"/>
  <c r="B330" i="10"/>
  <c r="G329" i="10"/>
  <c r="D330" i="10"/>
  <c r="H329" i="10" l="1"/>
  <c r="E330" i="10"/>
  <c r="B331" i="10"/>
  <c r="F330" i="10"/>
  <c r="C331" i="10"/>
  <c r="G330" i="10"/>
  <c r="D331" i="10"/>
  <c r="H330" i="10" l="1"/>
  <c r="B332" i="10"/>
  <c r="E331" i="10"/>
  <c r="F331" i="10"/>
  <c r="C332" i="10"/>
  <c r="D332" i="10"/>
  <c r="G331" i="10"/>
  <c r="H331" i="10" l="1"/>
  <c r="F332" i="10"/>
  <c r="C333" i="10"/>
  <c r="E332" i="10"/>
  <c r="B333" i="10"/>
  <c r="D333" i="10"/>
  <c r="G332" i="10"/>
  <c r="H332" i="10" l="1"/>
  <c r="C334" i="10"/>
  <c r="F333" i="10"/>
  <c r="B334" i="10"/>
  <c r="E333" i="10"/>
  <c r="D334" i="10"/>
  <c r="G333" i="10"/>
  <c r="H333" i="10" l="1"/>
  <c r="E334" i="10"/>
  <c r="B335" i="10"/>
  <c r="F334" i="10"/>
  <c r="C335" i="10"/>
  <c r="D335" i="10"/>
  <c r="G334" i="10"/>
  <c r="H334" i="10" s="1"/>
  <c r="B336" i="10" l="1"/>
  <c r="E335" i="10"/>
  <c r="C336" i="10"/>
  <c r="F335" i="10"/>
  <c r="G335" i="10"/>
  <c r="D336" i="10"/>
  <c r="H335" i="10" l="1"/>
  <c r="F336" i="10"/>
  <c r="C337" i="10"/>
  <c r="E336" i="10"/>
  <c r="B337" i="10"/>
  <c r="D337" i="10"/>
  <c r="G336" i="10"/>
  <c r="H336" i="10" l="1"/>
  <c r="E337" i="10"/>
  <c r="B338" i="10"/>
  <c r="C338" i="10"/>
  <c r="F337" i="10"/>
  <c r="G337" i="10"/>
  <c r="D338" i="10"/>
  <c r="H337" i="10" l="1"/>
  <c r="C339" i="10"/>
  <c r="F338" i="10"/>
  <c r="B339" i="10"/>
  <c r="E338" i="10"/>
  <c r="G338" i="10"/>
  <c r="D339" i="10"/>
  <c r="H338" i="10" l="1"/>
  <c r="B340" i="10"/>
  <c r="E339" i="10"/>
  <c r="C340" i="10"/>
  <c r="F339" i="10"/>
  <c r="D340" i="10"/>
  <c r="G339" i="10"/>
  <c r="H339" i="10" l="1"/>
  <c r="F340" i="10"/>
  <c r="C341" i="10"/>
  <c r="E340" i="10"/>
  <c r="B341" i="10"/>
  <c r="D341" i="10"/>
  <c r="G340" i="10"/>
  <c r="H340" i="10" l="1"/>
  <c r="F341" i="10"/>
  <c r="C342" i="10"/>
  <c r="B342" i="10"/>
  <c r="E341" i="10"/>
  <c r="G341" i="10"/>
  <c r="D342" i="10"/>
  <c r="H341" i="10" l="1"/>
  <c r="F342" i="10"/>
  <c r="C343" i="10"/>
  <c r="E342" i="10"/>
  <c r="B343" i="10"/>
  <c r="G342" i="10"/>
  <c r="D343" i="10"/>
  <c r="H342" i="10" l="1"/>
  <c r="B344" i="10"/>
  <c r="E343" i="10"/>
  <c r="C344" i="10"/>
  <c r="F343" i="10"/>
  <c r="D344" i="10"/>
  <c r="G343" i="10"/>
  <c r="H343" i="10" l="1"/>
  <c r="C345" i="10"/>
  <c r="F344" i="10"/>
  <c r="E344" i="10"/>
  <c r="B345" i="10"/>
  <c r="G344" i="10"/>
  <c r="D345" i="10"/>
  <c r="H344" i="10" l="1"/>
  <c r="B346" i="10"/>
  <c r="E345" i="10"/>
  <c r="C346" i="10"/>
  <c r="F345" i="10"/>
  <c r="D346" i="10"/>
  <c r="G345" i="10"/>
  <c r="H345" i="10" l="1"/>
  <c r="C347" i="10"/>
  <c r="F346" i="10"/>
  <c r="B347" i="10"/>
  <c r="E346" i="10"/>
  <c r="D347" i="10"/>
  <c r="G346" i="10"/>
  <c r="H346" i="10" l="1"/>
  <c r="B348" i="10"/>
  <c r="E347" i="10"/>
  <c r="C348" i="10"/>
  <c r="F347" i="10"/>
  <c r="D348" i="10"/>
  <c r="G347" i="10"/>
  <c r="H347" i="10" l="1"/>
  <c r="C349" i="10"/>
  <c r="F348" i="10"/>
  <c r="B349" i="10"/>
  <c r="E348" i="10"/>
  <c r="G348" i="10"/>
  <c r="D349" i="10"/>
  <c r="H348" i="10" l="1"/>
  <c r="E349" i="10"/>
  <c r="B350" i="10"/>
  <c r="F349" i="10"/>
  <c r="C350" i="10"/>
  <c r="G349" i="10"/>
  <c r="D350" i="10"/>
  <c r="H349" i="10" l="1"/>
  <c r="C351" i="10"/>
  <c r="F350" i="10"/>
  <c r="B351" i="10"/>
  <c r="E350" i="10"/>
  <c r="D351" i="10"/>
  <c r="G350" i="10"/>
  <c r="H350" i="10" l="1"/>
  <c r="B352" i="10"/>
  <c r="E351" i="10"/>
  <c r="C352" i="10"/>
  <c r="F351" i="10"/>
  <c r="D352" i="10"/>
  <c r="G351" i="10"/>
  <c r="H351" i="10" l="1"/>
  <c r="F352" i="10"/>
  <c r="C353" i="10"/>
  <c r="B353" i="10"/>
  <c r="E352" i="10"/>
  <c r="D353" i="10"/>
  <c r="G352" i="10"/>
  <c r="H352" i="10" l="1"/>
  <c r="E353" i="10"/>
  <c r="B354" i="10"/>
  <c r="C354" i="10"/>
  <c r="F353" i="10"/>
  <c r="G353" i="10"/>
  <c r="D354" i="10"/>
  <c r="H353" i="10" l="1"/>
  <c r="C355" i="10"/>
  <c r="F354" i="10"/>
  <c r="B355" i="10"/>
  <c r="E354" i="10"/>
  <c r="D355" i="10"/>
  <c r="G354" i="10"/>
  <c r="H354" i="10" l="1"/>
  <c r="E355" i="10"/>
  <c r="B356" i="10"/>
  <c r="F355" i="10"/>
  <c r="C356" i="10"/>
  <c r="G355" i="10"/>
  <c r="D356" i="10"/>
  <c r="H355" i="10" l="1"/>
  <c r="C357" i="10"/>
  <c r="F356" i="10"/>
  <c r="B357" i="10"/>
  <c r="E356" i="10"/>
  <c r="D357" i="10"/>
  <c r="G356" i="10"/>
  <c r="H356" i="10" l="1"/>
  <c r="B358" i="10"/>
  <c r="E357" i="10"/>
  <c r="F357" i="10"/>
  <c r="C358" i="10"/>
  <c r="G357" i="10"/>
  <c r="D358" i="10"/>
  <c r="H357" i="10" l="1"/>
  <c r="F358" i="10"/>
  <c r="C359" i="10"/>
  <c r="B359" i="10"/>
  <c r="E358" i="10"/>
  <c r="D359" i="10"/>
  <c r="G358" i="10"/>
  <c r="H358" i="10" l="1"/>
  <c r="B360" i="10"/>
  <c r="E359" i="10"/>
  <c r="C360" i="10"/>
  <c r="F359" i="10"/>
  <c r="G359" i="10"/>
  <c r="D360" i="10"/>
  <c r="H359" i="10" l="1"/>
  <c r="F360" i="10"/>
  <c r="C361" i="10"/>
  <c r="B361" i="10"/>
  <c r="E360" i="10"/>
  <c r="G360" i="10"/>
  <c r="D361" i="10"/>
  <c r="H360" i="10" l="1"/>
  <c r="B362" i="10"/>
  <c r="E361" i="10"/>
  <c r="C362" i="10"/>
  <c r="F361" i="10"/>
  <c r="G361" i="10"/>
  <c r="D362" i="10"/>
  <c r="H361" i="10" l="1"/>
  <c r="F362" i="10"/>
  <c r="C363" i="10"/>
  <c r="B363" i="10"/>
  <c r="E362" i="10"/>
  <c r="G362" i="10"/>
  <c r="D363" i="10"/>
  <c r="H362" i="10" l="1"/>
  <c r="C364" i="10"/>
  <c r="F363" i="10"/>
  <c r="E363" i="10"/>
  <c r="B364" i="10"/>
  <c r="G363" i="10"/>
  <c r="D364" i="10"/>
  <c r="H363" i="10" l="1"/>
  <c r="E364" i="10"/>
  <c r="B365" i="10"/>
  <c r="F364" i="10"/>
  <c r="C365" i="10"/>
  <c r="D365" i="10"/>
  <c r="G364" i="10"/>
  <c r="H364" i="10" l="1"/>
  <c r="B366" i="10"/>
  <c r="E365" i="10"/>
  <c r="F365" i="10"/>
  <c r="C366" i="10"/>
  <c r="D366" i="10"/>
  <c r="G365" i="10"/>
  <c r="H365" i="10" l="1"/>
  <c r="C367" i="10"/>
  <c r="F366" i="10"/>
  <c r="E366" i="10"/>
  <c r="B367" i="10"/>
  <c r="G366" i="10"/>
  <c r="D367" i="10"/>
  <c r="H366" i="10" l="1"/>
  <c r="B368" i="10"/>
  <c r="E367" i="10"/>
  <c r="C368" i="10"/>
  <c r="F367" i="10"/>
  <c r="D368" i="10"/>
  <c r="G367" i="10"/>
  <c r="H367" i="10" l="1"/>
  <c r="F368" i="10"/>
  <c r="C369" i="10"/>
  <c r="B369" i="10"/>
  <c r="E368" i="10"/>
  <c r="D369" i="10"/>
  <c r="G368" i="10"/>
  <c r="H368" i="10" l="1"/>
  <c r="B370" i="10"/>
  <c r="E369" i="10"/>
  <c r="C370" i="10"/>
  <c r="F369" i="10"/>
  <c r="D370" i="10"/>
  <c r="G369" i="10"/>
  <c r="H369" i="10" l="1"/>
  <c r="C371" i="10"/>
  <c r="F370" i="10"/>
  <c r="B371" i="10"/>
  <c r="E370" i="10"/>
  <c r="G370" i="10"/>
  <c r="D371" i="10"/>
  <c r="H370" i="10" l="1"/>
  <c r="B372" i="10"/>
  <c r="E371" i="10"/>
  <c r="C372" i="10"/>
  <c r="F371" i="10"/>
  <c r="D372" i="10"/>
  <c r="G371" i="10"/>
  <c r="H371" i="10" l="1"/>
  <c r="C373" i="10"/>
  <c r="F372" i="10"/>
  <c r="B373" i="10"/>
  <c r="E372" i="10"/>
  <c r="D373" i="10"/>
  <c r="G372" i="10"/>
  <c r="H372" i="10" l="1"/>
  <c r="B374" i="10"/>
  <c r="E373" i="10"/>
  <c r="F373" i="10"/>
  <c r="C374" i="10"/>
  <c r="G373" i="10"/>
  <c r="D374" i="10"/>
  <c r="H373" i="10" l="1"/>
  <c r="C375" i="10"/>
  <c r="F374" i="10"/>
  <c r="E374" i="10"/>
  <c r="B375" i="10"/>
  <c r="G374" i="10"/>
  <c r="D375" i="10"/>
  <c r="H374" i="10" l="1"/>
  <c r="B376" i="10"/>
  <c r="E375" i="10"/>
  <c r="F375" i="10"/>
  <c r="C376" i="10"/>
  <c r="D376" i="10"/>
  <c r="G375" i="10"/>
  <c r="H375" i="10" l="1"/>
  <c r="F376" i="10"/>
  <c r="C377" i="10"/>
  <c r="B377" i="10"/>
  <c r="E376" i="10"/>
  <c r="D377" i="10"/>
  <c r="G376" i="10"/>
  <c r="H376" i="10" l="1"/>
  <c r="C378" i="10"/>
  <c r="F377" i="10"/>
  <c r="B378" i="10"/>
  <c r="E377" i="10"/>
  <c r="D378" i="10"/>
  <c r="G377" i="10"/>
  <c r="H377" i="10" l="1"/>
  <c r="B379" i="10"/>
  <c r="E379" i="10" s="1"/>
  <c r="E378" i="10"/>
  <c r="E380" i="10" s="1"/>
  <c r="E382" i="10" s="1"/>
  <c r="C8" i="9" s="1"/>
  <c r="C379" i="10"/>
  <c r="F379" i="10" s="1"/>
  <c r="F378" i="10"/>
  <c r="F380" i="10" s="1"/>
  <c r="F382" i="10" s="1"/>
  <c r="C10" i="9" s="1"/>
  <c r="D379" i="10"/>
  <c r="G379" i="10" s="1"/>
  <c r="H379" i="10" s="1"/>
  <c r="G378" i="10"/>
  <c r="G380" i="10" l="1"/>
  <c r="G382" i="10" s="1"/>
  <c r="H378" i="10"/>
  <c r="H380" i="10" l="1"/>
  <c r="Q3" i="10"/>
  <c r="Q10" i="10" s="1"/>
  <c r="C12" i="9"/>
  <c r="G383" i="10"/>
  <c r="R3" i="10" s="1"/>
  <c r="H7" i="2" l="1"/>
  <c r="F7" i="2" s="1"/>
  <c r="G7" i="2" s="1"/>
  <c r="H4" i="2"/>
  <c r="G4" i="9"/>
  <c r="G10" i="9" s="1"/>
  <c r="R36" i="14" s="1"/>
  <c r="F4" i="2" l="1"/>
  <c r="G4" i="2" s="1"/>
  <c r="H12" i="2" l="1"/>
  <c r="G1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 Huynh</author>
    <author>Patrick</author>
  </authors>
  <commentList>
    <comment ref="A28" authorId="0" shapeId="0" xr:uid="{AAA5E27D-A856-4771-991F-1AA2E12DF088}">
      <text>
        <r>
          <rPr>
            <b/>
            <sz val="9"/>
            <color indexed="81"/>
            <rFont val="Tahoma"/>
            <family val="2"/>
          </rPr>
          <t>Patrick Huynh:</t>
        </r>
        <r>
          <rPr>
            <sz val="9"/>
            <color indexed="81"/>
            <rFont val="Tahoma"/>
            <family val="2"/>
          </rPr>
          <t xml:space="preserve">
does not include Additional Catchment</t>
        </r>
      </text>
    </comment>
    <comment ref="D48" authorId="1" shapeId="0" xr:uid="{9F614A07-6443-4639-9237-D126E9473692}">
      <text>
        <r>
          <rPr>
            <b/>
            <sz val="9"/>
            <color indexed="81"/>
            <rFont val="Tahoma"/>
            <family val="2"/>
          </rPr>
          <t>Patrick:</t>
        </r>
        <r>
          <rPr>
            <sz val="9"/>
            <color indexed="81"/>
            <rFont val="Tahoma"/>
            <family val="2"/>
          </rPr>
          <t xml:space="preserve">
includes the DC-AC inverter, generator price, and 3.25kgCO2e/L * how many litres of diesel.</t>
        </r>
      </text>
    </comment>
    <comment ref="D51" authorId="1" shapeId="0" xr:uid="{512829BD-9327-4FAF-B5F9-2795F92584FA}">
      <text>
        <r>
          <rPr>
            <b/>
            <sz val="9"/>
            <color indexed="81"/>
            <rFont val="Tahoma"/>
            <family val="2"/>
          </rPr>
          <t>Patrick:</t>
        </r>
        <r>
          <rPr>
            <sz val="9"/>
            <color indexed="81"/>
            <rFont val="Tahoma"/>
            <family val="2"/>
          </rPr>
          <t xml:space="preserve">
5 year period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</author>
  </authors>
  <commentList>
    <comment ref="D12" authorId="0" shapeId="0" xr:uid="{B8004BEA-5922-4501-9D40-99CC390B3385}">
      <text>
        <r>
          <rPr>
            <b/>
            <sz val="9"/>
            <color indexed="81"/>
            <rFont val="Tahoma"/>
            <family val="2"/>
          </rPr>
          <t>Patrick:</t>
        </r>
        <r>
          <rPr>
            <sz val="9"/>
            <color indexed="81"/>
            <rFont val="Tahoma"/>
            <family val="2"/>
          </rPr>
          <t xml:space="preserve">
Not used.</t>
        </r>
      </text>
    </comment>
    <comment ref="F15" authorId="0" shapeId="0" xr:uid="{7DD41AF8-5A72-479B-AFCC-276566EFFBB7}">
      <text>
        <r>
          <rPr>
            <b/>
            <sz val="9"/>
            <color indexed="81"/>
            <rFont val="Tahoma"/>
            <family val="2"/>
          </rPr>
          <t>Patrick:</t>
        </r>
        <r>
          <rPr>
            <sz val="9"/>
            <color indexed="81"/>
            <rFont val="Tahoma"/>
            <family val="2"/>
          </rPr>
          <t xml:space="preserve">
neglect for this</t>
        </r>
      </text>
    </comment>
    <comment ref="H20" authorId="0" shapeId="0" xr:uid="{388E4110-F20A-4FE2-BE01-07855AC1977E}">
      <text>
        <r>
          <rPr>
            <b/>
            <sz val="9"/>
            <color indexed="81"/>
            <rFont val="Tahoma"/>
            <family val="2"/>
          </rPr>
          <t>Patrick:</t>
        </r>
        <r>
          <rPr>
            <sz val="9"/>
            <color indexed="81"/>
            <rFont val="Tahoma"/>
            <family val="2"/>
          </rPr>
          <t xml:space="preserve">
92% efficiency from DC-AC inverter is accounted for in this.
VAC - Pump &amp; Ozone</t>
        </r>
      </text>
    </comment>
    <comment ref="I20" authorId="0" shapeId="0" xr:uid="{2FB1CD1B-BE02-47E4-94EE-316E83EECF53}">
      <text>
        <r>
          <rPr>
            <b/>
            <sz val="9"/>
            <color indexed="81"/>
            <rFont val="Tahoma"/>
            <family val="2"/>
          </rPr>
          <t>Patrick:</t>
        </r>
        <r>
          <rPr>
            <sz val="9"/>
            <color indexed="81"/>
            <rFont val="Tahoma"/>
            <family val="2"/>
          </rPr>
          <t xml:space="preserve">
Only for UV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<sst xmlns="http://schemas.openxmlformats.org/spreadsheetml/2006/main" count="862" uniqueCount="374">
  <si>
    <t>System Cost</t>
  </si>
  <si>
    <t>Category</t>
  </si>
  <si>
    <t>Weight</t>
  </si>
  <si>
    <t>Min</t>
  </si>
  <si>
    <t>Max</t>
  </si>
  <si>
    <t>Units</t>
  </si>
  <si>
    <t>Unweighted Value</t>
  </si>
  <si>
    <t>Weighted</t>
  </si>
  <si>
    <t>Consumption</t>
  </si>
  <si>
    <t>L/day</t>
  </si>
  <si>
    <t>Linked to another sheet</t>
  </si>
  <si>
    <t>Relative Cost</t>
  </si>
  <si>
    <t>% relative to shipping water</t>
  </si>
  <si>
    <t>Input (changable)</t>
  </si>
  <si>
    <t>Health &amp; Environmental Risk Exposure</t>
  </si>
  <si>
    <t>N/A</t>
  </si>
  <si>
    <t>We have to adhere to these requirements</t>
  </si>
  <si>
    <t>Power System Greenhouse</t>
  </si>
  <si>
    <t>Operation /data</t>
  </si>
  <si>
    <t>Maintenance Occurances</t>
  </si>
  <si>
    <t>#/year</t>
  </si>
  <si>
    <t>On Demand Flow Rate</t>
  </si>
  <si>
    <t>L/min</t>
  </si>
  <si>
    <t>Reliability</t>
  </si>
  <si>
    <t>days/year</t>
  </si>
  <si>
    <t>Land Use</t>
  </si>
  <si>
    <t>% impact relative to worst case</t>
  </si>
  <si>
    <t>Total Satisfaction</t>
  </si>
  <si>
    <t>Kind of Catchment</t>
  </si>
  <si>
    <t>Full Roof Catchment</t>
  </si>
  <si>
    <t>Cost of Tank</t>
  </si>
  <si>
    <t>U (Land Use Parameter)</t>
  </si>
  <si>
    <t>Days w/ SOLAR Power</t>
  </si>
  <si>
    <t>Days w/ Water</t>
  </si>
  <si>
    <t>Days without Water or Power</t>
  </si>
  <si>
    <t>Additional Catchment Used</t>
  </si>
  <si>
    <t>N</t>
  </si>
  <si>
    <t>Solar GHG + inverter (kgCO2e)</t>
  </si>
  <si>
    <t>Diesel GHG w/ gen (kgCO2e)</t>
  </si>
  <si>
    <t>Battery GHG (For diesel)</t>
  </si>
  <si>
    <t>V_catch [m^3]</t>
  </si>
  <si>
    <t>V_store [m^3] (tank volume)</t>
  </si>
  <si>
    <t>Battery GHG (kgCO2e)</t>
  </si>
  <si>
    <t>Fuel Needed (L)</t>
  </si>
  <si>
    <t>Main_catchment [m^2] (area)</t>
  </si>
  <si>
    <t>distance to storage tank (L) [m]</t>
  </si>
  <si>
    <t>Relative GHG (Solar)</t>
  </si>
  <si>
    <t>total height [m]</t>
  </si>
  <si>
    <t>Relative GHG (Diesel)</t>
  </si>
  <si>
    <t>GHG from Existing</t>
  </si>
  <si>
    <t>land height</t>
  </si>
  <si>
    <t>storage tank height (h) [m]</t>
  </si>
  <si>
    <t>Calculated Values Based on Parameters:</t>
  </si>
  <si>
    <t>Consumption [L/day]</t>
  </si>
  <si>
    <t>Pump Pressure [kPa]</t>
  </si>
  <si>
    <t>Initial Tank Volume (jan 1st)  [L]</t>
  </si>
  <si>
    <t>Flow to Storage [L/min]</t>
  </si>
  <si>
    <t>Consuption starts on:</t>
  </si>
  <si>
    <t>Efficiency of Pump</t>
  </si>
  <si>
    <t>Pump Used</t>
  </si>
  <si>
    <t>A</t>
  </si>
  <si>
    <t>Pump at tank on the way down [kPa]</t>
  </si>
  <si>
    <t>pipe diameter (D) [m]</t>
  </si>
  <si>
    <t>Flow to house [L/min]</t>
  </si>
  <si>
    <t>Friction factor for pipe, f</t>
  </si>
  <si>
    <t>K to storage</t>
  </si>
  <si>
    <t>Filter coefficient, Cf</t>
  </si>
  <si>
    <t>Solar Panel Type / OR DIESEL</t>
  </si>
  <si>
    <t>HES-260</t>
  </si>
  <si>
    <t>Number of Panels</t>
  </si>
  <si>
    <t>Number of Batteries SOLAR</t>
  </si>
  <si>
    <t>Number of Batteries DIESEL</t>
  </si>
  <si>
    <t>Constants</t>
  </si>
  <si>
    <t>density of water [kg/m^3]</t>
  </si>
  <si>
    <t>gravity [m/s^2]</t>
  </si>
  <si>
    <t>Filters on the way UP</t>
  </si>
  <si>
    <t>Yes</t>
  </si>
  <si>
    <t>Filters</t>
  </si>
  <si>
    <t>Size</t>
  </si>
  <si>
    <t>Present</t>
  </si>
  <si>
    <t>Cf</t>
  </si>
  <si>
    <t>Filter Life Data [L]</t>
  </si>
  <si>
    <t>[Pa/(m/s)]</t>
  </si>
  <si>
    <t>[L]</t>
  </si>
  <si>
    <t>No pre-filter</t>
  </si>
  <si>
    <t>5μm pre</t>
  </si>
  <si>
    <t>200μm pre</t>
  </si>
  <si>
    <t>1 μm</t>
  </si>
  <si>
    <t>5 μm</t>
  </si>
  <si>
    <t>200 μm</t>
  </si>
  <si>
    <t>Total</t>
  </si>
  <si>
    <t xml:space="preserve">Chemical Disinfection </t>
  </si>
  <si>
    <t>Used</t>
  </si>
  <si>
    <t>Ozone</t>
  </si>
  <si>
    <t>Chlorine</t>
  </si>
  <si>
    <t>No</t>
  </si>
  <si>
    <t>Health Risk Exposure</t>
  </si>
  <si>
    <t xml:space="preserve">Irritation or Inconvenience </t>
  </si>
  <si>
    <t xml:space="preserve">Minor Injury </t>
  </si>
  <si>
    <t xml:space="preserve">Major Injury </t>
  </si>
  <si>
    <t>Permanent Injury or Death</t>
  </si>
  <si>
    <t>Environmental Risk Exposure</t>
  </si>
  <si>
    <t>Benign Contamination</t>
  </si>
  <si>
    <t>Trace Contamination</t>
  </si>
  <si>
    <t>Long-Term Environmental Damage</t>
  </si>
  <si>
    <t>Widespread Irreversible Damage</t>
  </si>
  <si>
    <t xml:space="preserve">Daily </t>
  </si>
  <si>
    <t>Weekly</t>
  </si>
  <si>
    <t>Monthly</t>
  </si>
  <si>
    <t>Anually</t>
  </si>
  <si>
    <t>Health severity</t>
  </si>
  <si>
    <t>Envt Severity</t>
  </si>
  <si>
    <t xml:space="preserve">Days </t>
  </si>
  <si>
    <t>Likelihood</t>
  </si>
  <si>
    <t>Health risk</t>
  </si>
  <si>
    <t>Env Risk</t>
  </si>
  <si>
    <t>Overall Risk</t>
  </si>
  <si>
    <t>Diesel</t>
  </si>
  <si>
    <t>*Only Diesel and Chlorine have Risk Considerations</t>
  </si>
  <si>
    <t>Total:</t>
  </si>
  <si>
    <t>Emin</t>
  </si>
  <si>
    <t>Emax</t>
  </si>
  <si>
    <t>Satisfaction:</t>
  </si>
  <si>
    <t>Item</t>
  </si>
  <si>
    <t>Cost</t>
  </si>
  <si>
    <t>Days Without Water ($85/day)</t>
  </si>
  <si>
    <t>Power System (Solar)</t>
  </si>
  <si>
    <t>Power System (Diesel)</t>
  </si>
  <si>
    <t>Filtration &amp; Disinfectant</t>
  </si>
  <si>
    <t>Water Tower</t>
  </si>
  <si>
    <t>Building</t>
  </si>
  <si>
    <t>1 μm Filter ($100)</t>
  </si>
  <si>
    <t>Emergency Water</t>
  </si>
  <si>
    <r>
      <t xml:space="preserve">1 μm Filter </t>
    </r>
    <r>
      <rPr>
        <b/>
        <sz val="11"/>
        <color theme="1"/>
        <rFont val="Aptos Narrow"/>
        <family val="2"/>
        <scheme val="minor"/>
      </rPr>
      <t>Replacement</t>
    </r>
    <r>
      <rPr>
        <sz val="11"/>
        <color theme="1"/>
        <rFont val="Aptos Narrow"/>
        <family val="2"/>
        <scheme val="minor"/>
      </rPr>
      <t xml:space="preserve"> ($50/replacement)</t>
    </r>
  </si>
  <si>
    <t>5 μm Filter ($110)</t>
  </si>
  <si>
    <t>Total Cost</t>
  </si>
  <si>
    <r>
      <t xml:space="preserve">5 μm Filter </t>
    </r>
    <r>
      <rPr>
        <b/>
        <sz val="11"/>
        <color theme="1"/>
        <rFont val="Aptos Narrow"/>
        <family val="2"/>
        <scheme val="minor"/>
      </rPr>
      <t>Replacement</t>
    </r>
    <r>
      <rPr>
        <sz val="11"/>
        <color theme="1"/>
        <rFont val="Aptos Narrow"/>
        <family val="2"/>
        <scheme val="minor"/>
      </rPr>
      <t xml:space="preserve"> ($60/replacement)</t>
    </r>
  </si>
  <si>
    <t>Solar</t>
  </si>
  <si>
    <t>200 μm Filter ($125)</t>
  </si>
  <si>
    <r>
      <t xml:space="preserve">200 μm Filter </t>
    </r>
    <r>
      <rPr>
        <b/>
        <sz val="11"/>
        <color theme="1"/>
        <rFont val="Aptos Narrow"/>
        <family val="2"/>
        <scheme val="minor"/>
      </rPr>
      <t>Replacement</t>
    </r>
    <r>
      <rPr>
        <sz val="11"/>
        <color theme="1"/>
        <rFont val="Aptos Narrow"/>
        <family val="2"/>
        <scheme val="minor"/>
      </rPr>
      <t xml:space="preserve"> ($75/replacement)</t>
    </r>
  </si>
  <si>
    <t>DC-AC Power Inverter</t>
  </si>
  <si>
    <t>Diesel Generator</t>
  </si>
  <si>
    <t>OMIT</t>
  </si>
  <si>
    <r>
      <t xml:space="preserve">Pump </t>
    </r>
    <r>
      <rPr>
        <b/>
        <sz val="11"/>
        <color theme="1"/>
        <rFont val="Aptos Narrow"/>
        <family val="2"/>
        <scheme val="minor"/>
      </rPr>
      <t>Replacement</t>
    </r>
  </si>
  <si>
    <t>Additional Catchment</t>
  </si>
  <si>
    <t>Things that need maintance</t>
  </si>
  <si>
    <t>time</t>
  </si>
  <si>
    <t>after x liters depending on the configuration\</t>
  </si>
  <si>
    <t>after x litres</t>
  </si>
  <si>
    <t>Occurrances in a Year</t>
  </si>
  <si>
    <t>Total cost:</t>
  </si>
  <si>
    <t>C</t>
  </si>
  <si>
    <t>Chlorine desinfection</t>
  </si>
  <si>
    <t xml:space="preserve">Reffiling chorine solution </t>
  </si>
  <si>
    <t>every 3 kg</t>
  </si>
  <si>
    <t>Filter Life 1 μm</t>
  </si>
  <si>
    <t>ozone</t>
  </si>
  <si>
    <t>cleanning and service</t>
  </si>
  <si>
    <t>anual</t>
  </si>
  <si>
    <t>Filter Life 5 μm</t>
  </si>
  <si>
    <t>Uv</t>
  </si>
  <si>
    <t>Replac e bubls</t>
  </si>
  <si>
    <t>Filter Life 200 μm</t>
  </si>
  <si>
    <t>Pump</t>
  </si>
  <si>
    <t>Repleace??</t>
  </si>
  <si>
    <t>After x running hours</t>
  </si>
  <si>
    <t>UV</t>
  </si>
  <si>
    <t>Solar panels</t>
  </si>
  <si>
    <t>Seasonal cleaning</t>
  </si>
  <si>
    <t>4 times a year</t>
  </si>
  <si>
    <t>Generator</t>
  </si>
  <si>
    <t>Oil change and maintenance operation required every 250 hours (~250 L</t>
  </si>
  <si>
    <t>of diesel consumed). Cost of oil change: $50</t>
  </si>
  <si>
    <t>Refuelling (maintenance operation) every 100 L of diesel consumed</t>
  </si>
  <si>
    <t>Total Volume Through Filter [L]</t>
  </si>
  <si>
    <t>Maintenance for Filter Change</t>
  </si>
  <si>
    <t>Day with</t>
  </si>
  <si>
    <t>Yearly fuel needed</t>
  </si>
  <si>
    <t>L</t>
  </si>
  <si>
    <t>Day</t>
  </si>
  <si>
    <t>operation</t>
  </si>
  <si>
    <t xml:space="preserve">Refuels needed </t>
  </si>
  <si>
    <t>(Every 100 L)</t>
  </si>
  <si>
    <t>Maintanance/ Oil change</t>
  </si>
  <si>
    <t>(Every 250L)</t>
  </si>
  <si>
    <t>*most adequate integers</t>
  </si>
  <si>
    <t xml:space="preserve">Total: </t>
  </si>
  <si>
    <t>Cost per replacement</t>
  </si>
  <si>
    <t>Cost for all replacment</t>
  </si>
  <si>
    <t>Energy Calculations for a system using Ozone Disinfection</t>
  </si>
  <si>
    <t>Pump Efficiency</t>
  </si>
  <si>
    <t>[  ]</t>
  </si>
  <si>
    <t>Contact Time</t>
  </si>
  <si>
    <t>[min]</t>
  </si>
  <si>
    <t>UV Lamp Size</t>
  </si>
  <si>
    <t>[W]</t>
  </si>
  <si>
    <t>Heating Value Diesel</t>
  </si>
  <si>
    <t>Catch. Area</t>
  </si>
  <si>
    <r>
      <t>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</si>
  <si>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t>58.3?</t>
  </si>
  <si>
    <t>CT_Ozone</t>
  </si>
  <si>
    <t>[mg min/L]</t>
  </si>
  <si>
    <t>Efficiency of Generator</t>
  </si>
  <si>
    <t>Catch. Tank V</t>
  </si>
  <si>
    <r>
      <t>[m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</si>
  <si>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t>days w/o water store</t>
  </si>
  <si>
    <t>Energy for O3</t>
  </si>
  <si>
    <t>[MJ / g]</t>
  </si>
  <si>
    <t>Yearly energy Pump</t>
  </si>
  <si>
    <t>[L/day]</t>
  </si>
  <si>
    <t xml:space="preserve"> Yearly energy O3</t>
  </si>
  <si>
    <t>Initial Volume</t>
  </si>
  <si>
    <t>Yearly energy UV</t>
  </si>
  <si>
    <t>Storage Tank V</t>
  </si>
  <si>
    <t>Rain</t>
  </si>
  <si>
    <t>Qin</t>
  </si>
  <si>
    <t>V_water</t>
  </si>
  <si>
    <t>Stored Water</t>
  </si>
  <si>
    <t>Pump Pressure</t>
  </si>
  <si>
    <t>Pump Energy</t>
  </si>
  <si>
    <t>Mass O3</t>
  </si>
  <si>
    <t>Energy for UV</t>
  </si>
  <si>
    <t>Battery</t>
  </si>
  <si>
    <t>Total Energy for Day</t>
  </si>
  <si>
    <t>Diesel Fuel</t>
  </si>
  <si>
    <t>Refill Needed</t>
  </si>
  <si>
    <t>Yearly Energy Used [MJ]</t>
  </si>
  <si>
    <t xml:space="preserve">[ date ] </t>
  </si>
  <si>
    <t>[mm]</t>
  </si>
  <si>
    <t>[Pa]</t>
  </si>
  <si>
    <t>[J]</t>
  </si>
  <si>
    <t>[MJ]</t>
  </si>
  <si>
    <t>[mg]</t>
  </si>
  <si>
    <t>[g]</t>
  </si>
  <si>
    <t>[Wh]</t>
  </si>
  <si>
    <t>Yearly Fuel Needed [L]</t>
  </si>
  <si>
    <t>Refuels per year</t>
  </si>
  <si>
    <t>Average days between refuels</t>
  </si>
  <si>
    <t>Tank Position</t>
  </si>
  <si>
    <t>Pipes</t>
  </si>
  <si>
    <t>Pumps</t>
  </si>
  <si>
    <t>System</t>
  </si>
  <si>
    <t xml:space="preserve">Equalized Equations </t>
  </si>
  <si>
    <t>Distance to Tank [m]</t>
  </si>
  <si>
    <t>Diameter of Pipe [m]</t>
  </si>
  <si>
    <t>Pump A</t>
  </si>
  <si>
    <t>Pump B</t>
  </si>
  <si>
    <t>Pump C</t>
  </si>
  <si>
    <t>density of Water</t>
  </si>
  <si>
    <t>a</t>
  </si>
  <si>
    <t>Heigth of Tank [m]</t>
  </si>
  <si>
    <t>Cross Section  [m^2]</t>
  </si>
  <si>
    <t>Gravity [m/s^2]</t>
  </si>
  <si>
    <t>b</t>
  </si>
  <si>
    <t>f</t>
  </si>
  <si>
    <t>c</t>
  </si>
  <si>
    <t xml:space="preserve">c </t>
  </si>
  <si>
    <t>Pump Selected</t>
  </si>
  <si>
    <t>K (to storage)</t>
  </si>
  <si>
    <t>GLOBAL CALCULATIONS BASED ON PUMP</t>
  </si>
  <si>
    <t>Filter coeffiient, Cf</t>
  </si>
  <si>
    <t>Efficiency coeficients:</t>
  </si>
  <si>
    <t>Pressure [kPa]</t>
  </si>
  <si>
    <t>Intercepts</t>
  </si>
  <si>
    <t>Flow [L/min]</t>
  </si>
  <si>
    <t>efficiency at opperating pressure</t>
  </si>
  <si>
    <t>B</t>
  </si>
  <si>
    <t>Max Flow [L/min]</t>
  </si>
  <si>
    <t>Pressures:  [kPa]</t>
  </si>
  <si>
    <t>Flow Rate [m/s]</t>
  </si>
  <si>
    <t>Flow Rate [L/min]</t>
  </si>
  <si>
    <t>Delta A</t>
  </si>
  <si>
    <t>Delta B</t>
  </si>
  <si>
    <t>Delta C</t>
  </si>
  <si>
    <t>Minimum value in column</t>
  </si>
  <si>
    <t>Solar Energy Model</t>
  </si>
  <si>
    <t>Sunshine Data</t>
  </si>
  <si>
    <t>Solar and Solar Panel Parameters</t>
  </si>
  <si>
    <t>Panel Selected</t>
  </si>
  <si>
    <t>Month</t>
  </si>
  <si>
    <t>Sunshine/day</t>
  </si>
  <si>
    <t>Solar Intensity</t>
  </si>
  <si>
    <t>W/m^2</t>
  </si>
  <si>
    <t>[-]</t>
  </si>
  <si>
    <t>[hr]</t>
  </si>
  <si>
    <t>Panel area</t>
  </si>
  <si>
    <t>m^2</t>
  </si>
  <si>
    <t>Jan</t>
  </si>
  <si>
    <t># of panels</t>
  </si>
  <si>
    <t>Feb</t>
  </si>
  <si>
    <t>Efficiency</t>
  </si>
  <si>
    <t>Mar</t>
  </si>
  <si>
    <t>Batteries</t>
  </si>
  <si>
    <t>Apr</t>
  </si>
  <si>
    <t>Capacity</t>
  </si>
  <si>
    <t>Wh</t>
  </si>
  <si>
    <t>May</t>
  </si>
  <si>
    <t># of batteries</t>
  </si>
  <si>
    <t>Jun</t>
  </si>
  <si>
    <t>days with energy</t>
  </si>
  <si>
    <t>Jul</t>
  </si>
  <si>
    <t>Electrical Power Demand</t>
  </si>
  <si>
    <t>Aug</t>
  </si>
  <si>
    <t>Use per day</t>
  </si>
  <si>
    <t>hours</t>
  </si>
  <si>
    <t>Sep</t>
  </si>
  <si>
    <t>Daytime</t>
  </si>
  <si>
    <t>W</t>
  </si>
  <si>
    <t>Oct</t>
  </si>
  <si>
    <t>Nighttime</t>
  </si>
  <si>
    <t>Nov</t>
  </si>
  <si>
    <t>GHG Emissions</t>
  </si>
  <si>
    <t>Dec</t>
  </si>
  <si>
    <t>Panel Emissions</t>
  </si>
  <si>
    <t>kgCO2e</t>
  </si>
  <si>
    <t>Battery Emissions</t>
  </si>
  <si>
    <t>Date</t>
  </si>
  <si>
    <t>Daily Hours of Sunshine (h)</t>
  </si>
  <si>
    <t>Incident Solar Energy (Wh)</t>
  </si>
  <si>
    <t>Energy Generated (Wh)</t>
  </si>
  <si>
    <t>Energy into Battery Ein (Wh)</t>
  </si>
  <si>
    <t>VAC Energy Needed (Wh)</t>
  </si>
  <si>
    <t>DC Energy Needed (Wh)</t>
  </si>
  <si>
    <t>Energy out of Battery Eout (Wh)</t>
  </si>
  <si>
    <t xml:space="preserve"> Energy Stored in Batteries Ebatt</t>
  </si>
  <si>
    <t>Loss coefficient due to fittings and valves (to house</t>
  </si>
  <si>
    <t>Tank Pressure</t>
  </si>
  <si>
    <t>Difference of Pressure</t>
  </si>
  <si>
    <t>Flowrate up</t>
  </si>
  <si>
    <t>A_c [m^2]</t>
  </si>
  <si>
    <t>V_Catch[m^3]</t>
  </si>
  <si>
    <t>V_tank [m^3]</t>
  </si>
  <si>
    <t>how many 0 litres</t>
  </si>
  <si>
    <t>V_initial  [m^3]</t>
  </si>
  <si>
    <t>Total Pump runtime full year</t>
  </si>
  <si>
    <t>C [L/day]</t>
  </si>
  <si>
    <t>C_min [L/day]</t>
  </si>
  <si>
    <t>C_max [L/day]</t>
  </si>
  <si>
    <t xml:space="preserve">Total Rainfall: </t>
  </si>
  <si>
    <t>Daily Rainfall (mm)</t>
  </si>
  <si>
    <t>Q_in [m^3/day]</t>
  </si>
  <si>
    <t>Accomulated Volume Pumped [L]</t>
  </si>
  <si>
    <t>Pump run time for the day [hrs]</t>
  </si>
  <si>
    <t>Accomulated Time of pump running</t>
  </si>
  <si>
    <t>2014</t>
  </si>
  <si>
    <t>x [m]</t>
  </si>
  <si>
    <t>y [m]</t>
  </si>
  <si>
    <t>distance (2 way) Length of Pipe [m]</t>
  </si>
  <si>
    <t>ALTERNATIVE CONFIGURATIONS:</t>
  </si>
  <si>
    <t>Alternative Configuration 'B' (80.13% Satisfaction)</t>
  </si>
  <si>
    <t>Alternative Configuration 'C' (83.08% Satisfaction)</t>
  </si>
  <si>
    <t>PARAMETERS</t>
  </si>
  <si>
    <t xml:space="preserve">Rainwater/Consumption </t>
  </si>
  <si>
    <t>Rain Data Used</t>
  </si>
  <si>
    <t>Energy Production</t>
  </si>
  <si>
    <t>Pump and Pipes</t>
  </si>
  <si>
    <t>Desinfection System</t>
  </si>
  <si>
    <t>UV System Wattage [W]</t>
  </si>
  <si>
    <t>UV System Price [$]</t>
  </si>
  <si>
    <t>UV System Max Flow Rate [L/min]</t>
  </si>
  <si>
    <t xml:space="preserve">Filters </t>
  </si>
  <si>
    <t>Loss coefficient 'K' to house</t>
  </si>
  <si>
    <t>d_catchment [m] (house to catchment)</t>
  </si>
  <si>
    <t>Value</t>
  </si>
  <si>
    <t>Colors Codes</t>
  </si>
  <si>
    <t>Titles/ subtitles</t>
  </si>
  <si>
    <t>CHARTS</t>
  </si>
  <si>
    <t>used to understand the model and fine tune the parameters</t>
  </si>
  <si>
    <t>Catchment/ Terrain</t>
  </si>
  <si>
    <t>Filter Life</t>
  </si>
  <si>
    <t>Terrain  Elevation Map</t>
  </si>
  <si>
    <t>GHG Diesel</t>
  </si>
  <si>
    <t>GHG Solar</t>
  </si>
  <si>
    <t>System Performance Evaluation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</si>
</sst>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[$-409]d\-mmm\-yyyy;@"/>
    <numFmt numFmtId="166" formatCode="0.00000"/>
    <numFmt numFmtId="167" formatCode="0.0000"/>
    <numFmt numFmtId="168" formatCode="0.000"/>
    <numFmt numFmtId="169" formatCode="0.000000"/>
    <numFmt numFmtId="170" formatCode="0.0%"/>
    <numFmt numFmtId="171" formatCode="_-&quot;$&quot;* #,##0_-;\-&quot;$&quot;* #,##0_-;_-&quot;$&quot;* &quot;-&quot;??_-;_-@_-"/>
  </numFmts>
  <fonts count="3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sz val="16"/>
      <color rgb="FFC0000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1"/>
      <color theme="1"/>
      <name val="Calibri"/>
      <family val="2"/>
    </font>
    <font>
      <sz val="11"/>
      <color theme="6"/>
      <name val="Aptos Narrow"/>
      <family val="2"/>
      <scheme val="minor"/>
    </font>
    <font>
      <sz val="11"/>
      <color theme="3" tint="0.499984740745262"/>
      <name val="Aptos Narrow"/>
      <family val="2"/>
      <scheme val="minor"/>
    </font>
    <font>
      <b/>
      <sz val="11"/>
      <color theme="6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4472C4"/>
      <name val="Calibri"/>
      <family val="2"/>
    </font>
    <font>
      <sz val="11"/>
      <color theme="6"/>
      <name val="Calibri"/>
      <family val="2"/>
    </font>
    <font>
      <sz val="11"/>
      <name val="Calibri"/>
      <family val="2"/>
    </font>
    <font>
      <sz val="11"/>
      <color theme="9"/>
      <name val="Aptos Narrow"/>
      <family val="2"/>
      <scheme val="minor"/>
    </font>
    <font>
      <sz val="11"/>
      <color rgb="FF242424"/>
      <name val="Aptos Narrow"/>
      <family val="2"/>
    </font>
    <font>
      <sz val="11"/>
      <color theme="1"/>
      <name val="Times New Roman"/>
      <family val="1"/>
    </font>
    <font>
      <sz val="11"/>
      <color theme="9" tint="-0.249977111117893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1"/>
      <color rgb="FF242424"/>
      <name val="Consolas"/>
      <family val="3"/>
    </font>
    <font>
      <b/>
      <u/>
      <sz val="11"/>
      <color theme="1"/>
      <name val="Aptos Narrow"/>
      <family val="2"/>
      <scheme val="minor"/>
    </font>
    <font>
      <b/>
      <sz val="11"/>
      <color theme="3" tint="0.499984740745262"/>
      <name val="Aptos Narrow"/>
      <family val="2"/>
      <scheme val="minor"/>
    </font>
    <font>
      <sz val="12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BD1D1"/>
        <bgColor indexed="64"/>
      </patternFill>
    </fill>
    <fill>
      <patternFill patternType="solid">
        <fgColor rgb="FFAB81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7FA50"/>
        <bgColor indexed="64"/>
      </patternFill>
    </fill>
    <fill>
      <patternFill patternType="solid">
        <fgColor rgb="FFF0606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99FF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 diagonalUp="1">
      <left/>
      <right/>
      <top/>
      <bottom/>
      <diagonal style="thin">
        <color auto="1"/>
      </diagonal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 diagonalUp="1">
      <left/>
      <right/>
      <top/>
      <bottom style="medium">
        <color indexed="64"/>
      </bottom>
      <diagonal style="thin">
        <color auto="1"/>
      </diagonal>
    </border>
    <border diagonalUp="1">
      <left/>
      <right style="medium">
        <color indexed="64"/>
      </right>
      <top/>
      <bottom style="medium">
        <color indexed="64"/>
      </bottom>
      <diagonal style="thin">
        <color auto="1"/>
      </diagonal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79">
    <xf numFmtId="0" fontId="0" fillId="0" borderId="0" xfId="0"/>
    <xf numFmtId="0" fontId="3" fillId="0" borderId="0" xfId="0" applyFont="1"/>
    <xf numFmtId="0" fontId="0" fillId="2" borderId="1" xfId="0" applyFill="1" applyBorder="1"/>
    <xf numFmtId="0" fontId="3" fillId="2" borderId="3" xfId="0" applyFont="1" applyFill="1" applyBorder="1"/>
    <xf numFmtId="0" fontId="0" fillId="3" borderId="1" xfId="0" applyFill="1" applyBorder="1"/>
    <xf numFmtId="0" fontId="4" fillId="3" borderId="2" xfId="0" applyFont="1" applyFill="1" applyBorder="1"/>
    <xf numFmtId="0" fontId="3" fillId="3" borderId="3" xfId="0" applyFont="1" applyFill="1" applyBorder="1"/>
    <xf numFmtId="0" fontId="0" fillId="4" borderId="1" xfId="0" applyFill="1" applyBorder="1"/>
    <xf numFmtId="0" fontId="4" fillId="4" borderId="2" xfId="0" applyFont="1" applyFill="1" applyBorder="1"/>
    <xf numFmtId="0" fontId="3" fillId="4" borderId="3" xfId="0" applyFont="1" applyFill="1" applyBorder="1"/>
    <xf numFmtId="0" fontId="0" fillId="5" borderId="1" xfId="0" applyFill="1" applyBorder="1"/>
    <xf numFmtId="0" fontId="4" fillId="5" borderId="2" xfId="0" applyFont="1" applyFill="1" applyBorder="1"/>
    <xf numFmtId="0" fontId="0" fillId="0" borderId="1" xfId="0" applyBorder="1"/>
    <xf numFmtId="0" fontId="3" fillId="0" borderId="3" xfId="0" applyFont="1" applyBorder="1"/>
    <xf numFmtId="9" fontId="4" fillId="5" borderId="2" xfId="2" applyFont="1" applyFill="1" applyBorder="1"/>
    <xf numFmtId="0" fontId="6" fillId="0" borderId="0" xfId="0" applyFont="1"/>
    <xf numFmtId="1" fontId="6" fillId="0" borderId="0" xfId="0" applyNumberFormat="1" applyFont="1"/>
    <xf numFmtId="0" fontId="0" fillId="6" borderId="0" xfId="0" applyFill="1"/>
    <xf numFmtId="2" fontId="0" fillId="0" borderId="0" xfId="0" applyNumberFormat="1"/>
    <xf numFmtId="0" fontId="0" fillId="7" borderId="0" xfId="0" applyFill="1"/>
    <xf numFmtId="0" fontId="0" fillId="0" borderId="4" xfId="0" applyBorder="1"/>
    <xf numFmtId="0" fontId="3" fillId="0" borderId="6" xfId="0" applyFont="1" applyBorder="1"/>
    <xf numFmtId="0" fontId="7" fillId="8" borderId="0" xfId="0" applyFont="1" applyFill="1"/>
    <xf numFmtId="164" fontId="0" fillId="0" borderId="0" xfId="0" applyNumberFormat="1"/>
    <xf numFmtId="0" fontId="8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0" borderId="7" xfId="0" applyFont="1" applyBorder="1" applyAlignment="1">
      <alignment horizontal="center"/>
    </xf>
    <xf numFmtId="0" fontId="3" fillId="2" borderId="7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11" fontId="0" fillId="0" borderId="0" xfId="1" applyNumberFormat="1" applyFont="1" applyFill="1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11" fillId="10" borderId="8" xfId="0" applyFont="1" applyFill="1" applyBorder="1"/>
    <xf numFmtId="0" fontId="11" fillId="10" borderId="10" xfId="0" applyFont="1" applyFill="1" applyBorder="1"/>
    <xf numFmtId="0" fontId="11" fillId="10" borderId="9" xfId="0" applyFont="1" applyFill="1" applyBorder="1"/>
    <xf numFmtId="0" fontId="3" fillId="2" borderId="11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0" fillId="10" borderId="11" xfId="0" applyFill="1" applyBorder="1" applyAlignment="1">
      <alignment horizontal="right"/>
    </xf>
    <xf numFmtId="0" fontId="0" fillId="10" borderId="12" xfId="0" applyFill="1" applyBorder="1" applyAlignment="1">
      <alignment horizontal="left"/>
    </xf>
    <xf numFmtId="0" fontId="3" fillId="2" borderId="13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2" fontId="0" fillId="2" borderId="12" xfId="0" applyNumberFormat="1" applyFill="1" applyBorder="1" applyAlignment="1">
      <alignment horizontal="center"/>
    </xf>
    <xf numFmtId="0" fontId="11" fillId="9" borderId="10" xfId="0" applyFont="1" applyFill="1" applyBorder="1" applyAlignment="1">
      <alignment horizontal="center"/>
    </xf>
    <xf numFmtId="0" fontId="11" fillId="9" borderId="9" xfId="0" applyFont="1" applyFill="1" applyBorder="1" applyAlignment="1">
      <alignment horizontal="center"/>
    </xf>
    <xf numFmtId="0" fontId="0" fillId="9" borderId="11" xfId="0" applyFill="1" applyBorder="1" applyAlignment="1">
      <alignment horizontal="right"/>
    </xf>
    <xf numFmtId="0" fontId="0" fillId="9" borderId="12" xfId="0" applyFill="1" applyBorder="1" applyAlignment="1">
      <alignment horizontal="left"/>
    </xf>
    <xf numFmtId="0" fontId="0" fillId="9" borderId="13" xfId="0" applyFill="1" applyBorder="1" applyAlignment="1">
      <alignment horizontal="right"/>
    </xf>
    <xf numFmtId="0" fontId="0" fillId="9" borderId="14" xfId="0" applyFill="1" applyBorder="1" applyAlignment="1">
      <alignment horizontal="left"/>
    </xf>
    <xf numFmtId="0" fontId="11" fillId="11" borderId="11" xfId="0" applyFont="1" applyFill="1" applyBorder="1"/>
    <xf numFmtId="0" fontId="11" fillId="11" borderId="0" xfId="0" applyFont="1" applyFill="1"/>
    <xf numFmtId="0" fontId="11" fillId="11" borderId="12" xfId="0" applyFont="1" applyFill="1" applyBorder="1"/>
    <xf numFmtId="0" fontId="0" fillId="11" borderId="11" xfId="0" applyFill="1" applyBorder="1" applyAlignment="1">
      <alignment horizontal="right"/>
    </xf>
    <xf numFmtId="0" fontId="0" fillId="11" borderId="0" xfId="0" applyFill="1" applyAlignment="1">
      <alignment horizontal="center"/>
    </xf>
    <xf numFmtId="0" fontId="0" fillId="11" borderId="12" xfId="0" applyFill="1" applyBorder="1"/>
    <xf numFmtId="0" fontId="0" fillId="11" borderId="12" xfId="0" applyFill="1" applyBorder="1" applyAlignment="1">
      <alignment horizontal="left"/>
    </xf>
    <xf numFmtId="0" fontId="0" fillId="11" borderId="13" xfId="0" applyFill="1" applyBorder="1" applyAlignment="1">
      <alignment horizontal="right"/>
    </xf>
    <xf numFmtId="0" fontId="0" fillId="2" borderId="13" xfId="0" applyFill="1" applyBorder="1" applyAlignment="1">
      <alignment horizontal="center"/>
    </xf>
    <xf numFmtId="2" fontId="0" fillId="2" borderId="14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0" fontId="0" fillId="0" borderId="0" xfId="0" applyNumberFormat="1"/>
    <xf numFmtId="14" fontId="0" fillId="0" borderId="0" xfId="0" applyNumberFormat="1"/>
    <xf numFmtId="0" fontId="15" fillId="0" borderId="0" xfId="0" applyFont="1" applyAlignment="1">
      <alignment horizontal="center"/>
    </xf>
    <xf numFmtId="0" fontId="16" fillId="0" borderId="0" xfId="0" applyFont="1"/>
    <xf numFmtId="0" fontId="7" fillId="0" borderId="0" xfId="0" applyFont="1"/>
    <xf numFmtId="0" fontId="18" fillId="0" borderId="2" xfId="0" applyFont="1" applyBorder="1"/>
    <xf numFmtId="0" fontId="0" fillId="13" borderId="0" xfId="0" applyFill="1"/>
    <xf numFmtId="0" fontId="18" fillId="0" borderId="5" xfId="0" applyFont="1" applyBorder="1"/>
    <xf numFmtId="14" fontId="16" fillId="0" borderId="0" xfId="0" applyNumberFormat="1" applyFont="1"/>
    <xf numFmtId="0" fontId="3" fillId="0" borderId="8" xfId="0" applyFont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0" fillId="0" borderId="11" xfId="0" applyBorder="1" applyAlignment="1">
      <alignment vertical="center"/>
    </xf>
    <xf numFmtId="9" fontId="17" fillId="0" borderId="0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0" fontId="0" fillId="0" borderId="0" xfId="2" applyNumberFormat="1" applyFont="1" applyBorder="1" applyAlignment="1">
      <alignment horizontal="center" vertical="center"/>
    </xf>
    <xf numFmtId="9" fontId="2" fillId="0" borderId="0" xfId="2" applyFont="1" applyBorder="1" applyAlignment="1">
      <alignment horizontal="center" vertical="center"/>
    </xf>
    <xf numFmtId="0" fontId="0" fillId="0" borderId="13" xfId="0" applyBorder="1" applyAlignment="1">
      <alignment vertical="center"/>
    </xf>
    <xf numFmtId="9" fontId="17" fillId="0" borderId="7" xfId="2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0" fillId="0" borderId="7" xfId="0" applyBorder="1"/>
    <xf numFmtId="10" fontId="0" fillId="0" borderId="7" xfId="2" applyNumberFormat="1" applyFont="1" applyBorder="1" applyAlignment="1">
      <alignment horizontal="center" vertical="center"/>
    </xf>
    <xf numFmtId="0" fontId="7" fillId="0" borderId="0" xfId="0" applyFont="1" applyAlignment="1">
      <alignment horizontal="right"/>
    </xf>
    <xf numFmtId="0" fontId="7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20" fillId="0" borderId="0" xfId="0" applyFont="1"/>
    <xf numFmtId="0" fontId="19" fillId="0" borderId="0" xfId="0" applyFont="1" applyAlignment="1">
      <alignment horizontal="left"/>
    </xf>
    <xf numFmtId="0" fontId="21" fillId="0" borderId="0" xfId="0" applyFont="1"/>
    <xf numFmtId="0" fontId="0" fillId="0" borderId="16" xfId="0" applyBorder="1"/>
    <xf numFmtId="0" fontId="0" fillId="0" borderId="18" xfId="0" applyBorder="1"/>
    <xf numFmtId="0" fontId="0" fillId="0" borderId="6" xfId="0" applyBorder="1"/>
    <xf numFmtId="0" fontId="23" fillId="0" borderId="0" xfId="0" applyFont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16" fillId="0" borderId="12" xfId="0" applyFont="1" applyBorder="1"/>
    <xf numFmtId="0" fontId="0" fillId="0" borderId="13" xfId="0" applyBorder="1"/>
    <xf numFmtId="0" fontId="16" fillId="0" borderId="14" xfId="0" applyFont="1" applyBorder="1"/>
    <xf numFmtId="0" fontId="0" fillId="0" borderId="11" xfId="0" applyBorder="1" applyAlignment="1">
      <alignment horizontal="center"/>
    </xf>
    <xf numFmtId="0" fontId="22" fillId="0" borderId="12" xfId="0" applyFont="1" applyBorder="1" applyAlignment="1">
      <alignment horizontal="center"/>
    </xf>
    <xf numFmtId="169" fontId="0" fillId="0" borderId="12" xfId="0" applyNumberFormat="1" applyBorder="1" applyAlignment="1">
      <alignment horizontal="center"/>
    </xf>
    <xf numFmtId="0" fontId="20" fillId="0" borderId="11" xfId="0" applyFont="1" applyBorder="1"/>
    <xf numFmtId="0" fontId="22" fillId="0" borderId="12" xfId="0" applyFont="1" applyBorder="1"/>
    <xf numFmtId="0" fontId="20" fillId="0" borderId="12" xfId="0" applyFont="1" applyBorder="1"/>
    <xf numFmtId="0" fontId="23" fillId="0" borderId="12" xfId="0" applyFont="1" applyBorder="1"/>
    <xf numFmtId="0" fontId="20" fillId="0" borderId="13" xfId="0" applyFont="1" applyBorder="1"/>
    <xf numFmtId="0" fontId="23" fillId="0" borderId="7" xfId="0" applyFont="1" applyBorder="1"/>
    <xf numFmtId="0" fontId="23" fillId="0" borderId="14" xfId="0" applyFont="1" applyBorder="1"/>
    <xf numFmtId="0" fontId="7" fillId="0" borderId="8" xfId="0" applyFont="1" applyBorder="1"/>
    <xf numFmtId="0" fontId="7" fillId="0" borderId="9" xfId="0" applyFont="1" applyBorder="1"/>
    <xf numFmtId="0" fontId="22" fillId="0" borderId="14" xfId="0" applyFont="1" applyBorder="1"/>
    <xf numFmtId="164" fontId="20" fillId="0" borderId="0" xfId="0" applyNumberFormat="1" applyFont="1"/>
    <xf numFmtId="0" fontId="18" fillId="12" borderId="9" xfId="0" applyFont="1" applyFill="1" applyBorder="1" applyAlignment="1">
      <alignment horizontal="center" vertical="center"/>
    </xf>
    <xf numFmtId="167" fontId="0" fillId="0" borderId="0" xfId="0" applyNumberFormat="1"/>
    <xf numFmtId="2" fontId="3" fillId="3" borderId="7" xfId="0" applyNumberFormat="1" applyFont="1" applyFill="1" applyBorder="1" applyAlignment="1">
      <alignment horizontal="center" vertical="center"/>
    </xf>
    <xf numFmtId="2" fontId="3" fillId="9" borderId="0" xfId="0" applyNumberFormat="1" applyFont="1" applyFill="1" applyAlignment="1">
      <alignment horizontal="center" vertical="center"/>
    </xf>
    <xf numFmtId="2" fontId="3" fillId="9" borderId="7" xfId="0" applyNumberFormat="1" applyFont="1" applyFill="1" applyBorder="1" applyAlignment="1">
      <alignment horizontal="center" vertical="center"/>
    </xf>
    <xf numFmtId="168" fontId="3" fillId="5" borderId="0" xfId="0" applyNumberFormat="1" applyFont="1" applyFill="1" applyAlignment="1">
      <alignment horizontal="center" vertical="center"/>
    </xf>
    <xf numFmtId="168" fontId="3" fillId="5" borderId="7" xfId="0" applyNumberFormat="1" applyFont="1" applyFill="1" applyBorder="1" applyAlignment="1">
      <alignment horizontal="center" vertical="center"/>
    </xf>
    <xf numFmtId="14" fontId="9" fillId="13" borderId="0" xfId="0" applyNumberFormat="1" applyFont="1" applyFill="1" applyAlignment="1">
      <alignment horizontal="center" vertical="center"/>
    </xf>
    <xf numFmtId="0" fontId="0" fillId="13" borderId="0" xfId="0" applyFill="1" applyAlignment="1">
      <alignment horizontal="center"/>
    </xf>
    <xf numFmtId="11" fontId="0" fillId="13" borderId="0" xfId="1" applyNumberFormat="1" applyFont="1" applyFill="1"/>
    <xf numFmtId="2" fontId="0" fillId="13" borderId="0" xfId="0" applyNumberFormat="1" applyFill="1"/>
    <xf numFmtId="166" fontId="0" fillId="0" borderId="0" xfId="0" applyNumberFormat="1"/>
    <xf numFmtId="0" fontId="18" fillId="0" borderId="0" xfId="0" applyFont="1"/>
    <xf numFmtId="166" fontId="0" fillId="13" borderId="0" xfId="0" applyNumberFormat="1" applyFill="1"/>
    <xf numFmtId="170" fontId="4" fillId="2" borderId="2" xfId="2" applyNumberFormat="1" applyFont="1" applyFill="1" applyBorder="1"/>
    <xf numFmtId="0" fontId="20" fillId="0" borderId="8" xfId="0" applyFont="1" applyBorder="1"/>
    <xf numFmtId="0" fontId="0" fillId="0" borderId="10" xfId="0" applyBorder="1"/>
    <xf numFmtId="170" fontId="0" fillId="0" borderId="0" xfId="2" applyNumberFormat="1" applyFont="1"/>
    <xf numFmtId="0" fontId="0" fillId="0" borderId="20" xfId="0" applyBorder="1"/>
    <xf numFmtId="0" fontId="16" fillId="0" borderId="21" xfId="0" applyFont="1" applyBorder="1"/>
    <xf numFmtId="0" fontId="3" fillId="0" borderId="8" xfId="0" applyFont="1" applyBorder="1"/>
    <xf numFmtId="0" fontId="3" fillId="0" borderId="9" xfId="0" applyFont="1" applyBorder="1"/>
    <xf numFmtId="0" fontId="19" fillId="0" borderId="11" xfId="0" applyFont="1" applyBorder="1" applyAlignment="1">
      <alignment horizontal="center"/>
    </xf>
    <xf numFmtId="0" fontId="3" fillId="0" borderId="13" xfId="0" applyFont="1" applyBorder="1"/>
    <xf numFmtId="2" fontId="19" fillId="0" borderId="12" xfId="0" applyNumberFormat="1" applyFont="1" applyBorder="1" applyAlignment="1">
      <alignment horizontal="center"/>
    </xf>
    <xf numFmtId="170" fontId="19" fillId="0" borderId="14" xfId="2" applyNumberFormat="1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2" fillId="10" borderId="0" xfId="0" applyFont="1" applyFill="1" applyAlignment="1">
      <alignment horizontal="center"/>
    </xf>
    <xf numFmtId="0" fontId="2" fillId="11" borderId="7" xfId="0" applyFont="1" applyFill="1" applyBorder="1" applyAlignment="1">
      <alignment horizontal="center"/>
    </xf>
    <xf numFmtId="0" fontId="0" fillId="11" borderId="14" xfId="0" applyFill="1" applyBorder="1"/>
    <xf numFmtId="0" fontId="2" fillId="11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2" fontId="20" fillId="0" borderId="0" xfId="0" applyNumberFormat="1" applyFont="1"/>
    <xf numFmtId="0" fontId="2" fillId="9" borderId="0" xfId="0" applyFont="1" applyFill="1" applyAlignment="1">
      <alignment horizontal="center"/>
    </xf>
    <xf numFmtId="0" fontId="2" fillId="9" borderId="7" xfId="0" applyFont="1" applyFill="1" applyBorder="1" applyAlignment="1">
      <alignment horizontal="center"/>
    </xf>
    <xf numFmtId="0" fontId="24" fillId="9" borderId="0" xfId="0" applyFont="1" applyFill="1" applyAlignment="1">
      <alignment horizontal="center"/>
    </xf>
    <xf numFmtId="0" fontId="24" fillId="10" borderId="0" xfId="0" applyFont="1" applyFill="1" applyAlignment="1">
      <alignment horizontal="center"/>
    </xf>
    <xf numFmtId="0" fontId="2" fillId="0" borderId="0" xfId="2" applyNumberFormat="1" applyFont="1" applyBorder="1" applyAlignment="1">
      <alignment horizontal="center" vertical="center"/>
    </xf>
    <xf numFmtId="0" fontId="11" fillId="9" borderId="8" xfId="0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16" fillId="12" borderId="12" xfId="0" applyFont="1" applyFill="1" applyBorder="1" applyAlignment="1">
      <alignment horizontal="center" vertical="center"/>
    </xf>
    <xf numFmtId="2" fontId="16" fillId="12" borderId="12" xfId="0" applyNumberFormat="1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6" fillId="0" borderId="0" xfId="0" applyFont="1" applyAlignment="1">
      <alignment wrapText="1"/>
    </xf>
    <xf numFmtId="0" fontId="26" fillId="16" borderId="0" xfId="0" applyFont="1" applyFill="1" applyAlignment="1">
      <alignment wrapText="1" readingOrder="1"/>
    </xf>
    <xf numFmtId="0" fontId="27" fillId="0" borderId="0" xfId="0" applyFont="1"/>
    <xf numFmtId="0" fontId="0" fillId="0" borderId="27" xfId="0" applyBorder="1"/>
    <xf numFmtId="0" fontId="25" fillId="0" borderId="26" xfId="0" applyFont="1" applyBorder="1"/>
    <xf numFmtId="0" fontId="25" fillId="0" borderId="0" xfId="0" applyFont="1"/>
    <xf numFmtId="0" fontId="0" fillId="0" borderId="26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3" fillId="13" borderId="2" xfId="0" applyFont="1" applyFill="1" applyBorder="1"/>
    <xf numFmtId="0" fontId="3" fillId="13" borderId="0" xfId="0" applyFont="1" applyFill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8" fillId="13" borderId="0" xfId="0" applyFont="1" applyFill="1"/>
    <xf numFmtId="170" fontId="16" fillId="12" borderId="12" xfId="0" applyNumberFormat="1" applyFont="1" applyFill="1" applyBorder="1" applyAlignment="1">
      <alignment horizontal="center" vertical="center"/>
    </xf>
    <xf numFmtId="2" fontId="27" fillId="0" borderId="0" xfId="0" applyNumberFormat="1" applyFont="1"/>
    <xf numFmtId="9" fontId="16" fillId="12" borderId="12" xfId="2" applyFont="1" applyFill="1" applyBorder="1" applyAlignment="1">
      <alignment horizontal="center" vertical="center"/>
    </xf>
    <xf numFmtId="0" fontId="3" fillId="4" borderId="2" xfId="0" applyFont="1" applyFill="1" applyBorder="1"/>
    <xf numFmtId="0" fontId="0" fillId="17" borderId="31" xfId="0" applyFill="1" applyBorder="1" applyAlignment="1">
      <alignment wrapText="1"/>
    </xf>
    <xf numFmtId="0" fontId="0" fillId="17" borderId="15" xfId="0" applyFill="1" applyBorder="1" applyAlignment="1">
      <alignment wrapText="1"/>
    </xf>
    <xf numFmtId="0" fontId="0" fillId="0" borderId="32" xfId="0" applyBorder="1"/>
    <xf numFmtId="0" fontId="0" fillId="18" borderId="33" xfId="0" applyFill="1" applyBorder="1"/>
    <xf numFmtId="0" fontId="0" fillId="19" borderId="34" xfId="0" applyFill="1" applyBorder="1"/>
    <xf numFmtId="0" fontId="0" fillId="20" borderId="35" xfId="0" applyFill="1" applyBorder="1"/>
    <xf numFmtId="0" fontId="0" fillId="21" borderId="35" xfId="0" applyFill="1" applyBorder="1"/>
    <xf numFmtId="0" fontId="0" fillId="18" borderId="36" xfId="0" applyFill="1" applyBorder="1"/>
    <xf numFmtId="0" fontId="0" fillId="19" borderId="37" xfId="0" applyFill="1" applyBorder="1"/>
    <xf numFmtId="0" fontId="0" fillId="20" borderId="32" xfId="0" applyFill="1" applyBorder="1"/>
    <xf numFmtId="0" fontId="0" fillId="21" borderId="32" xfId="0" applyFill="1" applyBorder="1"/>
    <xf numFmtId="0" fontId="0" fillId="19" borderId="32" xfId="0" applyFill="1" applyBorder="1"/>
    <xf numFmtId="0" fontId="7" fillId="19" borderId="32" xfId="0" applyFont="1" applyFill="1" applyBorder="1"/>
    <xf numFmtId="0" fontId="29" fillId="0" borderId="0" xfId="0" applyFont="1"/>
    <xf numFmtId="10" fontId="0" fillId="0" borderId="0" xfId="2" applyNumberFormat="1" applyFont="1" applyBorder="1" applyAlignment="1">
      <alignment horizontal="center"/>
    </xf>
    <xf numFmtId="10" fontId="0" fillId="0" borderId="7" xfId="2" applyNumberFormat="1" applyFont="1" applyBorder="1" applyAlignment="1">
      <alignment horizontal="center"/>
    </xf>
    <xf numFmtId="1" fontId="0" fillId="0" borderId="0" xfId="0" applyNumberFormat="1"/>
    <xf numFmtId="0" fontId="16" fillId="0" borderId="5" xfId="0" applyFont="1" applyBorder="1"/>
    <xf numFmtId="0" fontId="20" fillId="0" borderId="5" xfId="0" applyFont="1" applyBorder="1"/>
    <xf numFmtId="2" fontId="20" fillId="0" borderId="5" xfId="0" applyNumberFormat="1" applyFont="1" applyBorder="1"/>
    <xf numFmtId="0" fontId="20" fillId="0" borderId="1" xfId="0" applyFont="1" applyBorder="1"/>
    <xf numFmtId="0" fontId="20" fillId="0" borderId="2" xfId="0" applyFont="1" applyBorder="1"/>
    <xf numFmtId="0" fontId="0" fillId="0" borderId="38" xfId="0" applyBorder="1"/>
    <xf numFmtId="0" fontId="0" fillId="0" borderId="39" xfId="0" applyBorder="1"/>
    <xf numFmtId="0" fontId="20" fillId="0" borderId="40" xfId="0" applyFont="1" applyBorder="1"/>
    <xf numFmtId="0" fontId="20" fillId="0" borderId="39" xfId="0" applyFont="1" applyBorder="1"/>
    <xf numFmtId="0" fontId="21" fillId="0" borderId="39" xfId="0" applyFont="1" applyBorder="1"/>
    <xf numFmtId="2" fontId="20" fillId="0" borderId="40" xfId="0" applyNumberFormat="1" applyFont="1" applyBorder="1"/>
    <xf numFmtId="2" fontId="20" fillId="0" borderId="39" xfId="0" applyNumberFormat="1" applyFont="1" applyBorder="1"/>
    <xf numFmtId="0" fontId="0" fillId="15" borderId="37" xfId="0" applyFill="1" applyBorder="1"/>
    <xf numFmtId="0" fontId="0" fillId="0" borderId="35" xfId="0" applyBorder="1"/>
    <xf numFmtId="0" fontId="3" fillId="0" borderId="4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20" fillId="0" borderId="38" xfId="0" applyFont="1" applyBorder="1"/>
    <xf numFmtId="0" fontId="0" fillId="0" borderId="40" xfId="0" applyBorder="1"/>
    <xf numFmtId="164" fontId="21" fillId="0" borderId="40" xfId="0" applyNumberFormat="1" applyFont="1" applyBorder="1"/>
    <xf numFmtId="10" fontId="3" fillId="13" borderId="3" xfId="0" applyNumberFormat="1" applyFont="1" applyFill="1" applyBorder="1" applyAlignment="1">
      <alignment horizontal="center" wrapText="1"/>
    </xf>
    <xf numFmtId="171" fontId="0" fillId="0" borderId="0" xfId="3" applyNumberFormat="1" applyFont="1"/>
    <xf numFmtId="164" fontId="0" fillId="0" borderId="0" xfId="0" applyNumberFormat="1" applyAlignment="1">
      <alignment horizontal="center" vertical="center"/>
    </xf>
    <xf numFmtId="44" fontId="0" fillId="0" borderId="0" xfId="3" applyFont="1" applyAlignment="1">
      <alignment horizontal="center" vertical="center"/>
    </xf>
    <xf numFmtId="44" fontId="0" fillId="0" borderId="0" xfId="3" applyFont="1"/>
    <xf numFmtId="0" fontId="31" fillId="0" borderId="0" xfId="0" applyFont="1" applyAlignment="1">
      <alignment horizontal="center"/>
    </xf>
    <xf numFmtId="14" fontId="0" fillId="0" borderId="0" xfId="0" applyNumberFormat="1" applyAlignment="1">
      <alignment horizontal="center" vertical="center"/>
    </xf>
    <xf numFmtId="14" fontId="0" fillId="13" borderId="0" xfId="0" applyNumberFormat="1" applyFill="1" applyAlignment="1">
      <alignment horizontal="center" vertical="center"/>
    </xf>
    <xf numFmtId="164" fontId="0" fillId="13" borderId="0" xfId="0" applyNumberFormat="1" applyFill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164" fontId="9" fillId="13" borderId="0" xfId="0" applyNumberFormat="1" applyFont="1" applyFill="1" applyAlignment="1">
      <alignment horizontal="center" vertical="center"/>
    </xf>
    <xf numFmtId="44" fontId="28" fillId="13" borderId="0" xfId="3" applyFont="1" applyFill="1" applyAlignment="1">
      <alignment horizontal="center"/>
    </xf>
    <xf numFmtId="0" fontId="0" fillId="0" borderId="0" xfId="0" applyAlignment="1">
      <alignment horizontal="center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170" fontId="30" fillId="0" borderId="38" xfId="2" applyNumberFormat="1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2" fontId="20" fillId="0" borderId="18" xfId="0" applyNumberFormat="1" applyFont="1" applyBorder="1" applyAlignment="1">
      <alignment horizontal="center"/>
    </xf>
    <xf numFmtId="2" fontId="20" fillId="0" borderId="19" xfId="0" applyNumberFormat="1" applyFont="1" applyBorder="1" applyAlignment="1">
      <alignment horizontal="center"/>
    </xf>
    <xf numFmtId="2" fontId="20" fillId="0" borderId="38" xfId="0" applyNumberFormat="1" applyFont="1" applyBorder="1" applyAlignment="1">
      <alignment horizontal="center"/>
    </xf>
    <xf numFmtId="0" fontId="0" fillId="0" borderId="26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0" xfId="0" applyAlignment="1">
      <alignment horizontal="right"/>
    </xf>
    <xf numFmtId="0" fontId="3" fillId="0" borderId="0" xfId="0" applyFont="1" applyAlignment="1">
      <alignment horizontal="left"/>
    </xf>
    <xf numFmtId="0" fontId="3" fillId="0" borderId="19" xfId="0" applyFont="1" applyBorder="1" applyAlignment="1">
      <alignment horizontal="left"/>
    </xf>
    <xf numFmtId="0" fontId="3" fillId="13" borderId="0" xfId="0" applyFont="1" applyFill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0" borderId="0" xfId="0" applyFont="1" applyAlignment="1">
      <alignment horizontal="center" wrapText="1"/>
    </xf>
    <xf numFmtId="0" fontId="7" fillId="0" borderId="8" xfId="0" applyFont="1" applyBorder="1" applyAlignment="1">
      <alignment horizontal="left"/>
    </xf>
    <xf numFmtId="0" fontId="7" fillId="0" borderId="10" xfId="0" applyFont="1" applyBorder="1" applyAlignment="1">
      <alignment horizontal="left"/>
    </xf>
    <xf numFmtId="0" fontId="7" fillId="0" borderId="9" xfId="0" applyFont="1" applyBorder="1" applyAlignment="1">
      <alignment horizontal="left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0" fillId="0" borderId="0" xfId="0" applyFont="1" applyAlignment="1">
      <alignment horizontal="left" vertical="center"/>
    </xf>
    <xf numFmtId="0" fontId="11" fillId="2" borderId="8" xfId="0" applyFont="1" applyFill="1" applyBorder="1" applyAlignment="1">
      <alignment horizontal="center"/>
    </xf>
    <xf numFmtId="0" fontId="11" fillId="2" borderId="9" xfId="0" applyFont="1" applyFill="1" applyBorder="1" applyAlignment="1">
      <alignment horizontal="center"/>
    </xf>
    <xf numFmtId="0" fontId="12" fillId="0" borderId="0" xfId="0" applyFont="1" applyAlignment="1">
      <alignment horizontal="center" vertical="center" wrapText="1"/>
    </xf>
    <xf numFmtId="0" fontId="11" fillId="11" borderId="8" xfId="0" applyFont="1" applyFill="1" applyBorder="1" applyAlignment="1">
      <alignment horizontal="left" vertical="center"/>
    </xf>
    <xf numFmtId="0" fontId="11" fillId="11" borderId="10" xfId="0" applyFont="1" applyFill="1" applyBorder="1" applyAlignment="1">
      <alignment horizontal="left" vertical="center"/>
    </xf>
    <xf numFmtId="0" fontId="11" fillId="11" borderId="9" xfId="0" applyFont="1" applyFill="1" applyBorder="1" applyAlignment="1">
      <alignment horizontal="left" vertical="center"/>
    </xf>
    <xf numFmtId="0" fontId="0" fillId="0" borderId="0" xfId="0" applyBorder="1"/>
    <xf numFmtId="0" fontId="0" fillId="22" borderId="11" xfId="0" applyFill="1" applyBorder="1" applyAlignment="1">
      <alignment horizontal="right"/>
    </xf>
    <xf numFmtId="0" fontId="3" fillId="23" borderId="48" xfId="0" applyFont="1" applyFill="1" applyBorder="1" applyAlignment="1">
      <alignment horizontal="center" vertical="center"/>
    </xf>
    <xf numFmtId="0" fontId="3" fillId="23" borderId="49" xfId="0" applyFont="1" applyFill="1" applyBorder="1" applyAlignment="1">
      <alignment horizontal="center" vertical="center"/>
    </xf>
    <xf numFmtId="0" fontId="33" fillId="17" borderId="11" xfId="0" applyFont="1" applyFill="1" applyBorder="1" applyAlignment="1">
      <alignment horizontal="right" vertical="center"/>
    </xf>
    <xf numFmtId="49" fontId="32" fillId="17" borderId="12" xfId="0" applyNumberFormat="1" applyFont="1" applyFill="1" applyBorder="1" applyAlignment="1">
      <alignment horizontal="left" vertical="center"/>
    </xf>
    <xf numFmtId="0" fontId="0" fillId="17" borderId="11" xfId="0" applyFill="1" applyBorder="1" applyAlignment="1">
      <alignment horizontal="right"/>
    </xf>
    <xf numFmtId="0" fontId="32" fillId="17" borderId="12" xfId="0" applyFont="1" applyFill="1" applyBorder="1" applyAlignment="1">
      <alignment horizontal="left" vertical="center"/>
    </xf>
    <xf numFmtId="0" fontId="0" fillId="17" borderId="50" xfId="0" applyFill="1" applyBorder="1" applyAlignment="1">
      <alignment horizontal="right"/>
    </xf>
    <xf numFmtId="14" fontId="32" fillId="17" borderId="51" xfId="0" applyNumberFormat="1" applyFont="1" applyFill="1" applyBorder="1" applyAlignment="1">
      <alignment horizontal="left" vertical="center"/>
    </xf>
    <xf numFmtId="0" fontId="3" fillId="24" borderId="48" xfId="0" applyFont="1" applyFill="1" applyBorder="1" applyAlignment="1">
      <alignment horizontal="center"/>
    </xf>
    <xf numFmtId="0" fontId="3" fillId="24" borderId="49" xfId="0" applyFont="1" applyFill="1" applyBorder="1" applyAlignment="1">
      <alignment horizontal="center"/>
    </xf>
    <xf numFmtId="0" fontId="0" fillId="25" borderId="11" xfId="0" applyFill="1" applyBorder="1" applyAlignment="1">
      <alignment horizontal="right"/>
    </xf>
    <xf numFmtId="0" fontId="32" fillId="25" borderId="12" xfId="0" applyFont="1" applyFill="1" applyBorder="1" applyAlignment="1">
      <alignment horizontal="left" vertical="center"/>
    </xf>
    <xf numFmtId="0" fontId="0" fillId="25" borderId="12" xfId="0" applyFill="1" applyBorder="1" applyAlignment="1">
      <alignment horizontal="left" vertical="center"/>
    </xf>
    <xf numFmtId="0" fontId="0" fillId="26" borderId="11" xfId="0" applyFill="1" applyBorder="1" applyAlignment="1">
      <alignment horizontal="right"/>
    </xf>
    <xf numFmtId="0" fontId="32" fillId="26" borderId="12" xfId="0" applyFont="1" applyFill="1" applyBorder="1" applyAlignment="1">
      <alignment horizontal="left" vertical="center"/>
    </xf>
    <xf numFmtId="0" fontId="0" fillId="18" borderId="11" xfId="0" applyFill="1" applyBorder="1" applyAlignment="1">
      <alignment horizontal="right"/>
    </xf>
    <xf numFmtId="0" fontId="32" fillId="18" borderId="12" xfId="0" applyFont="1" applyFill="1" applyBorder="1" applyAlignment="1">
      <alignment horizontal="left"/>
    </xf>
    <xf numFmtId="0" fontId="0" fillId="18" borderId="12" xfId="0" applyFill="1" applyBorder="1" applyAlignment="1">
      <alignment horizontal="left"/>
    </xf>
    <xf numFmtId="0" fontId="0" fillId="18" borderId="11" xfId="0" applyFont="1" applyFill="1" applyBorder="1" applyAlignment="1">
      <alignment horizontal="right"/>
    </xf>
    <xf numFmtId="0" fontId="0" fillId="27" borderId="11" xfId="0" applyFill="1" applyBorder="1"/>
    <xf numFmtId="0" fontId="32" fillId="27" borderId="0" xfId="0" applyFont="1" applyFill="1" applyBorder="1"/>
    <xf numFmtId="0" fontId="3" fillId="27" borderId="11" xfId="0" applyFont="1" applyFill="1" applyBorder="1" applyAlignment="1">
      <alignment horizontal="left"/>
    </xf>
    <xf numFmtId="0" fontId="3" fillId="27" borderId="0" xfId="0" applyFont="1" applyFill="1" applyBorder="1" applyAlignment="1">
      <alignment horizontal="center"/>
    </xf>
    <xf numFmtId="0" fontId="2" fillId="27" borderId="0" xfId="0" applyFont="1" applyFill="1" applyBorder="1"/>
    <xf numFmtId="0" fontId="0" fillId="27" borderId="13" xfId="0" applyFill="1" applyBorder="1"/>
    <xf numFmtId="0" fontId="3" fillId="27" borderId="28" xfId="0" applyFont="1" applyFill="1" applyBorder="1" applyAlignment="1">
      <alignment horizontal="left"/>
    </xf>
    <xf numFmtId="0" fontId="25" fillId="27" borderId="10" xfId="0" applyFont="1" applyFill="1" applyBorder="1"/>
    <xf numFmtId="0" fontId="0" fillId="27" borderId="10" xfId="0" applyFill="1" applyBorder="1"/>
    <xf numFmtId="0" fontId="0" fillId="27" borderId="10" xfId="0" applyFill="1" applyBorder="1" applyAlignment="1">
      <alignment horizontal="center" vertical="center"/>
    </xf>
    <xf numFmtId="0" fontId="0" fillId="27" borderId="9" xfId="0" applyFill="1" applyBorder="1"/>
    <xf numFmtId="0" fontId="3" fillId="27" borderId="0" xfId="0" applyFont="1" applyFill="1" applyBorder="1" applyAlignment="1">
      <alignment horizontal="center" vertical="center"/>
    </xf>
    <xf numFmtId="0" fontId="3" fillId="27" borderId="12" xfId="0" applyFont="1" applyFill="1" applyBorder="1" applyAlignment="1">
      <alignment horizontal="center"/>
    </xf>
    <xf numFmtId="0" fontId="0" fillId="27" borderId="0" xfId="0" applyFill="1" applyBorder="1" applyAlignment="1">
      <alignment horizontal="center" vertical="center"/>
    </xf>
    <xf numFmtId="0" fontId="0" fillId="27" borderId="12" xfId="0" applyFill="1" applyBorder="1" applyAlignment="1">
      <alignment horizontal="center" vertical="center"/>
    </xf>
    <xf numFmtId="164" fontId="0" fillId="27" borderId="0" xfId="0" applyNumberFormat="1" applyFill="1" applyBorder="1"/>
    <xf numFmtId="0" fontId="0" fillId="27" borderId="0" xfId="0" applyFill="1" applyBorder="1" applyAlignment="1">
      <alignment horizontal="center" vertical="center" wrapText="1"/>
    </xf>
    <xf numFmtId="0" fontId="0" fillId="27" borderId="22" xfId="0" applyFill="1" applyBorder="1" applyAlignment="1">
      <alignment horizontal="center" vertical="center"/>
    </xf>
    <xf numFmtId="0" fontId="0" fillId="27" borderId="7" xfId="0" applyFill="1" applyBorder="1" applyAlignment="1">
      <alignment horizontal="center" vertical="center"/>
    </xf>
    <xf numFmtId="0" fontId="0" fillId="27" borderId="44" xfId="0" applyFill="1" applyBorder="1" applyAlignment="1">
      <alignment horizontal="center" vertical="center"/>
    </xf>
    <xf numFmtId="0" fontId="0" fillId="27" borderId="45" xfId="0" applyFill="1" applyBorder="1" applyAlignment="1">
      <alignment horizontal="center" vertical="center"/>
    </xf>
    <xf numFmtId="0" fontId="3" fillId="27" borderId="30" xfId="0" applyFont="1" applyFill="1" applyBorder="1"/>
    <xf numFmtId="0" fontId="0" fillId="25" borderId="11" xfId="0" applyFont="1" applyFill="1" applyBorder="1" applyAlignment="1">
      <alignment horizontal="right"/>
    </xf>
    <xf numFmtId="0" fontId="0" fillId="22" borderId="52" xfId="0" applyFill="1" applyBorder="1" applyAlignment="1">
      <alignment horizontal="right" vertical="top"/>
    </xf>
    <xf numFmtId="0" fontId="0" fillId="22" borderId="11" xfId="0" applyFill="1" applyBorder="1" applyAlignment="1">
      <alignment horizontal="right" vertical="top"/>
    </xf>
    <xf numFmtId="0" fontId="11" fillId="28" borderId="46" xfId="0" applyFont="1" applyFill="1" applyBorder="1" applyAlignment="1">
      <alignment horizontal="center" vertical="center"/>
    </xf>
    <xf numFmtId="0" fontId="11" fillId="28" borderId="47" xfId="0" applyFont="1" applyFill="1" applyBorder="1" applyAlignment="1">
      <alignment horizontal="center" vertical="center"/>
    </xf>
    <xf numFmtId="0" fontId="3" fillId="29" borderId="48" xfId="0" applyFont="1" applyFill="1" applyBorder="1" applyAlignment="1">
      <alignment horizontal="center"/>
    </xf>
    <xf numFmtId="0" fontId="3" fillId="29" borderId="49" xfId="0" applyFont="1" applyFill="1" applyBorder="1" applyAlignment="1">
      <alignment horizontal="center"/>
    </xf>
    <xf numFmtId="0" fontId="3" fillId="30" borderId="48" xfId="0" applyFont="1" applyFill="1" applyBorder="1" applyAlignment="1">
      <alignment horizontal="center"/>
    </xf>
    <xf numFmtId="0" fontId="3" fillId="30" borderId="49" xfId="0" applyFont="1" applyFill="1" applyBorder="1" applyAlignment="1">
      <alignment horizontal="center"/>
    </xf>
    <xf numFmtId="0" fontId="3" fillId="31" borderId="48" xfId="0" applyFont="1" applyFill="1" applyBorder="1" applyAlignment="1">
      <alignment horizontal="center"/>
    </xf>
    <xf numFmtId="0" fontId="3" fillId="31" borderId="49" xfId="0" applyFont="1" applyFill="1" applyBorder="1" applyAlignment="1">
      <alignment horizontal="center"/>
    </xf>
    <xf numFmtId="0" fontId="3" fillId="32" borderId="48" xfId="0" applyFont="1" applyFill="1" applyBorder="1" applyAlignment="1">
      <alignment horizontal="center"/>
    </xf>
    <xf numFmtId="0" fontId="3" fillId="32" borderId="49" xfId="0" applyFont="1" applyFill="1" applyBorder="1" applyAlignment="1">
      <alignment horizontal="center"/>
    </xf>
    <xf numFmtId="0" fontId="0" fillId="27" borderId="0" xfId="0" applyFill="1" applyBorder="1" applyAlignment="1">
      <alignment horizontal="center"/>
    </xf>
    <xf numFmtId="2" fontId="16" fillId="12" borderId="14" xfId="0" applyNumberFormat="1" applyFont="1" applyFill="1" applyBorder="1" applyAlignment="1">
      <alignment horizontal="center" vertical="center"/>
    </xf>
    <xf numFmtId="0" fontId="16" fillId="12" borderId="41" xfId="0" applyFont="1" applyFill="1" applyBorder="1"/>
    <xf numFmtId="0" fontId="2" fillId="12" borderId="41" xfId="0" applyFont="1" applyFill="1" applyBorder="1"/>
    <xf numFmtId="0" fontId="7" fillId="12" borderId="41" xfId="0" applyFont="1" applyFill="1" applyBorder="1"/>
    <xf numFmtId="0" fontId="7" fillId="13" borderId="43" xfId="0" applyFont="1" applyFill="1" applyBorder="1" applyAlignment="1">
      <alignment wrapText="1"/>
    </xf>
    <xf numFmtId="0" fontId="3" fillId="12" borderId="42" xfId="0" applyFont="1" applyFill="1" applyBorder="1"/>
    <xf numFmtId="0" fontId="32" fillId="12" borderId="41" xfId="0" applyFont="1" applyFill="1" applyBorder="1"/>
    <xf numFmtId="0" fontId="0" fillId="0" borderId="12" xfId="0" applyBorder="1"/>
    <xf numFmtId="0" fontId="0" fillId="0" borderId="14" xfId="0" applyBorder="1"/>
    <xf numFmtId="0" fontId="28" fillId="0" borderId="43" xfId="0" applyFont="1" applyBorder="1"/>
    <xf numFmtId="0" fontId="0" fillId="22" borderId="0" xfId="0" applyFill="1" applyBorder="1"/>
    <xf numFmtId="0" fontId="0" fillId="22" borderId="12" xfId="0" applyFill="1" applyBorder="1"/>
    <xf numFmtId="0" fontId="0" fillId="22" borderId="7" xfId="0" applyFill="1" applyBorder="1"/>
    <xf numFmtId="0" fontId="0" fillId="22" borderId="14" xfId="0" applyFill="1" applyBorder="1"/>
    <xf numFmtId="0" fontId="0" fillId="22" borderId="53" xfId="0" applyFont="1" applyFill="1" applyBorder="1" applyAlignment="1">
      <alignment horizontal="center"/>
    </xf>
    <xf numFmtId="0" fontId="0" fillId="22" borderId="47" xfId="0" applyFont="1" applyFill="1" applyBorder="1" applyAlignment="1">
      <alignment horizontal="center"/>
    </xf>
    <xf numFmtId="0" fontId="32" fillId="22" borderId="17" xfId="0" applyFont="1" applyFill="1" applyBorder="1" applyAlignment="1">
      <alignment horizontal="left" vertical="center" wrapText="1"/>
    </xf>
    <xf numFmtId="0" fontId="32" fillId="22" borderId="19" xfId="0" applyFont="1" applyFill="1" applyBorder="1" applyAlignment="1">
      <alignment horizontal="left" vertical="center" wrapText="1"/>
    </xf>
    <xf numFmtId="1" fontId="0" fillId="22" borderId="19" xfId="0" applyNumberFormat="1" applyFill="1" applyBorder="1" applyAlignment="1">
      <alignment horizontal="left" vertical="center"/>
    </xf>
    <xf numFmtId="0" fontId="0" fillId="22" borderId="19" xfId="0" applyFill="1" applyBorder="1" applyAlignment="1">
      <alignment horizontal="left" vertical="center"/>
    </xf>
    <xf numFmtId="0" fontId="32" fillId="22" borderId="19" xfId="0" applyFont="1" applyFill="1" applyBorder="1" applyAlignment="1">
      <alignment horizontal="left" vertical="center"/>
    </xf>
    <xf numFmtId="0" fontId="2" fillId="22" borderId="19" xfId="0" applyFont="1" applyFill="1" applyBorder="1" applyAlignment="1">
      <alignment horizontal="left" vertical="center"/>
    </xf>
    <xf numFmtId="2" fontId="32" fillId="22" borderId="19" xfId="0" applyNumberFormat="1" applyFont="1" applyFill="1" applyBorder="1" applyAlignment="1">
      <alignment horizontal="left" vertical="center"/>
    </xf>
    <xf numFmtId="2" fontId="2" fillId="22" borderId="19" xfId="0" applyNumberFormat="1" applyFont="1" applyFill="1" applyBorder="1" applyAlignment="1">
      <alignment horizontal="left" vertical="center"/>
    </xf>
    <xf numFmtId="2" fontId="2" fillId="22" borderId="6" xfId="0" applyNumberFormat="1" applyFont="1" applyFill="1" applyBorder="1" applyAlignment="1">
      <alignment horizontal="left" vertical="center"/>
    </xf>
    <xf numFmtId="0" fontId="0" fillId="0" borderId="0" xfId="0" applyFont="1"/>
    <xf numFmtId="0" fontId="3" fillId="14" borderId="46" xfId="0" applyFont="1" applyFill="1" applyBorder="1" applyAlignment="1">
      <alignment horizontal="center"/>
    </xf>
    <xf numFmtId="0" fontId="3" fillId="14" borderId="53" xfId="0" applyFont="1" applyFill="1" applyBorder="1" applyAlignment="1">
      <alignment horizontal="center"/>
    </xf>
    <xf numFmtId="0" fontId="3" fillId="14" borderId="47" xfId="0" applyFont="1" applyFill="1" applyBorder="1" applyAlignment="1">
      <alignment horizontal="center"/>
    </xf>
    <xf numFmtId="0" fontId="20" fillId="14" borderId="11" xfId="0" applyFont="1" applyFill="1" applyBorder="1" applyAlignment="1">
      <alignment horizontal="right" vertical="center"/>
    </xf>
    <xf numFmtId="0" fontId="20" fillId="14" borderId="0" xfId="0" applyFont="1" applyFill="1" applyBorder="1" applyAlignment="1">
      <alignment horizontal="right" vertical="center"/>
    </xf>
    <xf numFmtId="2" fontId="16" fillId="14" borderId="12" xfId="0" applyNumberFormat="1" applyFont="1" applyFill="1" applyBorder="1" applyAlignment="1">
      <alignment horizontal="left"/>
    </xf>
    <xf numFmtId="0" fontId="0" fillId="14" borderId="11" xfId="0" applyFill="1" applyBorder="1" applyAlignment="1">
      <alignment horizontal="right"/>
    </xf>
    <xf numFmtId="0" fontId="0" fillId="14" borderId="0" xfId="0" applyFill="1" applyBorder="1" applyAlignment="1">
      <alignment horizontal="right"/>
    </xf>
    <xf numFmtId="170" fontId="16" fillId="14" borderId="12" xfId="2" applyNumberFormat="1" applyFont="1" applyFill="1" applyBorder="1" applyAlignment="1">
      <alignment horizontal="left"/>
    </xf>
    <xf numFmtId="0" fontId="0" fillId="14" borderId="11" xfId="0" applyFill="1" applyBorder="1" applyAlignment="1">
      <alignment horizontal="right" vertical="center"/>
    </xf>
    <xf numFmtId="0" fontId="0" fillId="14" borderId="0" xfId="0" applyFill="1" applyBorder="1" applyAlignment="1">
      <alignment horizontal="right" vertical="center"/>
    </xf>
    <xf numFmtId="0" fontId="16" fillId="14" borderId="12" xfId="0" applyFont="1" applyFill="1" applyBorder="1" applyAlignment="1">
      <alignment horizontal="left"/>
    </xf>
    <xf numFmtId="0" fontId="16" fillId="14" borderId="12" xfId="0" applyFont="1" applyFill="1" applyBorder="1" applyAlignment="1">
      <alignment horizontal="left" vertical="center"/>
    </xf>
    <xf numFmtId="0" fontId="0" fillId="14" borderId="12" xfId="0" applyFill="1" applyBorder="1" applyAlignment="1">
      <alignment horizontal="left"/>
    </xf>
    <xf numFmtId="0" fontId="0" fillId="14" borderId="11" xfId="0" applyFont="1" applyFill="1" applyBorder="1" applyAlignment="1">
      <alignment horizontal="right" vertical="center"/>
    </xf>
    <xf numFmtId="0" fontId="0" fillId="14" borderId="0" xfId="0" applyFont="1" applyFill="1" applyBorder="1" applyAlignment="1">
      <alignment horizontal="right" vertical="center"/>
    </xf>
    <xf numFmtId="0" fontId="0" fillId="14" borderId="12" xfId="0" applyFont="1" applyFill="1" applyBorder="1" applyAlignment="1">
      <alignment horizontal="left" vertical="center"/>
    </xf>
    <xf numFmtId="0" fontId="0" fillId="14" borderId="11" xfId="0" applyFont="1" applyFill="1" applyBorder="1" applyAlignment="1">
      <alignment horizontal="right"/>
    </xf>
    <xf numFmtId="0" fontId="0" fillId="14" borderId="0" xfId="0" applyFont="1" applyFill="1" applyBorder="1" applyAlignment="1">
      <alignment horizontal="right"/>
    </xf>
    <xf numFmtId="0" fontId="0" fillId="14" borderId="12" xfId="0" applyFont="1" applyFill="1" applyBorder="1" applyAlignment="1">
      <alignment horizontal="left"/>
    </xf>
    <xf numFmtId="2" fontId="0" fillId="14" borderId="12" xfId="0" applyNumberFormat="1" applyFont="1" applyFill="1" applyBorder="1" applyAlignment="1">
      <alignment horizontal="left" vertical="center"/>
    </xf>
    <xf numFmtId="0" fontId="0" fillId="14" borderId="11" xfId="0" applyFont="1" applyFill="1" applyBorder="1" applyAlignment="1">
      <alignment horizontal="left" vertical="center"/>
    </xf>
    <xf numFmtId="0" fontId="0" fillId="14" borderId="12" xfId="0" applyFont="1" applyFill="1" applyBorder="1"/>
    <xf numFmtId="0" fontId="0" fillId="14" borderId="0" xfId="0" applyFont="1" applyFill="1" applyBorder="1"/>
    <xf numFmtId="0" fontId="0" fillId="14" borderId="13" xfId="0" applyFont="1" applyFill="1" applyBorder="1" applyAlignment="1">
      <alignment horizontal="left" vertical="center"/>
    </xf>
    <xf numFmtId="0" fontId="0" fillId="14" borderId="7" xfId="0" applyFont="1" applyFill="1" applyBorder="1"/>
    <xf numFmtId="170" fontId="1" fillId="14" borderId="9" xfId="2" applyNumberFormat="1" applyFont="1" applyFill="1" applyBorder="1" applyAlignment="1">
      <alignment horizontal="left"/>
    </xf>
    <xf numFmtId="170" fontId="1" fillId="14" borderId="14" xfId="2" applyNumberFormat="1" applyFont="1" applyFill="1" applyBorder="1" applyAlignment="1">
      <alignment horizontal="left"/>
    </xf>
    <xf numFmtId="0" fontId="0" fillId="14" borderId="0" xfId="0" applyFont="1" applyFill="1" applyBorder="1" applyAlignment="1">
      <alignment horizontal="left" vertical="center"/>
    </xf>
    <xf numFmtId="0" fontId="2" fillId="14" borderId="7" xfId="0" applyFont="1" applyFill="1" applyBorder="1" applyAlignment="1">
      <alignment horizontal="left" vertical="center"/>
    </xf>
    <xf numFmtId="0" fontId="0" fillId="14" borderId="1" xfId="0" applyFill="1" applyBorder="1" applyAlignment="1">
      <alignment horizontal="right" vertical="center"/>
    </xf>
    <xf numFmtId="0" fontId="0" fillId="14" borderId="2" xfId="0" applyFill="1" applyBorder="1" applyAlignment="1">
      <alignment horizontal="right" vertical="center"/>
    </xf>
    <xf numFmtId="0" fontId="11" fillId="14" borderId="20" xfId="0" applyFont="1" applyFill="1" applyBorder="1" applyAlignment="1">
      <alignment horizontal="center"/>
    </xf>
    <xf numFmtId="0" fontId="11" fillId="14" borderId="54" xfId="0" applyFont="1" applyFill="1" applyBorder="1" applyAlignment="1">
      <alignment horizontal="center"/>
    </xf>
    <xf numFmtId="0" fontId="11" fillId="14" borderId="21" xfId="0" applyFont="1" applyFill="1" applyBorder="1" applyAlignment="1">
      <alignment horizontal="center"/>
    </xf>
  </cellXfs>
  <cellStyles count="4">
    <cellStyle name="Comma" xfId="1" builtinId="3"/>
    <cellStyle name="Currency" xfId="3" builtinId="4"/>
    <cellStyle name="Normal" xfId="0" builtinId="0"/>
    <cellStyle name="Per cent" xfId="2" builtinId="5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99FF"/>
      <color rgb="FFFFFF99"/>
      <color rgb="FFCCCC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Stored</a:t>
            </a:r>
            <a:r>
              <a:rPr lang="en-CA" b="1" baseline="0"/>
              <a:t> Water vs. Rainfall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'Energy Usage'!$B$8:$B$9</c:f>
              <c:strCache>
                <c:ptCount val="2"/>
                <c:pt idx="0">
                  <c:v>Rain</c:v>
                </c:pt>
                <c:pt idx="1">
                  <c:v>[mm]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'Energy Usage'!$B$10:$B$374</c:f>
              <c:numCache>
                <c:formatCode>0.0</c:formatCode>
                <c:ptCount val="365"/>
                <c:pt idx="0">
                  <c:v>18.8</c:v>
                </c:pt>
                <c:pt idx="1">
                  <c:v>19.8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20.399999999999999</c:v>
                </c:pt>
                <c:pt idx="7">
                  <c:v>24.8</c:v>
                </c:pt>
                <c:pt idx="8">
                  <c:v>34</c:v>
                </c:pt>
                <c:pt idx="9">
                  <c:v>44.6</c:v>
                </c:pt>
                <c:pt idx="10">
                  <c:v>14.4</c:v>
                </c:pt>
                <c:pt idx="11">
                  <c:v>50.2</c:v>
                </c:pt>
                <c:pt idx="12">
                  <c:v>9.6</c:v>
                </c:pt>
                <c:pt idx="13">
                  <c:v>5.8</c:v>
                </c:pt>
                <c:pt idx="14">
                  <c:v>1.6</c:v>
                </c:pt>
                <c:pt idx="15">
                  <c:v>0.8</c:v>
                </c:pt>
                <c:pt idx="16">
                  <c:v>0</c:v>
                </c:pt>
                <c:pt idx="17">
                  <c:v>2.6</c:v>
                </c:pt>
                <c:pt idx="18">
                  <c:v>1</c:v>
                </c:pt>
                <c:pt idx="19">
                  <c:v>0.6</c:v>
                </c:pt>
                <c:pt idx="20">
                  <c:v>0.8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17.600000000000001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2.6</c:v>
                </c:pt>
                <c:pt idx="31">
                  <c:v>2.6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12.2</c:v>
                </c:pt>
                <c:pt idx="40">
                  <c:v>13.4</c:v>
                </c:pt>
                <c:pt idx="41">
                  <c:v>46.6</c:v>
                </c:pt>
                <c:pt idx="42">
                  <c:v>16.8</c:v>
                </c:pt>
                <c:pt idx="43">
                  <c:v>15.6</c:v>
                </c:pt>
                <c:pt idx="44">
                  <c:v>3</c:v>
                </c:pt>
                <c:pt idx="45">
                  <c:v>11.6</c:v>
                </c:pt>
                <c:pt idx="46">
                  <c:v>19</c:v>
                </c:pt>
                <c:pt idx="47">
                  <c:v>9.1999999999999993</c:v>
                </c:pt>
                <c:pt idx="48">
                  <c:v>12.6</c:v>
                </c:pt>
                <c:pt idx="49">
                  <c:v>21.8</c:v>
                </c:pt>
                <c:pt idx="50">
                  <c:v>2.4</c:v>
                </c:pt>
                <c:pt idx="51">
                  <c:v>0.8</c:v>
                </c:pt>
                <c:pt idx="52">
                  <c:v>4.8</c:v>
                </c:pt>
                <c:pt idx="53">
                  <c:v>14.6</c:v>
                </c:pt>
                <c:pt idx="54">
                  <c:v>6.8</c:v>
                </c:pt>
                <c:pt idx="55">
                  <c:v>0</c:v>
                </c:pt>
                <c:pt idx="56">
                  <c:v>0.8</c:v>
                </c:pt>
                <c:pt idx="57">
                  <c:v>0</c:v>
                </c:pt>
                <c:pt idx="58">
                  <c:v>0.4</c:v>
                </c:pt>
                <c:pt idx="59">
                  <c:v>2</c:v>
                </c:pt>
                <c:pt idx="60">
                  <c:v>19</c:v>
                </c:pt>
                <c:pt idx="61">
                  <c:v>1</c:v>
                </c:pt>
                <c:pt idx="62">
                  <c:v>2.4</c:v>
                </c:pt>
                <c:pt idx="63">
                  <c:v>23.8</c:v>
                </c:pt>
                <c:pt idx="64">
                  <c:v>8.6</c:v>
                </c:pt>
                <c:pt idx="65">
                  <c:v>34</c:v>
                </c:pt>
                <c:pt idx="66">
                  <c:v>52.4</c:v>
                </c:pt>
                <c:pt idx="67">
                  <c:v>10.6</c:v>
                </c:pt>
                <c:pt idx="68">
                  <c:v>2.4</c:v>
                </c:pt>
                <c:pt idx="69">
                  <c:v>0</c:v>
                </c:pt>
                <c:pt idx="70">
                  <c:v>2.8</c:v>
                </c:pt>
                <c:pt idx="71">
                  <c:v>20.2</c:v>
                </c:pt>
                <c:pt idx="72">
                  <c:v>13.8</c:v>
                </c:pt>
                <c:pt idx="73">
                  <c:v>22.8</c:v>
                </c:pt>
                <c:pt idx="74">
                  <c:v>5.4</c:v>
                </c:pt>
                <c:pt idx="75">
                  <c:v>0.4</c:v>
                </c:pt>
                <c:pt idx="76">
                  <c:v>31</c:v>
                </c:pt>
                <c:pt idx="77">
                  <c:v>1.6</c:v>
                </c:pt>
                <c:pt idx="78">
                  <c:v>1.6</c:v>
                </c:pt>
                <c:pt idx="79">
                  <c:v>7.6</c:v>
                </c:pt>
                <c:pt idx="80">
                  <c:v>2.6</c:v>
                </c:pt>
                <c:pt idx="81">
                  <c:v>0</c:v>
                </c:pt>
                <c:pt idx="82">
                  <c:v>4</c:v>
                </c:pt>
                <c:pt idx="83">
                  <c:v>31</c:v>
                </c:pt>
                <c:pt idx="84">
                  <c:v>0.2</c:v>
                </c:pt>
                <c:pt idx="85">
                  <c:v>4.4000000000000004</c:v>
                </c:pt>
                <c:pt idx="86">
                  <c:v>23.6</c:v>
                </c:pt>
                <c:pt idx="87">
                  <c:v>41.6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5.6</c:v>
                </c:pt>
                <c:pt idx="92">
                  <c:v>20.399999999999999</c:v>
                </c:pt>
                <c:pt idx="93">
                  <c:v>2.6</c:v>
                </c:pt>
                <c:pt idx="94">
                  <c:v>15.9</c:v>
                </c:pt>
                <c:pt idx="95">
                  <c:v>9.4</c:v>
                </c:pt>
                <c:pt idx="96">
                  <c:v>13.6</c:v>
                </c:pt>
                <c:pt idx="97">
                  <c:v>5.6</c:v>
                </c:pt>
                <c:pt idx="98">
                  <c:v>0</c:v>
                </c:pt>
                <c:pt idx="99">
                  <c:v>16.600000000000001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14.8</c:v>
                </c:pt>
                <c:pt idx="104">
                  <c:v>20.8</c:v>
                </c:pt>
                <c:pt idx="105">
                  <c:v>37.4</c:v>
                </c:pt>
                <c:pt idx="106">
                  <c:v>9.8000000000000007</c:v>
                </c:pt>
                <c:pt idx="107">
                  <c:v>1.9</c:v>
                </c:pt>
                <c:pt idx="108">
                  <c:v>21</c:v>
                </c:pt>
                <c:pt idx="109">
                  <c:v>30</c:v>
                </c:pt>
                <c:pt idx="110">
                  <c:v>0</c:v>
                </c:pt>
                <c:pt idx="111">
                  <c:v>4.4000000000000004</c:v>
                </c:pt>
                <c:pt idx="112">
                  <c:v>12.8</c:v>
                </c:pt>
                <c:pt idx="113">
                  <c:v>26</c:v>
                </c:pt>
                <c:pt idx="114">
                  <c:v>1.8</c:v>
                </c:pt>
                <c:pt idx="115">
                  <c:v>35</c:v>
                </c:pt>
                <c:pt idx="116">
                  <c:v>7.2</c:v>
                </c:pt>
                <c:pt idx="117">
                  <c:v>0.8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4.5999999999999996</c:v>
                </c:pt>
                <c:pt idx="123">
                  <c:v>3.8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0.2</c:v>
                </c:pt>
                <c:pt idx="130">
                  <c:v>0</c:v>
                </c:pt>
                <c:pt idx="131">
                  <c:v>0.2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8.1999999999999993</c:v>
                </c:pt>
                <c:pt idx="141">
                  <c:v>29.6</c:v>
                </c:pt>
                <c:pt idx="142">
                  <c:v>0.8</c:v>
                </c:pt>
                <c:pt idx="143">
                  <c:v>5.2</c:v>
                </c:pt>
                <c:pt idx="144">
                  <c:v>23.4</c:v>
                </c:pt>
                <c:pt idx="145">
                  <c:v>0</c:v>
                </c:pt>
                <c:pt idx="146">
                  <c:v>4.4000000000000004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3.6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1.6</c:v>
                </c:pt>
                <c:pt idx="169">
                  <c:v>20.8</c:v>
                </c:pt>
                <c:pt idx="170">
                  <c:v>3.2</c:v>
                </c:pt>
                <c:pt idx="171">
                  <c:v>1.2</c:v>
                </c:pt>
                <c:pt idx="172">
                  <c:v>0</c:v>
                </c:pt>
                <c:pt idx="173">
                  <c:v>15.4</c:v>
                </c:pt>
                <c:pt idx="174">
                  <c:v>1.2</c:v>
                </c:pt>
                <c:pt idx="175">
                  <c:v>0</c:v>
                </c:pt>
                <c:pt idx="176">
                  <c:v>5.8</c:v>
                </c:pt>
                <c:pt idx="177">
                  <c:v>20.399999999999999</c:v>
                </c:pt>
                <c:pt idx="178">
                  <c:v>20.399999999999999</c:v>
                </c:pt>
                <c:pt idx="179">
                  <c:v>0.6</c:v>
                </c:pt>
                <c:pt idx="180">
                  <c:v>0</c:v>
                </c:pt>
                <c:pt idx="181">
                  <c:v>0</c:v>
                </c:pt>
                <c:pt idx="182">
                  <c:v>1.8</c:v>
                </c:pt>
                <c:pt idx="183">
                  <c:v>6.2</c:v>
                </c:pt>
                <c:pt idx="184">
                  <c:v>9.4</c:v>
                </c:pt>
                <c:pt idx="185">
                  <c:v>26.6</c:v>
                </c:pt>
                <c:pt idx="186">
                  <c:v>13.6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37</c:v>
                </c:pt>
                <c:pt idx="199">
                  <c:v>1.8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18.2</c:v>
                </c:pt>
                <c:pt idx="204">
                  <c:v>0.6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0.4</c:v>
                </c:pt>
                <c:pt idx="240">
                  <c:v>7.8</c:v>
                </c:pt>
                <c:pt idx="241">
                  <c:v>3.6</c:v>
                </c:pt>
                <c:pt idx="242">
                  <c:v>10.6</c:v>
                </c:pt>
                <c:pt idx="243">
                  <c:v>3.2</c:v>
                </c:pt>
                <c:pt idx="244">
                  <c:v>6.2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26.4</c:v>
                </c:pt>
                <c:pt idx="261">
                  <c:v>0.4</c:v>
                </c:pt>
                <c:pt idx="262">
                  <c:v>0</c:v>
                </c:pt>
                <c:pt idx="263">
                  <c:v>2</c:v>
                </c:pt>
                <c:pt idx="264">
                  <c:v>12.4</c:v>
                </c:pt>
                <c:pt idx="265">
                  <c:v>29.4</c:v>
                </c:pt>
                <c:pt idx="266">
                  <c:v>1.6</c:v>
                </c:pt>
                <c:pt idx="267">
                  <c:v>0.6</c:v>
                </c:pt>
                <c:pt idx="268">
                  <c:v>8.1999999999999993</c:v>
                </c:pt>
                <c:pt idx="269">
                  <c:v>0</c:v>
                </c:pt>
                <c:pt idx="270">
                  <c:v>12.4</c:v>
                </c:pt>
                <c:pt idx="271">
                  <c:v>5.6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57.8</c:v>
                </c:pt>
                <c:pt idx="276">
                  <c:v>6</c:v>
                </c:pt>
                <c:pt idx="277">
                  <c:v>9.1999999999999993</c:v>
                </c:pt>
                <c:pt idx="278">
                  <c:v>0.4</c:v>
                </c:pt>
                <c:pt idx="279">
                  <c:v>0</c:v>
                </c:pt>
                <c:pt idx="280">
                  <c:v>1.4</c:v>
                </c:pt>
                <c:pt idx="281">
                  <c:v>1.8</c:v>
                </c:pt>
                <c:pt idx="282">
                  <c:v>17.8</c:v>
                </c:pt>
                <c:pt idx="283">
                  <c:v>15.4</c:v>
                </c:pt>
                <c:pt idx="284">
                  <c:v>33</c:v>
                </c:pt>
                <c:pt idx="285">
                  <c:v>31.4</c:v>
                </c:pt>
                <c:pt idx="286">
                  <c:v>28.4</c:v>
                </c:pt>
                <c:pt idx="287">
                  <c:v>6.4</c:v>
                </c:pt>
                <c:pt idx="288">
                  <c:v>17.2</c:v>
                </c:pt>
                <c:pt idx="289">
                  <c:v>27</c:v>
                </c:pt>
                <c:pt idx="290">
                  <c:v>16.8</c:v>
                </c:pt>
                <c:pt idx="291">
                  <c:v>46.2</c:v>
                </c:pt>
                <c:pt idx="292">
                  <c:v>10.8</c:v>
                </c:pt>
                <c:pt idx="293">
                  <c:v>40.200000000000003</c:v>
                </c:pt>
                <c:pt idx="294">
                  <c:v>21.4</c:v>
                </c:pt>
                <c:pt idx="295">
                  <c:v>9.4</c:v>
                </c:pt>
                <c:pt idx="296">
                  <c:v>1.6</c:v>
                </c:pt>
                <c:pt idx="297">
                  <c:v>21.8</c:v>
                </c:pt>
                <c:pt idx="298">
                  <c:v>2.4</c:v>
                </c:pt>
                <c:pt idx="299">
                  <c:v>33.6</c:v>
                </c:pt>
                <c:pt idx="300">
                  <c:v>24.4</c:v>
                </c:pt>
                <c:pt idx="301">
                  <c:v>7</c:v>
                </c:pt>
                <c:pt idx="302">
                  <c:v>9</c:v>
                </c:pt>
                <c:pt idx="303">
                  <c:v>15</c:v>
                </c:pt>
                <c:pt idx="304">
                  <c:v>6.4</c:v>
                </c:pt>
                <c:pt idx="305">
                  <c:v>37.6</c:v>
                </c:pt>
                <c:pt idx="306">
                  <c:v>35.200000000000003</c:v>
                </c:pt>
                <c:pt idx="307">
                  <c:v>9</c:v>
                </c:pt>
                <c:pt idx="308">
                  <c:v>4.4000000000000004</c:v>
                </c:pt>
                <c:pt idx="309">
                  <c:v>20.2</c:v>
                </c:pt>
                <c:pt idx="310">
                  <c:v>1.4</c:v>
                </c:pt>
                <c:pt idx="311">
                  <c:v>34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3.4</c:v>
                </c:pt>
                <c:pt idx="323">
                  <c:v>29.4</c:v>
                </c:pt>
                <c:pt idx="324">
                  <c:v>32.799999999999997</c:v>
                </c:pt>
                <c:pt idx="325">
                  <c:v>25.6</c:v>
                </c:pt>
                <c:pt idx="326">
                  <c:v>15.2</c:v>
                </c:pt>
                <c:pt idx="327">
                  <c:v>60.6</c:v>
                </c:pt>
                <c:pt idx="328">
                  <c:v>15</c:v>
                </c:pt>
                <c:pt idx="329">
                  <c:v>43</c:v>
                </c:pt>
                <c:pt idx="330">
                  <c:v>15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1.2</c:v>
                </c:pt>
                <c:pt idx="338">
                  <c:v>45.4</c:v>
                </c:pt>
                <c:pt idx="339">
                  <c:v>0.8</c:v>
                </c:pt>
                <c:pt idx="340">
                  <c:v>15.2</c:v>
                </c:pt>
                <c:pt idx="341">
                  <c:v>48.6</c:v>
                </c:pt>
                <c:pt idx="342">
                  <c:v>34.200000000000003</c:v>
                </c:pt>
                <c:pt idx="343">
                  <c:v>4.4000000000000004</c:v>
                </c:pt>
                <c:pt idx="344">
                  <c:v>17.8</c:v>
                </c:pt>
                <c:pt idx="345">
                  <c:v>1.4</c:v>
                </c:pt>
                <c:pt idx="346">
                  <c:v>1</c:v>
                </c:pt>
                <c:pt idx="347">
                  <c:v>0</c:v>
                </c:pt>
                <c:pt idx="348">
                  <c:v>9</c:v>
                </c:pt>
                <c:pt idx="349">
                  <c:v>20.2</c:v>
                </c:pt>
                <c:pt idx="350">
                  <c:v>0.8</c:v>
                </c:pt>
                <c:pt idx="351">
                  <c:v>24.6</c:v>
                </c:pt>
                <c:pt idx="352">
                  <c:v>0</c:v>
                </c:pt>
                <c:pt idx="353">
                  <c:v>0</c:v>
                </c:pt>
                <c:pt idx="354">
                  <c:v>8.8000000000000007</c:v>
                </c:pt>
                <c:pt idx="355">
                  <c:v>11.6</c:v>
                </c:pt>
                <c:pt idx="356">
                  <c:v>10</c:v>
                </c:pt>
                <c:pt idx="357">
                  <c:v>2.2000000000000002</c:v>
                </c:pt>
                <c:pt idx="358">
                  <c:v>0.6</c:v>
                </c:pt>
                <c:pt idx="359">
                  <c:v>10.199999999999999</c:v>
                </c:pt>
                <c:pt idx="360">
                  <c:v>5.4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77-4A88-9CFD-B39AA6CE3E72}"/>
            </c:ext>
          </c:extLst>
        </c:ser>
        <c:ser>
          <c:idx val="1"/>
          <c:order val="1"/>
          <c:tx>
            <c:strRef>
              <c:f>'Energy Usage'!$F$8:$F$9</c:f>
              <c:strCache>
                <c:ptCount val="2"/>
                <c:pt idx="0">
                  <c:v>Stored Water</c:v>
                </c:pt>
                <c:pt idx="1">
                  <c:v>[m3]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'Energy Usage'!$F$10:$F$374</c:f>
              <c:numCache>
                <c:formatCode>General</c:formatCode>
                <c:ptCount val="365"/>
                <c:pt idx="0">
                  <c:v>1.8800000000000001</c:v>
                </c:pt>
                <c:pt idx="1">
                  <c:v>3.8600000000000003</c:v>
                </c:pt>
                <c:pt idx="2">
                  <c:v>3.8600000000000003</c:v>
                </c:pt>
                <c:pt idx="3">
                  <c:v>3.8600000000000003</c:v>
                </c:pt>
                <c:pt idx="4">
                  <c:v>3.8600000000000003</c:v>
                </c:pt>
                <c:pt idx="5">
                  <c:v>4.3600000000000003</c:v>
                </c:pt>
                <c:pt idx="6">
                  <c:v>6.4</c:v>
                </c:pt>
                <c:pt idx="7">
                  <c:v>8.8800000000000008</c:v>
                </c:pt>
                <c:pt idx="8">
                  <c:v>11.38</c:v>
                </c:pt>
                <c:pt idx="9">
                  <c:v>13.88</c:v>
                </c:pt>
                <c:pt idx="10">
                  <c:v>15.32</c:v>
                </c:pt>
                <c:pt idx="11">
                  <c:v>17.82</c:v>
                </c:pt>
                <c:pt idx="12">
                  <c:v>18.78</c:v>
                </c:pt>
                <c:pt idx="13">
                  <c:v>19.36</c:v>
                </c:pt>
                <c:pt idx="14">
                  <c:v>19.52</c:v>
                </c:pt>
                <c:pt idx="15">
                  <c:v>19.599999999999998</c:v>
                </c:pt>
                <c:pt idx="16">
                  <c:v>19.599999999999998</c:v>
                </c:pt>
                <c:pt idx="17">
                  <c:v>19.86</c:v>
                </c:pt>
                <c:pt idx="18">
                  <c:v>19.96</c:v>
                </c:pt>
                <c:pt idx="19">
                  <c:v>20.02</c:v>
                </c:pt>
                <c:pt idx="20">
                  <c:v>20.099999999999998</c:v>
                </c:pt>
                <c:pt idx="21">
                  <c:v>20.159999999999997</c:v>
                </c:pt>
                <c:pt idx="22">
                  <c:v>20.159999999999997</c:v>
                </c:pt>
                <c:pt idx="23">
                  <c:v>20.159999999999997</c:v>
                </c:pt>
                <c:pt idx="24">
                  <c:v>20.159999999999997</c:v>
                </c:pt>
                <c:pt idx="25">
                  <c:v>20.159999999999997</c:v>
                </c:pt>
                <c:pt idx="26">
                  <c:v>21.919999999999998</c:v>
                </c:pt>
                <c:pt idx="27">
                  <c:v>21.919999999999998</c:v>
                </c:pt>
                <c:pt idx="28">
                  <c:v>21.919999999999998</c:v>
                </c:pt>
                <c:pt idx="29">
                  <c:v>21.919999999999998</c:v>
                </c:pt>
                <c:pt idx="30">
                  <c:v>22.18</c:v>
                </c:pt>
                <c:pt idx="31">
                  <c:v>21.900000000000002</c:v>
                </c:pt>
                <c:pt idx="32">
                  <c:v>21.360000000000003</c:v>
                </c:pt>
                <c:pt idx="33">
                  <c:v>20.820000000000004</c:v>
                </c:pt>
                <c:pt idx="34">
                  <c:v>20.280000000000005</c:v>
                </c:pt>
                <c:pt idx="35">
                  <c:v>19.740000000000006</c:v>
                </c:pt>
                <c:pt idx="36">
                  <c:v>19.200000000000006</c:v>
                </c:pt>
                <c:pt idx="37">
                  <c:v>18.660000000000007</c:v>
                </c:pt>
                <c:pt idx="38">
                  <c:v>18.120000000000008</c:v>
                </c:pt>
                <c:pt idx="39">
                  <c:v>18.800000000000008</c:v>
                </c:pt>
                <c:pt idx="40">
                  <c:v>19.600000000000009</c:v>
                </c:pt>
                <c:pt idx="41">
                  <c:v>21.560000000000009</c:v>
                </c:pt>
                <c:pt idx="42">
                  <c:v>22.70000000000001</c:v>
                </c:pt>
                <c:pt idx="43">
                  <c:v>23.72000000000001</c:v>
                </c:pt>
                <c:pt idx="44">
                  <c:v>23.480000000000011</c:v>
                </c:pt>
                <c:pt idx="45">
                  <c:v>24.100000000000012</c:v>
                </c:pt>
                <c:pt idx="46">
                  <c:v>25.460000000000012</c:v>
                </c:pt>
                <c:pt idx="47">
                  <c:v>25.840000000000011</c:v>
                </c:pt>
                <c:pt idx="48">
                  <c:v>26</c:v>
                </c:pt>
                <c:pt idx="49">
                  <c:v>26</c:v>
                </c:pt>
                <c:pt idx="50">
                  <c:v>25.7</c:v>
                </c:pt>
                <c:pt idx="51">
                  <c:v>25.24</c:v>
                </c:pt>
                <c:pt idx="52">
                  <c:v>25.18</c:v>
                </c:pt>
                <c:pt idx="53">
                  <c:v>26</c:v>
                </c:pt>
                <c:pt idx="54">
                  <c:v>26</c:v>
                </c:pt>
                <c:pt idx="55">
                  <c:v>25.46</c:v>
                </c:pt>
                <c:pt idx="56">
                  <c:v>25</c:v>
                </c:pt>
                <c:pt idx="57">
                  <c:v>24.46</c:v>
                </c:pt>
                <c:pt idx="58">
                  <c:v>23.96</c:v>
                </c:pt>
                <c:pt idx="59">
                  <c:v>23.62</c:v>
                </c:pt>
                <c:pt idx="60">
                  <c:v>24.98</c:v>
                </c:pt>
                <c:pt idx="61">
                  <c:v>24.540000000000003</c:v>
                </c:pt>
                <c:pt idx="62">
                  <c:v>24.240000000000002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25.7</c:v>
                </c:pt>
                <c:pt idx="69">
                  <c:v>25.16</c:v>
                </c:pt>
                <c:pt idx="70">
                  <c:v>24.900000000000002</c:v>
                </c:pt>
                <c:pt idx="71">
                  <c:v>26</c:v>
                </c:pt>
                <c:pt idx="72">
                  <c:v>26</c:v>
                </c:pt>
                <c:pt idx="73">
                  <c:v>26</c:v>
                </c:pt>
                <c:pt idx="74">
                  <c:v>26</c:v>
                </c:pt>
                <c:pt idx="75">
                  <c:v>25.5</c:v>
                </c:pt>
                <c:pt idx="76">
                  <c:v>26</c:v>
                </c:pt>
                <c:pt idx="77">
                  <c:v>25.62</c:v>
                </c:pt>
                <c:pt idx="78">
                  <c:v>25.240000000000002</c:v>
                </c:pt>
                <c:pt idx="79">
                  <c:v>25.460000000000004</c:v>
                </c:pt>
                <c:pt idx="80">
                  <c:v>25.180000000000007</c:v>
                </c:pt>
                <c:pt idx="81">
                  <c:v>24.640000000000008</c:v>
                </c:pt>
                <c:pt idx="82">
                  <c:v>24.500000000000007</c:v>
                </c:pt>
                <c:pt idx="83">
                  <c:v>26</c:v>
                </c:pt>
                <c:pt idx="84">
                  <c:v>25.48</c:v>
                </c:pt>
                <c:pt idx="85">
                  <c:v>25.380000000000003</c:v>
                </c:pt>
                <c:pt idx="86">
                  <c:v>26</c:v>
                </c:pt>
                <c:pt idx="87">
                  <c:v>26</c:v>
                </c:pt>
                <c:pt idx="88">
                  <c:v>25.76</c:v>
                </c:pt>
                <c:pt idx="89">
                  <c:v>25.220000000000002</c:v>
                </c:pt>
                <c:pt idx="90">
                  <c:v>24.680000000000003</c:v>
                </c:pt>
                <c:pt idx="91">
                  <c:v>24.700000000000003</c:v>
                </c:pt>
                <c:pt idx="92">
                  <c:v>26</c:v>
                </c:pt>
                <c:pt idx="93">
                  <c:v>25.720000000000002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25.46</c:v>
                </c:pt>
                <c:pt idx="99">
                  <c:v>26</c:v>
                </c:pt>
                <c:pt idx="100">
                  <c:v>25.46</c:v>
                </c:pt>
                <c:pt idx="101">
                  <c:v>24.92</c:v>
                </c:pt>
                <c:pt idx="102">
                  <c:v>24.380000000000003</c:v>
                </c:pt>
                <c:pt idx="103">
                  <c:v>25.320000000000004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25.650000000000002</c:v>
                </c:pt>
                <c:pt idx="108">
                  <c:v>26</c:v>
                </c:pt>
                <c:pt idx="109">
                  <c:v>26</c:v>
                </c:pt>
                <c:pt idx="110">
                  <c:v>25.46</c:v>
                </c:pt>
                <c:pt idx="111">
                  <c:v>25.360000000000003</c:v>
                </c:pt>
                <c:pt idx="112">
                  <c:v>26</c:v>
                </c:pt>
                <c:pt idx="113">
                  <c:v>26</c:v>
                </c:pt>
                <c:pt idx="114">
                  <c:v>25.64</c:v>
                </c:pt>
                <c:pt idx="115">
                  <c:v>26</c:v>
                </c:pt>
                <c:pt idx="116">
                  <c:v>26</c:v>
                </c:pt>
                <c:pt idx="117">
                  <c:v>25.54</c:v>
                </c:pt>
                <c:pt idx="118">
                  <c:v>25.01</c:v>
                </c:pt>
                <c:pt idx="119">
                  <c:v>24.470000000000002</c:v>
                </c:pt>
                <c:pt idx="120">
                  <c:v>23.930000000000003</c:v>
                </c:pt>
                <c:pt idx="121">
                  <c:v>23.590000000000003</c:v>
                </c:pt>
                <c:pt idx="122">
                  <c:v>23.510000000000005</c:v>
                </c:pt>
                <c:pt idx="123">
                  <c:v>23.350000000000005</c:v>
                </c:pt>
                <c:pt idx="124">
                  <c:v>22.810000000000006</c:v>
                </c:pt>
                <c:pt idx="125">
                  <c:v>22.270000000000007</c:v>
                </c:pt>
                <c:pt idx="126">
                  <c:v>21.730000000000008</c:v>
                </c:pt>
                <c:pt idx="127">
                  <c:v>21.190000000000008</c:v>
                </c:pt>
                <c:pt idx="128">
                  <c:v>20.650000000000009</c:v>
                </c:pt>
                <c:pt idx="129">
                  <c:v>20.13000000000001</c:v>
                </c:pt>
                <c:pt idx="130">
                  <c:v>19.590000000000011</c:v>
                </c:pt>
                <c:pt idx="131">
                  <c:v>19.070000000000011</c:v>
                </c:pt>
                <c:pt idx="132">
                  <c:v>18.530000000000012</c:v>
                </c:pt>
                <c:pt idx="133">
                  <c:v>17.990000000000013</c:v>
                </c:pt>
                <c:pt idx="134">
                  <c:v>17.450000000000014</c:v>
                </c:pt>
                <c:pt idx="135">
                  <c:v>17.190000000000015</c:v>
                </c:pt>
                <c:pt idx="136">
                  <c:v>16.650000000000016</c:v>
                </c:pt>
                <c:pt idx="137">
                  <c:v>16.110000000000017</c:v>
                </c:pt>
                <c:pt idx="138">
                  <c:v>15.570000000000018</c:v>
                </c:pt>
                <c:pt idx="139">
                  <c:v>15.030000000000019</c:v>
                </c:pt>
                <c:pt idx="140">
                  <c:v>15.31000000000002</c:v>
                </c:pt>
                <c:pt idx="141">
                  <c:v>17.270000000000021</c:v>
                </c:pt>
                <c:pt idx="142">
                  <c:v>16.81000000000002</c:v>
                </c:pt>
                <c:pt idx="143">
                  <c:v>16.79000000000002</c:v>
                </c:pt>
                <c:pt idx="144">
                  <c:v>18.590000000000021</c:v>
                </c:pt>
                <c:pt idx="145">
                  <c:v>18.050000000000022</c:v>
                </c:pt>
                <c:pt idx="146">
                  <c:v>17.950000000000024</c:v>
                </c:pt>
                <c:pt idx="147">
                  <c:v>17.410000000000025</c:v>
                </c:pt>
                <c:pt idx="148">
                  <c:v>16.870000000000026</c:v>
                </c:pt>
                <c:pt idx="149">
                  <c:v>16.330000000000027</c:v>
                </c:pt>
                <c:pt idx="150">
                  <c:v>15.790000000000028</c:v>
                </c:pt>
                <c:pt idx="151">
                  <c:v>15.250000000000028</c:v>
                </c:pt>
                <c:pt idx="152">
                  <c:v>14.710000000000029</c:v>
                </c:pt>
                <c:pt idx="153">
                  <c:v>14.17000000000003</c:v>
                </c:pt>
                <c:pt idx="154">
                  <c:v>13.630000000000031</c:v>
                </c:pt>
                <c:pt idx="155">
                  <c:v>13.090000000000032</c:v>
                </c:pt>
                <c:pt idx="156">
                  <c:v>12.550000000000033</c:v>
                </c:pt>
                <c:pt idx="157">
                  <c:v>12.010000000000034</c:v>
                </c:pt>
                <c:pt idx="158">
                  <c:v>11.490000000000034</c:v>
                </c:pt>
                <c:pt idx="159">
                  <c:v>10.950000000000035</c:v>
                </c:pt>
                <c:pt idx="160">
                  <c:v>10.410000000000036</c:v>
                </c:pt>
                <c:pt idx="161">
                  <c:v>9.8700000000000365</c:v>
                </c:pt>
                <c:pt idx="162">
                  <c:v>9.3300000000000374</c:v>
                </c:pt>
                <c:pt idx="163">
                  <c:v>8.7900000000000382</c:v>
                </c:pt>
                <c:pt idx="164">
                  <c:v>8.6100000000000385</c:v>
                </c:pt>
                <c:pt idx="165">
                  <c:v>8.0700000000000394</c:v>
                </c:pt>
                <c:pt idx="166">
                  <c:v>7.5300000000000393</c:v>
                </c:pt>
                <c:pt idx="167">
                  <c:v>6.9900000000000393</c:v>
                </c:pt>
                <c:pt idx="168">
                  <c:v>6.6100000000000394</c:v>
                </c:pt>
                <c:pt idx="169">
                  <c:v>8.1500000000000412</c:v>
                </c:pt>
                <c:pt idx="170">
                  <c:v>7.9300000000000415</c:v>
                </c:pt>
                <c:pt idx="171">
                  <c:v>7.5100000000000415</c:v>
                </c:pt>
                <c:pt idx="172">
                  <c:v>6.9700000000000415</c:v>
                </c:pt>
                <c:pt idx="173">
                  <c:v>7.9700000000000406</c:v>
                </c:pt>
                <c:pt idx="174">
                  <c:v>7.5500000000000407</c:v>
                </c:pt>
                <c:pt idx="175">
                  <c:v>7.0100000000000406</c:v>
                </c:pt>
                <c:pt idx="176">
                  <c:v>7.0500000000000407</c:v>
                </c:pt>
                <c:pt idx="177">
                  <c:v>8.5500000000000398</c:v>
                </c:pt>
                <c:pt idx="178">
                  <c:v>10.05000000000004</c:v>
                </c:pt>
                <c:pt idx="179">
                  <c:v>9.5700000000000394</c:v>
                </c:pt>
                <c:pt idx="180">
                  <c:v>9.0300000000000402</c:v>
                </c:pt>
                <c:pt idx="181">
                  <c:v>8.4900000000000411</c:v>
                </c:pt>
                <c:pt idx="182">
                  <c:v>8.1300000000000416</c:v>
                </c:pt>
                <c:pt idx="183">
                  <c:v>8.2100000000000399</c:v>
                </c:pt>
                <c:pt idx="184">
                  <c:v>8.6100000000000385</c:v>
                </c:pt>
                <c:pt idx="185">
                  <c:v>10.570000000000039</c:v>
                </c:pt>
                <c:pt idx="186">
                  <c:v>11.39000000000004</c:v>
                </c:pt>
                <c:pt idx="187">
                  <c:v>10.850000000000041</c:v>
                </c:pt>
                <c:pt idx="188">
                  <c:v>10.310000000000041</c:v>
                </c:pt>
                <c:pt idx="189">
                  <c:v>9.7700000000000422</c:v>
                </c:pt>
                <c:pt idx="190">
                  <c:v>9.2300000000000431</c:v>
                </c:pt>
                <c:pt idx="191">
                  <c:v>8.6900000000000439</c:v>
                </c:pt>
                <c:pt idx="192">
                  <c:v>8.1500000000000448</c:v>
                </c:pt>
                <c:pt idx="193">
                  <c:v>7.6100000000000447</c:v>
                </c:pt>
                <c:pt idx="194">
                  <c:v>7.0700000000000447</c:v>
                </c:pt>
                <c:pt idx="195">
                  <c:v>6.5300000000000447</c:v>
                </c:pt>
                <c:pt idx="196">
                  <c:v>5.9900000000000446</c:v>
                </c:pt>
                <c:pt idx="197">
                  <c:v>5.4500000000000446</c:v>
                </c:pt>
                <c:pt idx="198">
                  <c:v>7.4100000000000446</c:v>
                </c:pt>
                <c:pt idx="199">
                  <c:v>7.0500000000000442</c:v>
                </c:pt>
                <c:pt idx="200">
                  <c:v>6.5100000000000442</c:v>
                </c:pt>
                <c:pt idx="201">
                  <c:v>5.9700000000000442</c:v>
                </c:pt>
                <c:pt idx="202">
                  <c:v>6.2300000000000439</c:v>
                </c:pt>
                <c:pt idx="203">
                  <c:v>7.5100000000000433</c:v>
                </c:pt>
                <c:pt idx="204">
                  <c:v>7.0300000000000429</c:v>
                </c:pt>
                <c:pt idx="205">
                  <c:v>6.4900000000000428</c:v>
                </c:pt>
                <c:pt idx="206">
                  <c:v>5.9500000000000428</c:v>
                </c:pt>
                <c:pt idx="207">
                  <c:v>5.4100000000000428</c:v>
                </c:pt>
                <c:pt idx="208">
                  <c:v>4.8700000000000427</c:v>
                </c:pt>
                <c:pt idx="209">
                  <c:v>4.3300000000000427</c:v>
                </c:pt>
                <c:pt idx="210">
                  <c:v>3.7900000000000427</c:v>
                </c:pt>
                <c:pt idx="211">
                  <c:v>3.2500000000000426</c:v>
                </c:pt>
                <c:pt idx="212">
                  <c:v>2.7100000000000426</c:v>
                </c:pt>
                <c:pt idx="213">
                  <c:v>2.1700000000000426</c:v>
                </c:pt>
                <c:pt idx="214">
                  <c:v>1.6300000000000425</c:v>
                </c:pt>
                <c:pt idx="215">
                  <c:v>1.0900000000000425</c:v>
                </c:pt>
                <c:pt idx="216">
                  <c:v>0.55000000000004245</c:v>
                </c:pt>
                <c:pt idx="217">
                  <c:v>1.0000000000042419E-2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0.23999999999999988</c:v>
                </c:pt>
                <c:pt idx="241">
                  <c:v>5.9999999999999831E-2</c:v>
                </c:pt>
                <c:pt idx="242">
                  <c:v>0.57999999999999985</c:v>
                </c:pt>
                <c:pt idx="243">
                  <c:v>0.35999999999999988</c:v>
                </c:pt>
                <c:pt idx="244">
                  <c:v>0.43999999999999984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1.96</c:v>
                </c:pt>
                <c:pt idx="261">
                  <c:v>1.46</c:v>
                </c:pt>
                <c:pt idx="262">
                  <c:v>0.91999999999999993</c:v>
                </c:pt>
                <c:pt idx="263">
                  <c:v>0.57999999999999985</c:v>
                </c:pt>
                <c:pt idx="264">
                  <c:v>1.2799999999999998</c:v>
                </c:pt>
                <c:pt idx="265">
                  <c:v>3.2399999999999998</c:v>
                </c:pt>
                <c:pt idx="266">
                  <c:v>2.86</c:v>
                </c:pt>
                <c:pt idx="267">
                  <c:v>2.38</c:v>
                </c:pt>
                <c:pt idx="268">
                  <c:v>2.6599999999999997</c:v>
                </c:pt>
                <c:pt idx="269">
                  <c:v>2.1199999999999997</c:v>
                </c:pt>
                <c:pt idx="270">
                  <c:v>2.8199999999999994</c:v>
                </c:pt>
                <c:pt idx="271">
                  <c:v>2.8399999999999994</c:v>
                </c:pt>
                <c:pt idx="272">
                  <c:v>2.2999999999999994</c:v>
                </c:pt>
                <c:pt idx="273">
                  <c:v>1.7599999999999993</c:v>
                </c:pt>
                <c:pt idx="274">
                  <c:v>1.2199999999999993</c:v>
                </c:pt>
                <c:pt idx="275">
                  <c:v>3.1799999999999993</c:v>
                </c:pt>
                <c:pt idx="276">
                  <c:v>3.2399999999999993</c:v>
                </c:pt>
                <c:pt idx="277">
                  <c:v>3.6199999999999992</c:v>
                </c:pt>
                <c:pt idx="278">
                  <c:v>3.1199999999999992</c:v>
                </c:pt>
                <c:pt idx="279">
                  <c:v>2.5799999999999992</c:v>
                </c:pt>
                <c:pt idx="280">
                  <c:v>2.1799999999999993</c:v>
                </c:pt>
                <c:pt idx="281">
                  <c:v>1.8199999999999994</c:v>
                </c:pt>
                <c:pt idx="282">
                  <c:v>3.0599999999999996</c:v>
                </c:pt>
                <c:pt idx="283">
                  <c:v>4.0599999999999996</c:v>
                </c:pt>
                <c:pt idx="284">
                  <c:v>6.02</c:v>
                </c:pt>
                <c:pt idx="285">
                  <c:v>7.9799999999999995</c:v>
                </c:pt>
                <c:pt idx="286">
                  <c:v>9.9400000000000013</c:v>
                </c:pt>
                <c:pt idx="287">
                  <c:v>10.040000000000003</c:v>
                </c:pt>
                <c:pt idx="288">
                  <c:v>11.220000000000002</c:v>
                </c:pt>
                <c:pt idx="289">
                  <c:v>13.180000000000003</c:v>
                </c:pt>
                <c:pt idx="290">
                  <c:v>14.320000000000004</c:v>
                </c:pt>
                <c:pt idx="291">
                  <c:v>16.280000000000005</c:v>
                </c:pt>
                <c:pt idx="292">
                  <c:v>16.820000000000007</c:v>
                </c:pt>
                <c:pt idx="293">
                  <c:v>18.780000000000008</c:v>
                </c:pt>
                <c:pt idx="294">
                  <c:v>20.38000000000001</c:v>
                </c:pt>
                <c:pt idx="295">
                  <c:v>20.780000000000012</c:v>
                </c:pt>
                <c:pt idx="296">
                  <c:v>20.400000000000013</c:v>
                </c:pt>
                <c:pt idx="297">
                  <c:v>22.040000000000013</c:v>
                </c:pt>
                <c:pt idx="298">
                  <c:v>21.740000000000013</c:v>
                </c:pt>
                <c:pt idx="299">
                  <c:v>23.700000000000014</c:v>
                </c:pt>
                <c:pt idx="300">
                  <c:v>25.600000000000016</c:v>
                </c:pt>
                <c:pt idx="301">
                  <c:v>25.760000000000016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25.900000000000002</c:v>
                </c:pt>
                <c:pt idx="309">
                  <c:v>26</c:v>
                </c:pt>
                <c:pt idx="310">
                  <c:v>25.6</c:v>
                </c:pt>
                <c:pt idx="311">
                  <c:v>26</c:v>
                </c:pt>
                <c:pt idx="312">
                  <c:v>25.46</c:v>
                </c:pt>
                <c:pt idx="313">
                  <c:v>24.92</c:v>
                </c:pt>
                <c:pt idx="314">
                  <c:v>24.380000000000003</c:v>
                </c:pt>
                <c:pt idx="315">
                  <c:v>23.840000000000003</c:v>
                </c:pt>
                <c:pt idx="316">
                  <c:v>23.300000000000004</c:v>
                </c:pt>
                <c:pt idx="317">
                  <c:v>22.760000000000005</c:v>
                </c:pt>
                <c:pt idx="318">
                  <c:v>22.220000000000006</c:v>
                </c:pt>
                <c:pt idx="319">
                  <c:v>21.680000000000007</c:v>
                </c:pt>
                <c:pt idx="320">
                  <c:v>21.140000000000008</c:v>
                </c:pt>
                <c:pt idx="321">
                  <c:v>20.600000000000009</c:v>
                </c:pt>
                <c:pt idx="322">
                  <c:v>20.400000000000009</c:v>
                </c:pt>
                <c:pt idx="323">
                  <c:v>22.36000000000001</c:v>
                </c:pt>
                <c:pt idx="324">
                  <c:v>24.320000000000011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25.46</c:v>
                </c:pt>
                <c:pt idx="332">
                  <c:v>24.92</c:v>
                </c:pt>
                <c:pt idx="333">
                  <c:v>24.380000000000003</c:v>
                </c:pt>
                <c:pt idx="334">
                  <c:v>23.840000000000003</c:v>
                </c:pt>
                <c:pt idx="335">
                  <c:v>23.300000000000004</c:v>
                </c:pt>
                <c:pt idx="336">
                  <c:v>22.760000000000005</c:v>
                </c:pt>
                <c:pt idx="337">
                  <c:v>22.340000000000007</c:v>
                </c:pt>
                <c:pt idx="338">
                  <c:v>24.300000000000008</c:v>
                </c:pt>
                <c:pt idx="339">
                  <c:v>23.840000000000007</c:v>
                </c:pt>
                <c:pt idx="340">
                  <c:v>24.820000000000007</c:v>
                </c:pt>
                <c:pt idx="341">
                  <c:v>26</c:v>
                </c:pt>
                <c:pt idx="342">
                  <c:v>26</c:v>
                </c:pt>
                <c:pt idx="343">
                  <c:v>25.900000000000002</c:v>
                </c:pt>
                <c:pt idx="344">
                  <c:v>26</c:v>
                </c:pt>
                <c:pt idx="345">
                  <c:v>25.6</c:v>
                </c:pt>
                <c:pt idx="346">
                  <c:v>25.160000000000004</c:v>
                </c:pt>
                <c:pt idx="347">
                  <c:v>24.620000000000005</c:v>
                </c:pt>
                <c:pt idx="348">
                  <c:v>24.980000000000004</c:v>
                </c:pt>
                <c:pt idx="349">
                  <c:v>26</c:v>
                </c:pt>
                <c:pt idx="350">
                  <c:v>25.54</c:v>
                </c:pt>
                <c:pt idx="351">
                  <c:v>26</c:v>
                </c:pt>
                <c:pt idx="352">
                  <c:v>25.46</c:v>
                </c:pt>
                <c:pt idx="353">
                  <c:v>24.92</c:v>
                </c:pt>
                <c:pt idx="354">
                  <c:v>25.26</c:v>
                </c:pt>
                <c:pt idx="355">
                  <c:v>25.880000000000003</c:v>
                </c:pt>
                <c:pt idx="356">
                  <c:v>26</c:v>
                </c:pt>
                <c:pt idx="357">
                  <c:v>25.68</c:v>
                </c:pt>
                <c:pt idx="358">
                  <c:v>25.2</c:v>
                </c:pt>
                <c:pt idx="359">
                  <c:v>25.68</c:v>
                </c:pt>
                <c:pt idx="360">
                  <c:v>25.68</c:v>
                </c:pt>
                <c:pt idx="361">
                  <c:v>25.14</c:v>
                </c:pt>
                <c:pt idx="362">
                  <c:v>24.6</c:v>
                </c:pt>
                <c:pt idx="363">
                  <c:v>24.060000000000002</c:v>
                </c:pt>
                <c:pt idx="364">
                  <c:v>23.520000000000003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77-4A88-9CFD-B39AA6CE3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489168"/>
        <c:axId val="205489648"/>
      </c:lineChart>
      <c:catAx>
        <c:axId val="20548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89648"/>
        <c:crosses val="autoZero"/>
        <c:auto val="1"/>
        <c:lblAlgn val="ctr"/>
        <c:lblOffset val="100"/>
        <c:noMultiLvlLbl val="0"/>
      </c:catAx>
      <c:valAx>
        <c:axId val="20548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8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675267143851357"/>
          <c:y val="0.83877119043839909"/>
          <c:w val="0.67893384167414317"/>
          <c:h val="0.118939504094070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Pressure vs. Flow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20603674540682"/>
          <c:y val="0.16245370370370371"/>
          <c:w val="0.81223840769903766"/>
          <c:h val="0.57924358413531629"/>
        </c:manualLayout>
      </c:layout>
      <c:lineChart>
        <c:grouping val="standard"/>
        <c:varyColors val="0"/>
        <c:ser>
          <c:idx val="1"/>
          <c:order val="0"/>
          <c:tx>
            <c:strRef>
              <c:f>Pumps!$C$14</c:f>
              <c:strCache>
                <c:ptCount val="1"/>
                <c:pt idx="0">
                  <c:v>Pump 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Pumps!$B$15:$B$392</c:f>
              <c:numCache>
                <c:formatCode>0.0</c:formatCode>
                <c:ptCount val="378"/>
                <c:pt idx="0">
                  <c:v>0.1884955592153876</c:v>
                </c:pt>
                <c:pt idx="1">
                  <c:v>0.37699111843077521</c:v>
                </c:pt>
                <c:pt idx="2">
                  <c:v>0.56548667764616278</c:v>
                </c:pt>
                <c:pt idx="3">
                  <c:v>0.75398223686155041</c:v>
                </c:pt>
                <c:pt idx="4">
                  <c:v>0.94247779607693805</c:v>
                </c:pt>
                <c:pt idx="5">
                  <c:v>1.1309733552923256</c:v>
                </c:pt>
                <c:pt idx="6">
                  <c:v>1.3194689145077132</c:v>
                </c:pt>
                <c:pt idx="7">
                  <c:v>1.5079644737231008</c:v>
                </c:pt>
                <c:pt idx="8">
                  <c:v>1.6964600329384882</c:v>
                </c:pt>
                <c:pt idx="9">
                  <c:v>1.8849555921538761</c:v>
                </c:pt>
                <c:pt idx="10">
                  <c:v>2.0734511513692637</c:v>
                </c:pt>
                <c:pt idx="11">
                  <c:v>2.2619467105846511</c:v>
                </c:pt>
                <c:pt idx="12">
                  <c:v>2.450442269800039</c:v>
                </c:pt>
                <c:pt idx="13">
                  <c:v>2.6389378290154264</c:v>
                </c:pt>
                <c:pt idx="14">
                  <c:v>2.8274333882308138</c:v>
                </c:pt>
                <c:pt idx="15">
                  <c:v>3.0159289474462017</c:v>
                </c:pt>
                <c:pt idx="16">
                  <c:v>3.2044245066615895</c:v>
                </c:pt>
                <c:pt idx="17">
                  <c:v>3.3929200658769765</c:v>
                </c:pt>
                <c:pt idx="18">
                  <c:v>3.5814156250923643</c:v>
                </c:pt>
                <c:pt idx="19">
                  <c:v>3.7699111843077522</c:v>
                </c:pt>
                <c:pt idx="20">
                  <c:v>3.9584067435231391</c:v>
                </c:pt>
                <c:pt idx="21">
                  <c:v>4.1469023027385274</c:v>
                </c:pt>
                <c:pt idx="22">
                  <c:v>4.335397861953914</c:v>
                </c:pt>
                <c:pt idx="23">
                  <c:v>4.5238934211693023</c:v>
                </c:pt>
                <c:pt idx="24">
                  <c:v>4.7123889803846897</c:v>
                </c:pt>
                <c:pt idx="25">
                  <c:v>4.900884539600078</c:v>
                </c:pt>
                <c:pt idx="26">
                  <c:v>5.0893800988154645</c:v>
                </c:pt>
                <c:pt idx="27">
                  <c:v>5.2778756580308528</c:v>
                </c:pt>
                <c:pt idx="28">
                  <c:v>5.4663712172462393</c:v>
                </c:pt>
                <c:pt idx="29">
                  <c:v>5.6548667764616276</c:v>
                </c:pt>
                <c:pt idx="30">
                  <c:v>5.8433623356770141</c:v>
                </c:pt>
                <c:pt idx="31">
                  <c:v>6.0318578948924033</c:v>
                </c:pt>
                <c:pt idx="32">
                  <c:v>6.2203534541077907</c:v>
                </c:pt>
                <c:pt idx="33">
                  <c:v>6.408849013323179</c:v>
                </c:pt>
                <c:pt idx="34">
                  <c:v>6.5973445725385647</c:v>
                </c:pt>
                <c:pt idx="35">
                  <c:v>6.785840131753953</c:v>
                </c:pt>
                <c:pt idx="36">
                  <c:v>6.9743356909693404</c:v>
                </c:pt>
                <c:pt idx="37">
                  <c:v>7.1628312501847287</c:v>
                </c:pt>
                <c:pt idx="38">
                  <c:v>7.3513268094001161</c:v>
                </c:pt>
                <c:pt idx="39">
                  <c:v>7.5398223686155044</c:v>
                </c:pt>
                <c:pt idx="40">
                  <c:v>7.72831792783089</c:v>
                </c:pt>
                <c:pt idx="41">
                  <c:v>7.9168134870462783</c:v>
                </c:pt>
                <c:pt idx="42">
                  <c:v>8.1053090462616666</c:v>
                </c:pt>
                <c:pt idx="43">
                  <c:v>8.2938046054770549</c:v>
                </c:pt>
                <c:pt idx="44">
                  <c:v>8.4823001646924414</c:v>
                </c:pt>
                <c:pt idx="45">
                  <c:v>8.6707957239078279</c:v>
                </c:pt>
                <c:pt idx="46">
                  <c:v>8.8592912831232162</c:v>
                </c:pt>
                <c:pt idx="47">
                  <c:v>9.0477868423386045</c:v>
                </c:pt>
                <c:pt idx="48">
                  <c:v>9.2362824015539911</c:v>
                </c:pt>
                <c:pt idx="49">
                  <c:v>9.4247779607693793</c:v>
                </c:pt>
                <c:pt idx="50">
                  <c:v>9.6132735199847676</c:v>
                </c:pt>
                <c:pt idx="51">
                  <c:v>9.8017690792001559</c:v>
                </c:pt>
                <c:pt idx="52">
                  <c:v>9.9902646384155407</c:v>
                </c:pt>
                <c:pt idx="53">
                  <c:v>10.178760197630929</c:v>
                </c:pt>
                <c:pt idx="54">
                  <c:v>10.367255756846317</c:v>
                </c:pt>
                <c:pt idx="55">
                  <c:v>10.555751316061706</c:v>
                </c:pt>
                <c:pt idx="56">
                  <c:v>10.74424687527709</c:v>
                </c:pt>
                <c:pt idx="57">
                  <c:v>10.932742434492479</c:v>
                </c:pt>
                <c:pt idx="58">
                  <c:v>11.121237993707867</c:v>
                </c:pt>
                <c:pt idx="59">
                  <c:v>11.309733552923255</c:v>
                </c:pt>
                <c:pt idx="60">
                  <c:v>11.498229112138642</c:v>
                </c:pt>
                <c:pt idx="61">
                  <c:v>11.686724671354028</c:v>
                </c:pt>
                <c:pt idx="62">
                  <c:v>11.875220230569418</c:v>
                </c:pt>
                <c:pt idx="63">
                  <c:v>12.063715789784807</c:v>
                </c:pt>
                <c:pt idx="64">
                  <c:v>12.252211349000193</c:v>
                </c:pt>
                <c:pt idx="65">
                  <c:v>12.440706908215581</c:v>
                </c:pt>
                <c:pt idx="66">
                  <c:v>12.62920246743097</c:v>
                </c:pt>
                <c:pt idx="67">
                  <c:v>12.817698026646358</c:v>
                </c:pt>
                <c:pt idx="68">
                  <c:v>13.006193585861745</c:v>
                </c:pt>
                <c:pt idx="69">
                  <c:v>13.194689145077129</c:v>
                </c:pt>
                <c:pt idx="70">
                  <c:v>13.383184704292518</c:v>
                </c:pt>
                <c:pt idx="71">
                  <c:v>13.571680263507906</c:v>
                </c:pt>
                <c:pt idx="72">
                  <c:v>13.760175822723294</c:v>
                </c:pt>
                <c:pt idx="73">
                  <c:v>13.948671381938681</c:v>
                </c:pt>
                <c:pt idx="74">
                  <c:v>14.137166941154069</c:v>
                </c:pt>
                <c:pt idx="75">
                  <c:v>14.325662500369457</c:v>
                </c:pt>
                <c:pt idx="76">
                  <c:v>14.514158059584846</c:v>
                </c:pt>
                <c:pt idx="77">
                  <c:v>14.702653618800232</c:v>
                </c:pt>
                <c:pt idx="78">
                  <c:v>14.89114917801562</c:v>
                </c:pt>
                <c:pt idx="79">
                  <c:v>15.079644737231009</c:v>
                </c:pt>
                <c:pt idx="80">
                  <c:v>15.268140296446397</c:v>
                </c:pt>
                <c:pt idx="81">
                  <c:v>15.45663585566178</c:v>
                </c:pt>
                <c:pt idx="82">
                  <c:v>15.645131414877167</c:v>
                </c:pt>
                <c:pt idx="83">
                  <c:v>15.833626974092557</c:v>
                </c:pt>
                <c:pt idx="84">
                  <c:v>16.022122533307943</c:v>
                </c:pt>
                <c:pt idx="85">
                  <c:v>16.210618092523333</c:v>
                </c:pt>
                <c:pt idx="86">
                  <c:v>16.39911365173872</c:v>
                </c:pt>
                <c:pt idx="87">
                  <c:v>16.58760921095411</c:v>
                </c:pt>
                <c:pt idx="88">
                  <c:v>16.776104770169493</c:v>
                </c:pt>
                <c:pt idx="89">
                  <c:v>16.964600329384883</c:v>
                </c:pt>
                <c:pt idx="90">
                  <c:v>17.153095888600269</c:v>
                </c:pt>
                <c:pt idx="91">
                  <c:v>17.341591447815656</c:v>
                </c:pt>
                <c:pt idx="92">
                  <c:v>17.530087007031046</c:v>
                </c:pt>
                <c:pt idx="93">
                  <c:v>17.718582566246432</c:v>
                </c:pt>
                <c:pt idx="94">
                  <c:v>17.907078125461823</c:v>
                </c:pt>
                <c:pt idx="95">
                  <c:v>18.095573684677209</c:v>
                </c:pt>
                <c:pt idx="96">
                  <c:v>18.284069243892596</c:v>
                </c:pt>
                <c:pt idx="97">
                  <c:v>18.472564803107982</c:v>
                </c:pt>
                <c:pt idx="98">
                  <c:v>18.661060362323369</c:v>
                </c:pt>
                <c:pt idx="99">
                  <c:v>18.849555921538759</c:v>
                </c:pt>
                <c:pt idx="100">
                  <c:v>19.038051480754145</c:v>
                </c:pt>
                <c:pt idx="101">
                  <c:v>19.226547039969535</c:v>
                </c:pt>
                <c:pt idx="102">
                  <c:v>19.415042599184922</c:v>
                </c:pt>
                <c:pt idx="103">
                  <c:v>19.603538158400312</c:v>
                </c:pt>
                <c:pt idx="104">
                  <c:v>19.792033717615695</c:v>
                </c:pt>
                <c:pt idx="105">
                  <c:v>19.980529276831081</c:v>
                </c:pt>
                <c:pt idx="106">
                  <c:v>20.169024836046471</c:v>
                </c:pt>
                <c:pt idx="107">
                  <c:v>20.357520395261858</c:v>
                </c:pt>
                <c:pt idx="108">
                  <c:v>20.546015954477248</c:v>
                </c:pt>
                <c:pt idx="109">
                  <c:v>20.734511513692635</c:v>
                </c:pt>
                <c:pt idx="110">
                  <c:v>20.923007072908025</c:v>
                </c:pt>
                <c:pt idx="111">
                  <c:v>21.111502632123411</c:v>
                </c:pt>
                <c:pt idx="112">
                  <c:v>21.299998191338798</c:v>
                </c:pt>
                <c:pt idx="113">
                  <c:v>21.488493750554181</c:v>
                </c:pt>
                <c:pt idx="114">
                  <c:v>21.676989309769571</c:v>
                </c:pt>
                <c:pt idx="115">
                  <c:v>21.865484868984957</c:v>
                </c:pt>
                <c:pt idx="116">
                  <c:v>22.053980428200344</c:v>
                </c:pt>
                <c:pt idx="117">
                  <c:v>22.242475987415734</c:v>
                </c:pt>
                <c:pt idx="118">
                  <c:v>22.43097154663112</c:v>
                </c:pt>
                <c:pt idx="119">
                  <c:v>22.61946710584651</c:v>
                </c:pt>
                <c:pt idx="120">
                  <c:v>22.807962665061897</c:v>
                </c:pt>
                <c:pt idx="121">
                  <c:v>22.996458224277283</c:v>
                </c:pt>
                <c:pt idx="122">
                  <c:v>23.18495378349267</c:v>
                </c:pt>
                <c:pt idx="123">
                  <c:v>23.373449342708057</c:v>
                </c:pt>
                <c:pt idx="124">
                  <c:v>23.561944901923447</c:v>
                </c:pt>
                <c:pt idx="125">
                  <c:v>23.750440461138837</c:v>
                </c:pt>
                <c:pt idx="126">
                  <c:v>23.938936020354227</c:v>
                </c:pt>
                <c:pt idx="127">
                  <c:v>24.127431579569613</c:v>
                </c:pt>
                <c:pt idx="128">
                  <c:v>24.315927138785003</c:v>
                </c:pt>
                <c:pt idx="129">
                  <c:v>24.504422698000386</c:v>
                </c:pt>
                <c:pt idx="130">
                  <c:v>24.692918257215773</c:v>
                </c:pt>
                <c:pt idx="131">
                  <c:v>24.881413816431163</c:v>
                </c:pt>
                <c:pt idx="132">
                  <c:v>25.069909375646549</c:v>
                </c:pt>
                <c:pt idx="133">
                  <c:v>25.258404934861939</c:v>
                </c:pt>
                <c:pt idx="134">
                  <c:v>25.446900494077326</c:v>
                </c:pt>
                <c:pt idx="135">
                  <c:v>25.635396053292716</c:v>
                </c:pt>
                <c:pt idx="136">
                  <c:v>25.823891612508103</c:v>
                </c:pt>
                <c:pt idx="137">
                  <c:v>26.012387171723489</c:v>
                </c:pt>
                <c:pt idx="138">
                  <c:v>26.200882730938872</c:v>
                </c:pt>
                <c:pt idx="139">
                  <c:v>26.389378290154259</c:v>
                </c:pt>
                <c:pt idx="140">
                  <c:v>26.577873849369649</c:v>
                </c:pt>
                <c:pt idx="141">
                  <c:v>26.766369408585035</c:v>
                </c:pt>
                <c:pt idx="142">
                  <c:v>26.954864967800425</c:v>
                </c:pt>
                <c:pt idx="143">
                  <c:v>27.143360527015812</c:v>
                </c:pt>
                <c:pt idx="144">
                  <c:v>27.331856086231202</c:v>
                </c:pt>
                <c:pt idx="145">
                  <c:v>27.520351645446588</c:v>
                </c:pt>
                <c:pt idx="146">
                  <c:v>27.708847204661975</c:v>
                </c:pt>
                <c:pt idx="147">
                  <c:v>27.897342763877361</c:v>
                </c:pt>
                <c:pt idx="148">
                  <c:v>28.085838323092748</c:v>
                </c:pt>
                <c:pt idx="149">
                  <c:v>28.274333882308138</c:v>
                </c:pt>
                <c:pt idx="150">
                  <c:v>28.462829441523525</c:v>
                </c:pt>
                <c:pt idx="151">
                  <c:v>28.651325000738915</c:v>
                </c:pt>
                <c:pt idx="152">
                  <c:v>28.839820559954301</c:v>
                </c:pt>
                <c:pt idx="153">
                  <c:v>29.028316119169691</c:v>
                </c:pt>
                <c:pt idx="154">
                  <c:v>29.216811678385078</c:v>
                </c:pt>
                <c:pt idx="155">
                  <c:v>29.405307237600464</c:v>
                </c:pt>
                <c:pt idx="156">
                  <c:v>29.593802796815851</c:v>
                </c:pt>
                <c:pt idx="157">
                  <c:v>29.782298356031241</c:v>
                </c:pt>
                <c:pt idx="158">
                  <c:v>29.970793915246627</c:v>
                </c:pt>
                <c:pt idx="159">
                  <c:v>30.159289474462017</c:v>
                </c:pt>
                <c:pt idx="160">
                  <c:v>30.347785033677404</c:v>
                </c:pt>
                <c:pt idx="161">
                  <c:v>30.536280592892794</c:v>
                </c:pt>
                <c:pt idx="162">
                  <c:v>30.724776152108177</c:v>
                </c:pt>
                <c:pt idx="163">
                  <c:v>30.91327171132356</c:v>
                </c:pt>
                <c:pt idx="164">
                  <c:v>31.10176727053895</c:v>
                </c:pt>
                <c:pt idx="165">
                  <c:v>31.290262829754333</c:v>
                </c:pt>
                <c:pt idx="166">
                  <c:v>31.478758388969727</c:v>
                </c:pt>
                <c:pt idx="167">
                  <c:v>31.667253948185113</c:v>
                </c:pt>
                <c:pt idx="168">
                  <c:v>31.855749507400507</c:v>
                </c:pt>
                <c:pt idx="169">
                  <c:v>32.044245066615886</c:v>
                </c:pt>
                <c:pt idx="170">
                  <c:v>32.232740625831276</c:v>
                </c:pt>
                <c:pt idx="171">
                  <c:v>32.421236185046666</c:v>
                </c:pt>
                <c:pt idx="172">
                  <c:v>32.609731744262049</c:v>
                </c:pt>
                <c:pt idx="173">
                  <c:v>32.798227303477439</c:v>
                </c:pt>
                <c:pt idx="174">
                  <c:v>32.986722862692829</c:v>
                </c:pt>
                <c:pt idx="175">
                  <c:v>33.17521842190822</c:v>
                </c:pt>
                <c:pt idx="176">
                  <c:v>33.363713981123603</c:v>
                </c:pt>
                <c:pt idx="177">
                  <c:v>33.552209540338986</c:v>
                </c:pt>
                <c:pt idx="178">
                  <c:v>33.740705099554383</c:v>
                </c:pt>
                <c:pt idx="179">
                  <c:v>33.929200658769766</c:v>
                </c:pt>
                <c:pt idx="180">
                  <c:v>34.117696217985156</c:v>
                </c:pt>
                <c:pt idx="181">
                  <c:v>34.306191777200539</c:v>
                </c:pt>
                <c:pt idx="182">
                  <c:v>34.494687336415936</c:v>
                </c:pt>
                <c:pt idx="183">
                  <c:v>34.683182895631312</c:v>
                </c:pt>
                <c:pt idx="184">
                  <c:v>34.871678454846702</c:v>
                </c:pt>
                <c:pt idx="185">
                  <c:v>35.060174014062092</c:v>
                </c:pt>
                <c:pt idx="186">
                  <c:v>35.248669573277475</c:v>
                </c:pt>
                <c:pt idx="187">
                  <c:v>35.437165132492865</c:v>
                </c:pt>
                <c:pt idx="188">
                  <c:v>35.625660691708248</c:v>
                </c:pt>
                <c:pt idx="189">
                  <c:v>35.814156250923645</c:v>
                </c:pt>
                <c:pt idx="190">
                  <c:v>36.002651810139021</c:v>
                </c:pt>
                <c:pt idx="191">
                  <c:v>36.191147369354418</c:v>
                </c:pt>
                <c:pt idx="192">
                  <c:v>36.379642928569801</c:v>
                </c:pt>
                <c:pt idx="193">
                  <c:v>36.568138487785191</c:v>
                </c:pt>
                <c:pt idx="194">
                  <c:v>36.756634047000574</c:v>
                </c:pt>
                <c:pt idx="195">
                  <c:v>36.945129606215964</c:v>
                </c:pt>
                <c:pt idx="196">
                  <c:v>37.133625165431354</c:v>
                </c:pt>
                <c:pt idx="197">
                  <c:v>37.322120724646737</c:v>
                </c:pt>
                <c:pt idx="198">
                  <c:v>37.510616283862127</c:v>
                </c:pt>
                <c:pt idx="199">
                  <c:v>37.699111843077517</c:v>
                </c:pt>
                <c:pt idx="200">
                  <c:v>37.887607402292907</c:v>
                </c:pt>
                <c:pt idx="201">
                  <c:v>38.07610296150829</c:v>
                </c:pt>
                <c:pt idx="202">
                  <c:v>38.264598520723673</c:v>
                </c:pt>
                <c:pt idx="203">
                  <c:v>38.453094079939071</c:v>
                </c:pt>
                <c:pt idx="204">
                  <c:v>38.641589639154454</c:v>
                </c:pt>
                <c:pt idx="205">
                  <c:v>38.830085198369844</c:v>
                </c:pt>
                <c:pt idx="206">
                  <c:v>39.018580757585227</c:v>
                </c:pt>
                <c:pt idx="207">
                  <c:v>39.207076316800624</c:v>
                </c:pt>
                <c:pt idx="208">
                  <c:v>39.395571876016</c:v>
                </c:pt>
                <c:pt idx="209">
                  <c:v>39.58406743523139</c:v>
                </c:pt>
                <c:pt idx="210">
                  <c:v>39.77256299444678</c:v>
                </c:pt>
                <c:pt idx="211">
                  <c:v>39.961058553662163</c:v>
                </c:pt>
                <c:pt idx="212">
                  <c:v>40.149554112877553</c:v>
                </c:pt>
                <c:pt idx="213">
                  <c:v>40.338049672092943</c:v>
                </c:pt>
                <c:pt idx="214">
                  <c:v>40.526545231308333</c:v>
                </c:pt>
                <c:pt idx="215">
                  <c:v>40.715040790523716</c:v>
                </c:pt>
                <c:pt idx="216">
                  <c:v>40.903536349739106</c:v>
                </c:pt>
                <c:pt idx="217">
                  <c:v>41.092031908954496</c:v>
                </c:pt>
                <c:pt idx="218">
                  <c:v>41.280527468169879</c:v>
                </c:pt>
                <c:pt idx="219">
                  <c:v>41.469023027385269</c:v>
                </c:pt>
                <c:pt idx="220">
                  <c:v>41.657518586600652</c:v>
                </c:pt>
                <c:pt idx="221">
                  <c:v>41.846014145816049</c:v>
                </c:pt>
                <c:pt idx="222">
                  <c:v>42.034509705031425</c:v>
                </c:pt>
                <c:pt idx="223">
                  <c:v>42.223005264246822</c:v>
                </c:pt>
                <c:pt idx="224">
                  <c:v>42.411500823462205</c:v>
                </c:pt>
                <c:pt idx="225">
                  <c:v>42.599996382677595</c:v>
                </c:pt>
                <c:pt idx="226">
                  <c:v>42.788491941892978</c:v>
                </c:pt>
                <c:pt idx="227">
                  <c:v>42.976987501108361</c:v>
                </c:pt>
                <c:pt idx="228">
                  <c:v>43.165483060323758</c:v>
                </c:pt>
                <c:pt idx="229">
                  <c:v>43.353978619539141</c:v>
                </c:pt>
                <c:pt idx="230">
                  <c:v>43.542474178754532</c:v>
                </c:pt>
                <c:pt idx="231">
                  <c:v>43.730969737969914</c:v>
                </c:pt>
                <c:pt idx="232">
                  <c:v>43.919465297185312</c:v>
                </c:pt>
                <c:pt idx="233">
                  <c:v>44.107960856400688</c:v>
                </c:pt>
                <c:pt idx="234">
                  <c:v>44.296456415616078</c:v>
                </c:pt>
                <c:pt idx="235">
                  <c:v>44.484951974831468</c:v>
                </c:pt>
                <c:pt idx="236">
                  <c:v>44.673447534046851</c:v>
                </c:pt>
                <c:pt idx="237">
                  <c:v>44.861943093262241</c:v>
                </c:pt>
                <c:pt idx="238">
                  <c:v>45.050438652477631</c:v>
                </c:pt>
                <c:pt idx="239">
                  <c:v>45.238934211693021</c:v>
                </c:pt>
                <c:pt idx="240">
                  <c:v>45.427429770908411</c:v>
                </c:pt>
                <c:pt idx="241">
                  <c:v>45.615925330123794</c:v>
                </c:pt>
                <c:pt idx="242">
                  <c:v>45.804420889339191</c:v>
                </c:pt>
                <c:pt idx="243">
                  <c:v>45.992916448554567</c:v>
                </c:pt>
                <c:pt idx="244">
                  <c:v>46.181412007769964</c:v>
                </c:pt>
                <c:pt idx="245">
                  <c:v>46.36990756698534</c:v>
                </c:pt>
                <c:pt idx="246">
                  <c:v>46.558403126200744</c:v>
                </c:pt>
                <c:pt idx="247">
                  <c:v>46.746898685416113</c:v>
                </c:pt>
                <c:pt idx="248">
                  <c:v>46.935394244631517</c:v>
                </c:pt>
                <c:pt idx="249">
                  <c:v>47.123889803846893</c:v>
                </c:pt>
                <c:pt idx="250">
                  <c:v>47.312385363062283</c:v>
                </c:pt>
                <c:pt idx="251">
                  <c:v>47.500880922277673</c:v>
                </c:pt>
                <c:pt idx="252">
                  <c:v>47.689376481493049</c:v>
                </c:pt>
                <c:pt idx="253">
                  <c:v>47.877872040708453</c:v>
                </c:pt>
                <c:pt idx="254">
                  <c:v>48.066367599923829</c:v>
                </c:pt>
                <c:pt idx="255">
                  <c:v>48.254863159139227</c:v>
                </c:pt>
                <c:pt idx="256">
                  <c:v>48.443358718354602</c:v>
                </c:pt>
                <c:pt idx="257">
                  <c:v>48.631854277570007</c:v>
                </c:pt>
                <c:pt idx="258">
                  <c:v>48.820349836785375</c:v>
                </c:pt>
                <c:pt idx="259">
                  <c:v>49.008845396000773</c:v>
                </c:pt>
                <c:pt idx="260">
                  <c:v>49.197340955216163</c:v>
                </c:pt>
                <c:pt idx="261">
                  <c:v>49.385836514431546</c:v>
                </c:pt>
                <c:pt idx="262">
                  <c:v>49.574332073646936</c:v>
                </c:pt>
                <c:pt idx="263">
                  <c:v>49.762827632862326</c:v>
                </c:pt>
                <c:pt idx="264">
                  <c:v>49.951323192077716</c:v>
                </c:pt>
                <c:pt idx="265">
                  <c:v>50.139818751293099</c:v>
                </c:pt>
                <c:pt idx="266">
                  <c:v>50.328314310508489</c:v>
                </c:pt>
                <c:pt idx="267">
                  <c:v>50.516809869723879</c:v>
                </c:pt>
                <c:pt idx="268">
                  <c:v>50.705305428939262</c:v>
                </c:pt>
                <c:pt idx="269">
                  <c:v>50.893800988154652</c:v>
                </c:pt>
                <c:pt idx="270">
                  <c:v>51.082296547370035</c:v>
                </c:pt>
                <c:pt idx="271">
                  <c:v>51.270792106585432</c:v>
                </c:pt>
                <c:pt idx="272">
                  <c:v>51.459287665800808</c:v>
                </c:pt>
                <c:pt idx="273">
                  <c:v>51.647783225016205</c:v>
                </c:pt>
                <c:pt idx="274">
                  <c:v>51.836278784231588</c:v>
                </c:pt>
                <c:pt idx="275">
                  <c:v>52.024774343446978</c:v>
                </c:pt>
                <c:pt idx="276">
                  <c:v>52.213269902662361</c:v>
                </c:pt>
                <c:pt idx="277">
                  <c:v>52.401765461877744</c:v>
                </c:pt>
                <c:pt idx="278">
                  <c:v>52.590261021093141</c:v>
                </c:pt>
                <c:pt idx="279">
                  <c:v>52.778756580308517</c:v>
                </c:pt>
                <c:pt idx="280">
                  <c:v>52.967252139523914</c:v>
                </c:pt>
                <c:pt idx="281">
                  <c:v>53.155747698739297</c:v>
                </c:pt>
                <c:pt idx="282">
                  <c:v>53.344243257954695</c:v>
                </c:pt>
                <c:pt idx="283">
                  <c:v>53.53273881717007</c:v>
                </c:pt>
                <c:pt idx="284">
                  <c:v>53.721234376385468</c:v>
                </c:pt>
                <c:pt idx="285">
                  <c:v>53.909729935600851</c:v>
                </c:pt>
                <c:pt idx="286">
                  <c:v>54.098225494816234</c:v>
                </c:pt>
                <c:pt idx="287">
                  <c:v>54.286721054031624</c:v>
                </c:pt>
                <c:pt idx="288">
                  <c:v>54.475216613247014</c:v>
                </c:pt>
                <c:pt idx="289">
                  <c:v>54.663712172462404</c:v>
                </c:pt>
                <c:pt idx="290">
                  <c:v>54.852207731677787</c:v>
                </c:pt>
                <c:pt idx="291">
                  <c:v>55.040703290893177</c:v>
                </c:pt>
                <c:pt idx="292">
                  <c:v>55.229198850108567</c:v>
                </c:pt>
                <c:pt idx="293">
                  <c:v>55.41769440932395</c:v>
                </c:pt>
                <c:pt idx="294">
                  <c:v>55.60618996853934</c:v>
                </c:pt>
                <c:pt idx="295">
                  <c:v>55.794685527754723</c:v>
                </c:pt>
                <c:pt idx="296">
                  <c:v>55.98318108697012</c:v>
                </c:pt>
                <c:pt idx="297">
                  <c:v>56.171676646185496</c:v>
                </c:pt>
                <c:pt idx="298">
                  <c:v>56.360172205400893</c:v>
                </c:pt>
                <c:pt idx="299">
                  <c:v>56.548667764616276</c:v>
                </c:pt>
                <c:pt idx="300">
                  <c:v>56.737163323831666</c:v>
                </c:pt>
                <c:pt idx="301">
                  <c:v>56.925658883047049</c:v>
                </c:pt>
                <c:pt idx="302">
                  <c:v>57.114154442262432</c:v>
                </c:pt>
                <c:pt idx="303">
                  <c:v>57.302650001477829</c:v>
                </c:pt>
                <c:pt idx="304">
                  <c:v>57.491145560693205</c:v>
                </c:pt>
                <c:pt idx="305">
                  <c:v>57.679641119908602</c:v>
                </c:pt>
                <c:pt idx="306">
                  <c:v>57.868136679123985</c:v>
                </c:pt>
                <c:pt idx="307">
                  <c:v>58.056632238339382</c:v>
                </c:pt>
                <c:pt idx="308">
                  <c:v>58.245127797554758</c:v>
                </c:pt>
                <c:pt idx="309">
                  <c:v>58.433623356770156</c:v>
                </c:pt>
                <c:pt idx="310">
                  <c:v>58.622118915985538</c:v>
                </c:pt>
                <c:pt idx="311">
                  <c:v>58.810614475200929</c:v>
                </c:pt>
                <c:pt idx="312">
                  <c:v>58.999110034416319</c:v>
                </c:pt>
                <c:pt idx="313">
                  <c:v>59.187605593631702</c:v>
                </c:pt>
                <c:pt idx="314">
                  <c:v>59.376101152847092</c:v>
                </c:pt>
                <c:pt idx="315">
                  <c:v>59.564596712062482</c:v>
                </c:pt>
                <c:pt idx="316">
                  <c:v>59.753092271277872</c:v>
                </c:pt>
                <c:pt idx="317">
                  <c:v>59.941587830493255</c:v>
                </c:pt>
                <c:pt idx="318">
                  <c:v>60.130083389708638</c:v>
                </c:pt>
                <c:pt idx="319">
                  <c:v>60.318578948924035</c:v>
                </c:pt>
                <c:pt idx="320">
                  <c:v>60.507074508139418</c:v>
                </c:pt>
                <c:pt idx="321">
                  <c:v>60.695570067354808</c:v>
                </c:pt>
                <c:pt idx="322">
                  <c:v>60.884065626570184</c:v>
                </c:pt>
                <c:pt idx="323">
                  <c:v>61.072561185785588</c:v>
                </c:pt>
                <c:pt idx="324">
                  <c:v>61.261056745000971</c:v>
                </c:pt>
                <c:pt idx="325">
                  <c:v>61.449552304216354</c:v>
                </c:pt>
                <c:pt idx="326">
                  <c:v>61.638047863431737</c:v>
                </c:pt>
                <c:pt idx="327">
                  <c:v>61.82654342264712</c:v>
                </c:pt>
                <c:pt idx="328">
                  <c:v>62.015038981862524</c:v>
                </c:pt>
                <c:pt idx="329">
                  <c:v>62.2035345410779</c:v>
                </c:pt>
                <c:pt idx="330">
                  <c:v>62.39203010029329</c:v>
                </c:pt>
                <c:pt idx="331">
                  <c:v>62.580525659508666</c:v>
                </c:pt>
                <c:pt idx="332">
                  <c:v>62.769021218724077</c:v>
                </c:pt>
                <c:pt idx="333">
                  <c:v>62.957516777939453</c:v>
                </c:pt>
                <c:pt idx="334">
                  <c:v>63.146012337154836</c:v>
                </c:pt>
                <c:pt idx="335">
                  <c:v>63.334507896370226</c:v>
                </c:pt>
                <c:pt idx="336">
                  <c:v>63.523003455585616</c:v>
                </c:pt>
                <c:pt idx="337">
                  <c:v>63.711499014801014</c:v>
                </c:pt>
                <c:pt idx="338">
                  <c:v>63.899994574016389</c:v>
                </c:pt>
                <c:pt idx="339">
                  <c:v>64.088490133231772</c:v>
                </c:pt>
                <c:pt idx="340">
                  <c:v>64.276985692447184</c:v>
                </c:pt>
                <c:pt idx="341">
                  <c:v>64.465481251662553</c:v>
                </c:pt>
                <c:pt idx="342">
                  <c:v>64.653976810877936</c:v>
                </c:pt>
                <c:pt idx="343">
                  <c:v>64.842472370093333</c:v>
                </c:pt>
                <c:pt idx="344">
                  <c:v>65.030967929308716</c:v>
                </c:pt>
                <c:pt idx="345">
                  <c:v>65.219463488524099</c:v>
                </c:pt>
                <c:pt idx="346">
                  <c:v>65.407959047739496</c:v>
                </c:pt>
                <c:pt idx="347">
                  <c:v>65.596454606954879</c:v>
                </c:pt>
                <c:pt idx="348">
                  <c:v>65.784950166170276</c:v>
                </c:pt>
                <c:pt idx="349">
                  <c:v>65.973445725385659</c:v>
                </c:pt>
                <c:pt idx="350">
                  <c:v>66.161941284601042</c:v>
                </c:pt>
                <c:pt idx="351">
                  <c:v>66.350436843816439</c:v>
                </c:pt>
                <c:pt idx="352">
                  <c:v>66.538932403031808</c:v>
                </c:pt>
                <c:pt idx="353">
                  <c:v>66.727427962247205</c:v>
                </c:pt>
                <c:pt idx="354">
                  <c:v>66.915923521462602</c:v>
                </c:pt>
                <c:pt idx="355">
                  <c:v>67.104419080677971</c:v>
                </c:pt>
                <c:pt idx="356">
                  <c:v>67.292914639893354</c:v>
                </c:pt>
                <c:pt idx="357">
                  <c:v>67.481410199108765</c:v>
                </c:pt>
                <c:pt idx="358">
                  <c:v>67.669905758324148</c:v>
                </c:pt>
                <c:pt idx="359">
                  <c:v>67.858401317539531</c:v>
                </c:pt>
                <c:pt idx="360">
                  <c:v>68.046896876754914</c:v>
                </c:pt>
                <c:pt idx="361">
                  <c:v>68.235392435970311</c:v>
                </c:pt>
                <c:pt idx="362">
                  <c:v>68.423887995185694</c:v>
                </c:pt>
                <c:pt idx="363">
                  <c:v>68.612383554401077</c:v>
                </c:pt>
                <c:pt idx="364">
                  <c:v>68.80087911361646</c:v>
                </c:pt>
                <c:pt idx="365">
                  <c:v>68.989374672831872</c:v>
                </c:pt>
                <c:pt idx="366">
                  <c:v>69.177870232047241</c:v>
                </c:pt>
                <c:pt idx="367">
                  <c:v>69.366365791262822</c:v>
                </c:pt>
                <c:pt idx="368">
                  <c:v>69.554861350478021</c:v>
                </c:pt>
                <c:pt idx="369">
                  <c:v>69.743356909693588</c:v>
                </c:pt>
                <c:pt idx="370">
                  <c:v>69.931852468908787</c:v>
                </c:pt>
                <c:pt idx="371">
                  <c:v>70.120348028124383</c:v>
                </c:pt>
                <c:pt idx="372">
                  <c:v>70.308843587339751</c:v>
                </c:pt>
                <c:pt idx="373">
                  <c:v>70.497339146555149</c:v>
                </c:pt>
                <c:pt idx="374">
                  <c:v>70.685834705770546</c:v>
                </c:pt>
                <c:pt idx="375">
                  <c:v>70.874330264985915</c:v>
                </c:pt>
                <c:pt idx="376">
                  <c:v>71.062825824201312</c:v>
                </c:pt>
                <c:pt idx="377">
                  <c:v>71.251321383416695</c:v>
                </c:pt>
              </c:numCache>
            </c:numRef>
          </c:cat>
          <c:val>
            <c:numRef>
              <c:f>Pumps!$C$15:$C$392</c:f>
              <c:numCache>
                <c:formatCode>0.0</c:formatCode>
                <c:ptCount val="378"/>
                <c:pt idx="0">
                  <c:v>150.83143622499836</c:v>
                </c:pt>
                <c:pt idx="1">
                  <c:v>150.76165019818765</c:v>
                </c:pt>
                <c:pt idx="2">
                  <c:v>150.69064191956792</c:v>
                </c:pt>
                <c:pt idx="3">
                  <c:v>150.61841138913917</c:v>
                </c:pt>
                <c:pt idx="4">
                  <c:v>150.54495860690139</c:v>
                </c:pt>
                <c:pt idx="5">
                  <c:v>150.47028357285456</c:v>
                </c:pt>
                <c:pt idx="6">
                  <c:v>150.39438628699872</c:v>
                </c:pt>
                <c:pt idx="7">
                  <c:v>150.31726674933384</c:v>
                </c:pt>
                <c:pt idx="8">
                  <c:v>150.23892495985993</c:v>
                </c:pt>
                <c:pt idx="9">
                  <c:v>150.15936091857699</c:v>
                </c:pt>
                <c:pt idx="10">
                  <c:v>150.078574625485</c:v>
                </c:pt>
                <c:pt idx="11">
                  <c:v>149.99656608058402</c:v>
                </c:pt>
                <c:pt idx="12">
                  <c:v>149.91333528387398</c:v>
                </c:pt>
                <c:pt idx="13">
                  <c:v>149.82888223535491</c:v>
                </c:pt>
                <c:pt idx="14">
                  <c:v>149.74320693502682</c:v>
                </c:pt>
                <c:pt idx="15">
                  <c:v>149.6563093828897</c:v>
                </c:pt>
                <c:pt idx="16">
                  <c:v>149.56818957894353</c:v>
                </c:pt>
                <c:pt idx="17">
                  <c:v>149.47884752318834</c:v>
                </c:pt>
                <c:pt idx="18">
                  <c:v>149.38828321562414</c:v>
                </c:pt>
                <c:pt idx="19">
                  <c:v>149.29649665625087</c:v>
                </c:pt>
                <c:pt idx="20">
                  <c:v>149.20348784506859</c:v>
                </c:pt>
                <c:pt idx="21">
                  <c:v>149.1092567820773</c:v>
                </c:pt>
                <c:pt idx="22">
                  <c:v>149.01380346727694</c:v>
                </c:pt>
                <c:pt idx="23">
                  <c:v>148.91712790066757</c:v>
                </c:pt>
                <c:pt idx="24">
                  <c:v>148.81923008224916</c:v>
                </c:pt>
                <c:pt idx="25">
                  <c:v>148.72011001202173</c:v>
                </c:pt>
                <c:pt idx="26">
                  <c:v>148.61976768998525</c:v>
                </c:pt>
                <c:pt idx="27">
                  <c:v>148.51820311613977</c:v>
                </c:pt>
                <c:pt idx="28">
                  <c:v>148.41541629048524</c:v>
                </c:pt>
                <c:pt idx="29">
                  <c:v>148.31140721302168</c:v>
                </c:pt>
                <c:pt idx="30">
                  <c:v>148.2061758837491</c:v>
                </c:pt>
                <c:pt idx="31">
                  <c:v>148.09972230266746</c:v>
                </c:pt>
                <c:pt idx="32">
                  <c:v>147.99204646977682</c:v>
                </c:pt>
                <c:pt idx="33">
                  <c:v>147.88314838507713</c:v>
                </c:pt>
                <c:pt idx="34">
                  <c:v>147.77302804856842</c:v>
                </c:pt>
                <c:pt idx="35">
                  <c:v>147.66168546025068</c:v>
                </c:pt>
                <c:pt idx="36">
                  <c:v>147.54912062012392</c:v>
                </c:pt>
                <c:pt idx="37">
                  <c:v>147.4353335281881</c:v>
                </c:pt>
                <c:pt idx="38">
                  <c:v>147.32032418444325</c:v>
                </c:pt>
                <c:pt idx="39">
                  <c:v>147.20409258888938</c:v>
                </c:pt>
                <c:pt idx="40">
                  <c:v>147.08663874152649</c:v>
                </c:pt>
                <c:pt idx="41">
                  <c:v>146.96796264235456</c:v>
                </c:pt>
                <c:pt idx="42">
                  <c:v>146.84806429137359</c:v>
                </c:pt>
                <c:pt idx="43">
                  <c:v>146.72694368858362</c:v>
                </c:pt>
                <c:pt idx="44">
                  <c:v>146.60460083398459</c:v>
                </c:pt>
                <c:pt idx="45">
                  <c:v>146.48103572757654</c:v>
                </c:pt>
                <c:pt idx="46">
                  <c:v>146.35624836935946</c:v>
                </c:pt>
                <c:pt idx="47">
                  <c:v>146.23023875933333</c:v>
                </c:pt>
                <c:pt idx="48">
                  <c:v>146.10300689749818</c:v>
                </c:pt>
                <c:pt idx="49">
                  <c:v>145.97455278385402</c:v>
                </c:pt>
                <c:pt idx="50">
                  <c:v>145.84487641840082</c:v>
                </c:pt>
                <c:pt idx="51">
                  <c:v>145.71397780113855</c:v>
                </c:pt>
                <c:pt idx="52">
                  <c:v>145.5818569320673</c:v>
                </c:pt>
                <c:pt idx="53">
                  <c:v>145.44851381118698</c:v>
                </c:pt>
                <c:pt idx="54">
                  <c:v>145.31394843849768</c:v>
                </c:pt>
                <c:pt idx="55">
                  <c:v>145.17816081399931</c:v>
                </c:pt>
                <c:pt idx="56">
                  <c:v>145.0411509376919</c:v>
                </c:pt>
                <c:pt idx="57">
                  <c:v>144.90291880957548</c:v>
                </c:pt>
                <c:pt idx="58">
                  <c:v>144.76346442965001</c:v>
                </c:pt>
                <c:pt idx="59">
                  <c:v>144.62278779791555</c:v>
                </c:pt>
                <c:pt idx="60">
                  <c:v>144.48088891437203</c:v>
                </c:pt>
                <c:pt idx="61">
                  <c:v>144.33776777901949</c:v>
                </c:pt>
                <c:pt idx="62">
                  <c:v>144.19342439185789</c:v>
                </c:pt>
                <c:pt idx="63">
                  <c:v>144.04785875288729</c:v>
                </c:pt>
                <c:pt idx="64">
                  <c:v>143.90107086210764</c:v>
                </c:pt>
                <c:pt idx="65">
                  <c:v>143.75306071951897</c:v>
                </c:pt>
                <c:pt idx="66">
                  <c:v>143.60382832512127</c:v>
                </c:pt>
                <c:pt idx="67">
                  <c:v>143.45337367891455</c:v>
                </c:pt>
                <c:pt idx="68">
                  <c:v>143.30169678089877</c:v>
                </c:pt>
                <c:pt idx="69">
                  <c:v>143.14879763107399</c:v>
                </c:pt>
                <c:pt idx="70">
                  <c:v>142.99467622944016</c:v>
                </c:pt>
                <c:pt idx="71">
                  <c:v>142.8393325759973</c:v>
                </c:pt>
                <c:pt idx="72">
                  <c:v>142.68276667074542</c:v>
                </c:pt>
                <c:pt idx="73">
                  <c:v>142.52497851368449</c:v>
                </c:pt>
                <c:pt idx="74">
                  <c:v>142.36596810481456</c:v>
                </c:pt>
                <c:pt idx="75">
                  <c:v>142.20573544413557</c:v>
                </c:pt>
                <c:pt idx="76">
                  <c:v>142.04428053164756</c:v>
                </c:pt>
                <c:pt idx="77">
                  <c:v>141.88160336735049</c:v>
                </c:pt>
                <c:pt idx="78">
                  <c:v>141.71770395124443</c:v>
                </c:pt>
                <c:pt idx="79">
                  <c:v>141.55258228332931</c:v>
                </c:pt>
                <c:pt idx="80">
                  <c:v>141.3862383636052</c:v>
                </c:pt>
                <c:pt idx="81">
                  <c:v>141.21867219207203</c:v>
                </c:pt>
                <c:pt idx="82">
                  <c:v>141.04988376872984</c:v>
                </c:pt>
                <c:pt idx="83">
                  <c:v>140.8798730935786</c:v>
                </c:pt>
                <c:pt idx="84">
                  <c:v>140.70864016661835</c:v>
                </c:pt>
                <c:pt idx="85">
                  <c:v>140.53618498784905</c:v>
                </c:pt>
                <c:pt idx="86">
                  <c:v>140.36250755727073</c:v>
                </c:pt>
                <c:pt idx="87">
                  <c:v>140.18760787488338</c:v>
                </c:pt>
                <c:pt idx="88">
                  <c:v>140.01148594068701</c:v>
                </c:pt>
                <c:pt idx="89">
                  <c:v>139.83414175468158</c:v>
                </c:pt>
                <c:pt idx="90">
                  <c:v>139.65557531686716</c:v>
                </c:pt>
                <c:pt idx="91">
                  <c:v>139.47578662724368</c:v>
                </c:pt>
                <c:pt idx="92">
                  <c:v>139.29477568581115</c:v>
                </c:pt>
                <c:pt idx="93">
                  <c:v>139.11254249256962</c:v>
                </c:pt>
                <c:pt idx="94">
                  <c:v>138.92908704751906</c:v>
                </c:pt>
                <c:pt idx="95">
                  <c:v>138.74440935065945</c:v>
                </c:pt>
                <c:pt idx="96">
                  <c:v>138.55850940199082</c:v>
                </c:pt>
                <c:pt idx="97">
                  <c:v>138.37138720151316</c:v>
                </c:pt>
                <c:pt idx="98">
                  <c:v>138.18304274922647</c:v>
                </c:pt>
                <c:pt idx="99">
                  <c:v>137.99347604513076</c:v>
                </c:pt>
                <c:pt idx="100">
                  <c:v>137.802687089226</c:v>
                </c:pt>
                <c:pt idx="101">
                  <c:v>137.61067588151221</c:v>
                </c:pt>
                <c:pt idx="102">
                  <c:v>137.41744242198939</c:v>
                </c:pt>
                <c:pt idx="103">
                  <c:v>137.22298671065755</c:v>
                </c:pt>
                <c:pt idx="104">
                  <c:v>137.02730874751668</c:v>
                </c:pt>
                <c:pt idx="105">
                  <c:v>136.83040853256676</c:v>
                </c:pt>
                <c:pt idx="106">
                  <c:v>136.63228606580782</c:v>
                </c:pt>
                <c:pt idx="107">
                  <c:v>136.43294134723988</c:v>
                </c:pt>
                <c:pt idx="108">
                  <c:v>136.23237437686285</c:v>
                </c:pt>
                <c:pt idx="109">
                  <c:v>136.03058515467683</c:v>
                </c:pt>
                <c:pt idx="110">
                  <c:v>135.82757368068175</c:v>
                </c:pt>
                <c:pt idx="111">
                  <c:v>135.62333995487768</c:v>
                </c:pt>
                <c:pt idx="112">
                  <c:v>135.41788397726455</c:v>
                </c:pt>
                <c:pt idx="113">
                  <c:v>135.2112057478424</c:v>
                </c:pt>
                <c:pt idx="114">
                  <c:v>135.00330526661122</c:v>
                </c:pt>
                <c:pt idx="115">
                  <c:v>134.79418253357099</c:v>
                </c:pt>
                <c:pt idx="116">
                  <c:v>134.58383754872176</c:v>
                </c:pt>
                <c:pt idx="117">
                  <c:v>134.37227031206348</c:v>
                </c:pt>
                <c:pt idx="118">
                  <c:v>134.15948082359617</c:v>
                </c:pt>
                <c:pt idx="119">
                  <c:v>133.94546908331981</c:v>
                </c:pt>
                <c:pt idx="120">
                  <c:v>133.73023509123445</c:v>
                </c:pt>
                <c:pt idx="121">
                  <c:v>133.51377884734003</c:v>
                </c:pt>
                <c:pt idx="122">
                  <c:v>133.2961003516366</c:v>
                </c:pt>
                <c:pt idx="123">
                  <c:v>133.07719960412413</c:v>
                </c:pt>
                <c:pt idx="124">
                  <c:v>132.85707660480264</c:v>
                </c:pt>
                <c:pt idx="125">
                  <c:v>132.63573135367213</c:v>
                </c:pt>
                <c:pt idx="126">
                  <c:v>132.41316385073256</c:v>
                </c:pt>
                <c:pt idx="127">
                  <c:v>132.18937409598396</c:v>
                </c:pt>
                <c:pt idx="128">
                  <c:v>131.96436208942634</c:v>
                </c:pt>
                <c:pt idx="129">
                  <c:v>131.73812783105973</c:v>
                </c:pt>
                <c:pt idx="130">
                  <c:v>131.51067132088403</c:v>
                </c:pt>
                <c:pt idx="131">
                  <c:v>131.28199255889933</c:v>
                </c:pt>
                <c:pt idx="132">
                  <c:v>131.05209154510558</c:v>
                </c:pt>
                <c:pt idx="133">
                  <c:v>130.82096827950281</c:v>
                </c:pt>
                <c:pt idx="134">
                  <c:v>130.58862276209101</c:v>
                </c:pt>
                <c:pt idx="135">
                  <c:v>130.35505499287015</c:v>
                </c:pt>
                <c:pt idx="136">
                  <c:v>130.1202649718403</c:v>
                </c:pt>
                <c:pt idx="137">
                  <c:v>129.88425269900139</c:v>
                </c:pt>
                <c:pt idx="138">
                  <c:v>129.64701817435349</c:v>
                </c:pt>
                <c:pt idx="139">
                  <c:v>129.40856139789651</c:v>
                </c:pt>
                <c:pt idx="140">
                  <c:v>129.16888236963052</c:v>
                </c:pt>
                <c:pt idx="141">
                  <c:v>128.92798108955552</c:v>
                </c:pt>
                <c:pt idx="142">
                  <c:v>128.68585755767145</c:v>
                </c:pt>
                <c:pt idx="143">
                  <c:v>128.44251177397837</c:v>
                </c:pt>
                <c:pt idx="144">
                  <c:v>128.19794373847625</c:v>
                </c:pt>
                <c:pt idx="145">
                  <c:v>127.95215345116512</c:v>
                </c:pt>
                <c:pt idx="146">
                  <c:v>127.70514091204494</c:v>
                </c:pt>
                <c:pt idx="147">
                  <c:v>127.45690612111574</c:v>
                </c:pt>
                <c:pt idx="148">
                  <c:v>127.20744907837749</c:v>
                </c:pt>
                <c:pt idx="149">
                  <c:v>126.95676978383023</c:v>
                </c:pt>
                <c:pt idx="150">
                  <c:v>126.70486823747393</c:v>
                </c:pt>
                <c:pt idx="151">
                  <c:v>126.4517444393086</c:v>
                </c:pt>
                <c:pt idx="152">
                  <c:v>126.19739838933424</c:v>
                </c:pt>
                <c:pt idx="153">
                  <c:v>125.94183008755084</c:v>
                </c:pt>
                <c:pt idx="154">
                  <c:v>125.68503953395842</c:v>
                </c:pt>
                <c:pt idx="155">
                  <c:v>125.42702672855697</c:v>
                </c:pt>
                <c:pt idx="156">
                  <c:v>125.16779167134649</c:v>
                </c:pt>
                <c:pt idx="157">
                  <c:v>124.90733436232696</c:v>
                </c:pt>
                <c:pt idx="158">
                  <c:v>124.64565480149844</c:v>
                </c:pt>
                <c:pt idx="159">
                  <c:v>124.38275298886084</c:v>
                </c:pt>
                <c:pt idx="160">
                  <c:v>124.11862892441424</c:v>
                </c:pt>
                <c:pt idx="161">
                  <c:v>123.85328260815859</c:v>
                </c:pt>
                <c:pt idx="162">
                  <c:v>123.58671404009394</c:v>
                </c:pt>
                <c:pt idx="163">
                  <c:v>123.31892322022024</c:v>
                </c:pt>
                <c:pt idx="164">
                  <c:v>123.04991014853751</c:v>
                </c:pt>
                <c:pt idx="165">
                  <c:v>122.77967482504576</c:v>
                </c:pt>
                <c:pt idx="166">
                  <c:v>122.50821724974494</c:v>
                </c:pt>
                <c:pt idx="167">
                  <c:v>122.23553742263513</c:v>
                </c:pt>
                <c:pt idx="168">
                  <c:v>121.96163534371627</c:v>
                </c:pt>
                <c:pt idx="169">
                  <c:v>121.68651101298839</c:v>
                </c:pt>
                <c:pt idx="170">
                  <c:v>121.41016443045147</c:v>
                </c:pt>
                <c:pt idx="171">
                  <c:v>121.13259559610552</c:v>
                </c:pt>
                <c:pt idx="172">
                  <c:v>120.85380450995055</c:v>
                </c:pt>
                <c:pt idx="173">
                  <c:v>120.57379117198653</c:v>
                </c:pt>
                <c:pt idx="174">
                  <c:v>120.29255558221348</c:v>
                </c:pt>
                <c:pt idx="175">
                  <c:v>120.01009774063141</c:v>
                </c:pt>
                <c:pt idx="176">
                  <c:v>119.72641764724032</c:v>
                </c:pt>
                <c:pt idx="177">
                  <c:v>119.44151530204019</c:v>
                </c:pt>
                <c:pt idx="178">
                  <c:v>119.15539070503101</c:v>
                </c:pt>
                <c:pt idx="179">
                  <c:v>118.86804385621284</c:v>
                </c:pt>
                <c:pt idx="180">
                  <c:v>118.57947475558559</c:v>
                </c:pt>
                <c:pt idx="181">
                  <c:v>118.28968340314935</c:v>
                </c:pt>
                <c:pt idx="182">
                  <c:v>117.99866979890405</c:v>
                </c:pt>
                <c:pt idx="183">
                  <c:v>117.70643394284974</c:v>
                </c:pt>
                <c:pt idx="184">
                  <c:v>117.4129758349864</c:v>
                </c:pt>
                <c:pt idx="185">
                  <c:v>117.118295475314</c:v>
                </c:pt>
                <c:pt idx="186">
                  <c:v>116.8223928638326</c:v>
                </c:pt>
                <c:pt idx="187">
                  <c:v>116.52526800054216</c:v>
                </c:pt>
                <c:pt idx="188">
                  <c:v>116.22692088544269</c:v>
                </c:pt>
                <c:pt idx="189">
                  <c:v>115.92735151853418</c:v>
                </c:pt>
                <c:pt idx="190">
                  <c:v>115.62655989981666</c:v>
                </c:pt>
                <c:pt idx="191">
                  <c:v>115.32454602929008</c:v>
                </c:pt>
                <c:pt idx="192">
                  <c:v>115.02130990695449</c:v>
                </c:pt>
                <c:pt idx="193">
                  <c:v>114.71685153280986</c:v>
                </c:pt>
                <c:pt idx="194">
                  <c:v>114.4111709068562</c:v>
                </c:pt>
                <c:pt idx="195">
                  <c:v>114.1042680290935</c:v>
                </c:pt>
                <c:pt idx="196">
                  <c:v>113.79614289952178</c:v>
                </c:pt>
                <c:pt idx="197">
                  <c:v>113.48679551814104</c:v>
                </c:pt>
                <c:pt idx="198">
                  <c:v>113.17622588495126</c:v>
                </c:pt>
                <c:pt idx="199">
                  <c:v>112.86443399995244</c:v>
                </c:pt>
                <c:pt idx="200">
                  <c:v>112.55141986314459</c:v>
                </c:pt>
                <c:pt idx="201">
                  <c:v>112.23718347452773</c:v>
                </c:pt>
                <c:pt idx="202">
                  <c:v>111.92172483410182</c:v>
                </c:pt>
                <c:pt idx="203">
                  <c:v>111.60504394186688</c:v>
                </c:pt>
                <c:pt idx="204">
                  <c:v>111.28714079782291</c:v>
                </c:pt>
                <c:pt idx="205">
                  <c:v>110.96801540196992</c:v>
                </c:pt>
                <c:pt idx="206">
                  <c:v>110.64766775430789</c:v>
                </c:pt>
                <c:pt idx="207">
                  <c:v>110.32609785483682</c:v>
                </c:pt>
                <c:pt idx="208">
                  <c:v>110.00330570355675</c:v>
                </c:pt>
                <c:pt idx="209">
                  <c:v>109.67929130046761</c:v>
                </c:pt>
                <c:pt idx="210">
                  <c:v>109.35405464556945</c:v>
                </c:pt>
                <c:pt idx="211">
                  <c:v>109.02759573886229</c:v>
                </c:pt>
                <c:pt idx="212">
                  <c:v>108.69991458034606</c:v>
                </c:pt>
                <c:pt idx="213">
                  <c:v>108.37101117002081</c:v>
                </c:pt>
                <c:pt idx="214">
                  <c:v>108.04088550788654</c:v>
                </c:pt>
                <c:pt idx="215">
                  <c:v>107.70953759394324</c:v>
                </c:pt>
                <c:pt idx="216">
                  <c:v>107.37696742819089</c:v>
                </c:pt>
                <c:pt idx="217">
                  <c:v>107.04317501062951</c:v>
                </c:pt>
                <c:pt idx="218">
                  <c:v>106.70816034125912</c:v>
                </c:pt>
                <c:pt idx="219">
                  <c:v>106.3719234200797</c:v>
                </c:pt>
                <c:pt idx="220">
                  <c:v>106.03446424709124</c:v>
                </c:pt>
                <c:pt idx="221">
                  <c:v>105.69578282229372</c:v>
                </c:pt>
                <c:pt idx="222">
                  <c:v>105.35587914568723</c:v>
                </c:pt>
                <c:pt idx="223">
                  <c:v>105.01475321727165</c:v>
                </c:pt>
                <c:pt idx="224">
                  <c:v>104.67240503704707</c:v>
                </c:pt>
                <c:pt idx="225">
                  <c:v>104.32883460501345</c:v>
                </c:pt>
                <c:pt idx="226">
                  <c:v>103.98404192117081</c:v>
                </c:pt>
                <c:pt idx="227">
                  <c:v>103.63802698551913</c:v>
                </c:pt>
                <c:pt idx="228">
                  <c:v>103.29078979805841</c:v>
                </c:pt>
                <c:pt idx="229">
                  <c:v>102.94233035878868</c:v>
                </c:pt>
                <c:pt idx="230">
                  <c:v>102.59264866770991</c:v>
                </c:pt>
                <c:pt idx="231">
                  <c:v>102.24174472482211</c:v>
                </c:pt>
                <c:pt idx="232">
                  <c:v>101.88961853012526</c:v>
                </c:pt>
                <c:pt idx="233">
                  <c:v>101.53627008361943</c:v>
                </c:pt>
                <c:pt idx="234">
                  <c:v>101.18169938530453</c:v>
                </c:pt>
                <c:pt idx="235">
                  <c:v>100.8259064351806</c:v>
                </c:pt>
                <c:pt idx="236">
                  <c:v>100.46889123324765</c:v>
                </c:pt>
                <c:pt idx="237">
                  <c:v>100.11065377950565</c:v>
                </c:pt>
                <c:pt idx="238">
                  <c:v>99.751194073954636</c:v>
                </c:pt>
                <c:pt idx="239">
                  <c:v>99.390512116594579</c:v>
                </c:pt>
                <c:pt idx="240">
                  <c:v>99.028607907425481</c:v>
                </c:pt>
                <c:pt idx="241">
                  <c:v>98.665481446447387</c:v>
                </c:pt>
                <c:pt idx="242">
                  <c:v>98.301132733660225</c:v>
                </c:pt>
                <c:pt idx="243">
                  <c:v>97.93556176906408</c:v>
                </c:pt>
                <c:pt idx="244">
                  <c:v>97.568768552658852</c:v>
                </c:pt>
                <c:pt idx="245">
                  <c:v>97.200753084444642</c:v>
                </c:pt>
                <c:pt idx="246">
                  <c:v>96.831515364421335</c:v>
                </c:pt>
                <c:pt idx="247">
                  <c:v>96.461055392589088</c:v>
                </c:pt>
                <c:pt idx="248">
                  <c:v>96.089373168947731</c:v>
                </c:pt>
                <c:pt idx="249">
                  <c:v>95.71646869349739</c:v>
                </c:pt>
                <c:pt idx="250">
                  <c:v>95.342341966237996</c:v>
                </c:pt>
                <c:pt idx="251">
                  <c:v>94.966992987169576</c:v>
                </c:pt>
                <c:pt idx="252">
                  <c:v>94.590421756292145</c:v>
                </c:pt>
                <c:pt idx="253">
                  <c:v>94.212628273605631</c:v>
                </c:pt>
                <c:pt idx="254">
                  <c:v>93.833612539110149</c:v>
                </c:pt>
                <c:pt idx="255">
                  <c:v>93.453374552805585</c:v>
                </c:pt>
                <c:pt idx="256">
                  <c:v>93.071914314692023</c:v>
                </c:pt>
                <c:pt idx="257">
                  <c:v>92.689231824769394</c:v>
                </c:pt>
                <c:pt idx="258">
                  <c:v>92.305327083037781</c:v>
                </c:pt>
                <c:pt idx="259">
                  <c:v>91.920200089497115</c:v>
                </c:pt>
                <c:pt idx="260">
                  <c:v>91.533850844147395</c:v>
                </c:pt>
                <c:pt idx="261">
                  <c:v>91.146279346988678</c:v>
                </c:pt>
                <c:pt idx="262">
                  <c:v>90.757485598020921</c:v>
                </c:pt>
                <c:pt idx="263">
                  <c:v>90.36746959724411</c:v>
                </c:pt>
                <c:pt idx="264">
                  <c:v>89.976231344658288</c:v>
                </c:pt>
                <c:pt idx="265">
                  <c:v>89.583770840263441</c:v>
                </c:pt>
                <c:pt idx="266">
                  <c:v>89.190088084059553</c:v>
                </c:pt>
                <c:pt idx="267">
                  <c:v>88.795183076046641</c:v>
                </c:pt>
                <c:pt idx="268">
                  <c:v>88.399055816224703</c:v>
                </c:pt>
                <c:pt idx="269">
                  <c:v>88.001706304593725</c:v>
                </c:pt>
                <c:pt idx="270">
                  <c:v>87.603134541153722</c:v>
                </c:pt>
                <c:pt idx="271">
                  <c:v>87.203340525904665</c:v>
                </c:pt>
                <c:pt idx="272">
                  <c:v>86.802324258846625</c:v>
                </c:pt>
                <c:pt idx="273">
                  <c:v>86.400085739979488</c:v>
                </c:pt>
                <c:pt idx="274">
                  <c:v>85.996624969303383</c:v>
                </c:pt>
                <c:pt idx="275">
                  <c:v>85.59194194681821</c:v>
                </c:pt>
                <c:pt idx="276">
                  <c:v>85.186036672524025</c:v>
                </c:pt>
                <c:pt idx="277">
                  <c:v>84.778909146420816</c:v>
                </c:pt>
                <c:pt idx="278">
                  <c:v>84.370559368508538</c:v>
                </c:pt>
                <c:pt idx="279">
                  <c:v>83.960987338787277</c:v>
                </c:pt>
                <c:pt idx="280">
                  <c:v>83.550193057256948</c:v>
                </c:pt>
                <c:pt idx="281">
                  <c:v>83.138176523917593</c:v>
                </c:pt>
                <c:pt idx="282">
                  <c:v>82.724937738769199</c:v>
                </c:pt>
                <c:pt idx="283">
                  <c:v>82.310476701811822</c:v>
                </c:pt>
                <c:pt idx="284">
                  <c:v>81.894793413045363</c:v>
                </c:pt>
                <c:pt idx="285">
                  <c:v>81.477887872469907</c:v>
                </c:pt>
                <c:pt idx="286">
                  <c:v>81.059760080085411</c:v>
                </c:pt>
                <c:pt idx="287">
                  <c:v>80.640410035891875</c:v>
                </c:pt>
                <c:pt idx="288">
                  <c:v>80.2198377398893</c:v>
                </c:pt>
                <c:pt idx="289">
                  <c:v>79.798043192077699</c:v>
                </c:pt>
                <c:pt idx="290">
                  <c:v>79.375026392457087</c:v>
                </c:pt>
                <c:pt idx="291">
                  <c:v>78.950787341027421</c:v>
                </c:pt>
                <c:pt idx="292">
                  <c:v>78.52532603778873</c:v>
                </c:pt>
                <c:pt idx="293">
                  <c:v>78.098642482741027</c:v>
                </c:pt>
                <c:pt idx="294">
                  <c:v>77.670736675884271</c:v>
                </c:pt>
                <c:pt idx="295">
                  <c:v>77.241608617218503</c:v>
                </c:pt>
                <c:pt idx="296">
                  <c:v>76.811258306743667</c:v>
                </c:pt>
                <c:pt idx="297">
                  <c:v>76.379685744459849</c:v>
                </c:pt>
                <c:pt idx="298">
                  <c:v>75.946890930366962</c:v>
                </c:pt>
                <c:pt idx="299">
                  <c:v>75.512873864465064</c:v>
                </c:pt>
                <c:pt idx="300">
                  <c:v>75.077634546754126</c:v>
                </c:pt>
                <c:pt idx="301">
                  <c:v>74.641172977234163</c:v>
                </c:pt>
                <c:pt idx="302">
                  <c:v>74.203489155905174</c:v>
                </c:pt>
                <c:pt idx="303">
                  <c:v>73.764583082767132</c:v>
                </c:pt>
                <c:pt idx="304">
                  <c:v>73.324454757820092</c:v>
                </c:pt>
                <c:pt idx="305">
                  <c:v>72.883104181063999</c:v>
                </c:pt>
                <c:pt idx="306">
                  <c:v>72.44053135249888</c:v>
                </c:pt>
                <c:pt idx="307">
                  <c:v>71.996736272124707</c:v>
                </c:pt>
                <c:pt idx="308">
                  <c:v>71.551718939941566</c:v>
                </c:pt>
                <c:pt idx="309">
                  <c:v>71.105479355949328</c:v>
                </c:pt>
                <c:pt idx="310">
                  <c:v>70.658017520148093</c:v>
                </c:pt>
                <c:pt idx="311">
                  <c:v>70.209333432537818</c:v>
                </c:pt>
                <c:pt idx="312">
                  <c:v>69.759427093118489</c:v>
                </c:pt>
                <c:pt idx="313">
                  <c:v>69.308298501890164</c:v>
                </c:pt>
                <c:pt idx="314">
                  <c:v>68.855947658852799</c:v>
                </c:pt>
                <c:pt idx="315">
                  <c:v>68.402374564006394</c:v>
                </c:pt>
                <c:pt idx="316">
                  <c:v>67.947579217350963</c:v>
                </c:pt>
                <c:pt idx="317">
                  <c:v>67.491561618886522</c:v>
                </c:pt>
                <c:pt idx="318">
                  <c:v>67.034321768613026</c:v>
                </c:pt>
                <c:pt idx="319">
                  <c:v>66.575859666530491</c:v>
                </c:pt>
                <c:pt idx="320">
                  <c:v>66.116175312638944</c:v>
                </c:pt>
                <c:pt idx="321">
                  <c:v>65.655268706938358</c:v>
                </c:pt>
                <c:pt idx="322">
                  <c:v>65.193139849428775</c:v>
                </c:pt>
                <c:pt idx="323">
                  <c:v>64.729788740110081</c:v>
                </c:pt>
                <c:pt idx="324">
                  <c:v>64.265215378982418</c:v>
                </c:pt>
                <c:pt idx="325">
                  <c:v>63.799419766045716</c:v>
                </c:pt>
                <c:pt idx="326">
                  <c:v>63.332401901299988</c:v>
                </c:pt>
                <c:pt idx="327">
                  <c:v>62.864161784745235</c:v>
                </c:pt>
                <c:pt idx="328">
                  <c:v>62.3946994163814</c:v>
                </c:pt>
                <c:pt idx="329">
                  <c:v>61.924014796208581</c:v>
                </c:pt>
                <c:pt idx="330">
                  <c:v>61.452107924226738</c:v>
                </c:pt>
                <c:pt idx="331">
                  <c:v>60.978978800435868</c:v>
                </c:pt>
                <c:pt idx="332">
                  <c:v>60.504627424835888</c:v>
                </c:pt>
                <c:pt idx="333">
                  <c:v>60.029053797426954</c:v>
                </c:pt>
                <c:pt idx="334">
                  <c:v>59.55225791820898</c:v>
                </c:pt>
                <c:pt idx="335">
                  <c:v>59.074239787181952</c:v>
                </c:pt>
                <c:pt idx="336">
                  <c:v>58.594999404345899</c:v>
                </c:pt>
                <c:pt idx="337">
                  <c:v>58.114536769700806</c:v>
                </c:pt>
                <c:pt idx="338">
                  <c:v>57.63285188324673</c:v>
                </c:pt>
                <c:pt idx="339">
                  <c:v>57.149944744983586</c:v>
                </c:pt>
                <c:pt idx="340">
                  <c:v>56.665815354911373</c:v>
                </c:pt>
                <c:pt idx="341">
                  <c:v>56.180463713030207</c:v>
                </c:pt>
                <c:pt idx="342">
                  <c:v>55.693889819340001</c:v>
                </c:pt>
                <c:pt idx="343">
                  <c:v>55.206093673840712</c:v>
                </c:pt>
                <c:pt idx="344">
                  <c:v>54.717075276532427</c:v>
                </c:pt>
                <c:pt idx="345">
                  <c:v>54.226834627415116</c:v>
                </c:pt>
                <c:pt idx="346">
                  <c:v>53.735371726488722</c:v>
                </c:pt>
                <c:pt idx="347">
                  <c:v>53.242686573753346</c:v>
                </c:pt>
                <c:pt idx="348">
                  <c:v>52.748779169208902</c:v>
                </c:pt>
                <c:pt idx="349">
                  <c:v>52.253649512855475</c:v>
                </c:pt>
                <c:pt idx="350">
                  <c:v>51.757297604692994</c:v>
                </c:pt>
                <c:pt idx="351">
                  <c:v>51.259723444721473</c:v>
                </c:pt>
                <c:pt idx="352">
                  <c:v>50.76092703294097</c:v>
                </c:pt>
                <c:pt idx="353">
                  <c:v>50.260908369351384</c:v>
                </c:pt>
                <c:pt idx="354">
                  <c:v>49.759667453952744</c:v>
                </c:pt>
                <c:pt idx="355">
                  <c:v>49.257204286745164</c:v>
                </c:pt>
                <c:pt idx="356">
                  <c:v>48.753518867728502</c:v>
                </c:pt>
                <c:pt idx="357">
                  <c:v>48.248611196902758</c:v>
                </c:pt>
                <c:pt idx="358">
                  <c:v>47.742481274268044</c:v>
                </c:pt>
                <c:pt idx="359">
                  <c:v>47.235129099824292</c:v>
                </c:pt>
                <c:pt idx="360">
                  <c:v>46.726554673571513</c:v>
                </c:pt>
                <c:pt idx="361">
                  <c:v>46.216757995509667</c:v>
                </c:pt>
                <c:pt idx="362">
                  <c:v>45.705739065638824</c:v>
                </c:pt>
                <c:pt idx="363">
                  <c:v>45.193497883958955</c:v>
                </c:pt>
                <c:pt idx="364">
                  <c:v>44.68003445047006</c:v>
                </c:pt>
                <c:pt idx="365">
                  <c:v>44.165348765172055</c:v>
                </c:pt>
                <c:pt idx="366">
                  <c:v>43.649440828065138</c:v>
                </c:pt>
                <c:pt idx="367">
                  <c:v>43.132310639148585</c:v>
                </c:pt>
                <c:pt idx="368">
                  <c:v>42.613958198424072</c:v>
                </c:pt>
                <c:pt idx="369">
                  <c:v>42.094383505889525</c:v>
                </c:pt>
                <c:pt idx="370">
                  <c:v>41.573586561546946</c:v>
                </c:pt>
                <c:pt idx="371">
                  <c:v>41.05156736539422</c:v>
                </c:pt>
                <c:pt idx="372">
                  <c:v>40.528325917433108</c:v>
                </c:pt>
                <c:pt idx="373">
                  <c:v>40.003862217662913</c:v>
                </c:pt>
                <c:pt idx="374">
                  <c:v>39.478176266083665</c:v>
                </c:pt>
                <c:pt idx="375">
                  <c:v>38.951268062695448</c:v>
                </c:pt>
                <c:pt idx="376">
                  <c:v>38.423137607498148</c:v>
                </c:pt>
                <c:pt idx="377">
                  <c:v>37.893784900491838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F-414F-A693-6B63233BF795}"/>
            </c:ext>
          </c:extLst>
        </c:ser>
        <c:ser>
          <c:idx val="2"/>
          <c:order val="1"/>
          <c:tx>
            <c:strRef>
              <c:f>Pumps!$D$14</c:f>
              <c:strCache>
                <c:ptCount val="1"/>
                <c:pt idx="0">
                  <c:v>Pump 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Pumps!$B$15:$B$392</c:f>
              <c:numCache>
                <c:formatCode>0.0</c:formatCode>
                <c:ptCount val="378"/>
                <c:pt idx="0">
                  <c:v>0.1884955592153876</c:v>
                </c:pt>
                <c:pt idx="1">
                  <c:v>0.37699111843077521</c:v>
                </c:pt>
                <c:pt idx="2">
                  <c:v>0.56548667764616278</c:v>
                </c:pt>
                <c:pt idx="3">
                  <c:v>0.75398223686155041</c:v>
                </c:pt>
                <c:pt idx="4">
                  <c:v>0.94247779607693805</c:v>
                </c:pt>
                <c:pt idx="5">
                  <c:v>1.1309733552923256</c:v>
                </c:pt>
                <c:pt idx="6">
                  <c:v>1.3194689145077132</c:v>
                </c:pt>
                <c:pt idx="7">
                  <c:v>1.5079644737231008</c:v>
                </c:pt>
                <c:pt idx="8">
                  <c:v>1.6964600329384882</c:v>
                </c:pt>
                <c:pt idx="9">
                  <c:v>1.8849555921538761</c:v>
                </c:pt>
                <c:pt idx="10">
                  <c:v>2.0734511513692637</c:v>
                </c:pt>
                <c:pt idx="11">
                  <c:v>2.2619467105846511</c:v>
                </c:pt>
                <c:pt idx="12">
                  <c:v>2.450442269800039</c:v>
                </c:pt>
                <c:pt idx="13">
                  <c:v>2.6389378290154264</c:v>
                </c:pt>
                <c:pt idx="14">
                  <c:v>2.8274333882308138</c:v>
                </c:pt>
                <c:pt idx="15">
                  <c:v>3.0159289474462017</c:v>
                </c:pt>
                <c:pt idx="16">
                  <c:v>3.2044245066615895</c:v>
                </c:pt>
                <c:pt idx="17">
                  <c:v>3.3929200658769765</c:v>
                </c:pt>
                <c:pt idx="18">
                  <c:v>3.5814156250923643</c:v>
                </c:pt>
                <c:pt idx="19">
                  <c:v>3.7699111843077522</c:v>
                </c:pt>
                <c:pt idx="20">
                  <c:v>3.9584067435231391</c:v>
                </c:pt>
                <c:pt idx="21">
                  <c:v>4.1469023027385274</c:v>
                </c:pt>
                <c:pt idx="22">
                  <c:v>4.335397861953914</c:v>
                </c:pt>
                <c:pt idx="23">
                  <c:v>4.5238934211693023</c:v>
                </c:pt>
                <c:pt idx="24">
                  <c:v>4.7123889803846897</c:v>
                </c:pt>
                <c:pt idx="25">
                  <c:v>4.900884539600078</c:v>
                </c:pt>
                <c:pt idx="26">
                  <c:v>5.0893800988154645</c:v>
                </c:pt>
                <c:pt idx="27">
                  <c:v>5.2778756580308528</c:v>
                </c:pt>
                <c:pt idx="28">
                  <c:v>5.4663712172462393</c:v>
                </c:pt>
                <c:pt idx="29">
                  <c:v>5.6548667764616276</c:v>
                </c:pt>
                <c:pt idx="30">
                  <c:v>5.8433623356770141</c:v>
                </c:pt>
                <c:pt idx="31">
                  <c:v>6.0318578948924033</c:v>
                </c:pt>
                <c:pt idx="32">
                  <c:v>6.2203534541077907</c:v>
                </c:pt>
                <c:pt idx="33">
                  <c:v>6.408849013323179</c:v>
                </c:pt>
                <c:pt idx="34">
                  <c:v>6.5973445725385647</c:v>
                </c:pt>
                <c:pt idx="35">
                  <c:v>6.785840131753953</c:v>
                </c:pt>
                <c:pt idx="36">
                  <c:v>6.9743356909693404</c:v>
                </c:pt>
                <c:pt idx="37">
                  <c:v>7.1628312501847287</c:v>
                </c:pt>
                <c:pt idx="38">
                  <c:v>7.3513268094001161</c:v>
                </c:pt>
                <c:pt idx="39">
                  <c:v>7.5398223686155044</c:v>
                </c:pt>
                <c:pt idx="40">
                  <c:v>7.72831792783089</c:v>
                </c:pt>
                <c:pt idx="41">
                  <c:v>7.9168134870462783</c:v>
                </c:pt>
                <c:pt idx="42">
                  <c:v>8.1053090462616666</c:v>
                </c:pt>
                <c:pt idx="43">
                  <c:v>8.2938046054770549</c:v>
                </c:pt>
                <c:pt idx="44">
                  <c:v>8.4823001646924414</c:v>
                </c:pt>
                <c:pt idx="45">
                  <c:v>8.6707957239078279</c:v>
                </c:pt>
                <c:pt idx="46">
                  <c:v>8.8592912831232162</c:v>
                </c:pt>
                <c:pt idx="47">
                  <c:v>9.0477868423386045</c:v>
                </c:pt>
                <c:pt idx="48">
                  <c:v>9.2362824015539911</c:v>
                </c:pt>
                <c:pt idx="49">
                  <c:v>9.4247779607693793</c:v>
                </c:pt>
                <c:pt idx="50">
                  <c:v>9.6132735199847676</c:v>
                </c:pt>
                <c:pt idx="51">
                  <c:v>9.8017690792001559</c:v>
                </c:pt>
                <c:pt idx="52">
                  <c:v>9.9902646384155407</c:v>
                </c:pt>
                <c:pt idx="53">
                  <c:v>10.178760197630929</c:v>
                </c:pt>
                <c:pt idx="54">
                  <c:v>10.367255756846317</c:v>
                </c:pt>
                <c:pt idx="55">
                  <c:v>10.555751316061706</c:v>
                </c:pt>
                <c:pt idx="56">
                  <c:v>10.74424687527709</c:v>
                </c:pt>
                <c:pt idx="57">
                  <c:v>10.932742434492479</c:v>
                </c:pt>
                <c:pt idx="58">
                  <c:v>11.121237993707867</c:v>
                </c:pt>
                <c:pt idx="59">
                  <c:v>11.309733552923255</c:v>
                </c:pt>
                <c:pt idx="60">
                  <c:v>11.498229112138642</c:v>
                </c:pt>
                <c:pt idx="61">
                  <c:v>11.686724671354028</c:v>
                </c:pt>
                <c:pt idx="62">
                  <c:v>11.875220230569418</c:v>
                </c:pt>
                <c:pt idx="63">
                  <c:v>12.063715789784807</c:v>
                </c:pt>
                <c:pt idx="64">
                  <c:v>12.252211349000193</c:v>
                </c:pt>
                <c:pt idx="65">
                  <c:v>12.440706908215581</c:v>
                </c:pt>
                <c:pt idx="66">
                  <c:v>12.62920246743097</c:v>
                </c:pt>
                <c:pt idx="67">
                  <c:v>12.817698026646358</c:v>
                </c:pt>
                <c:pt idx="68">
                  <c:v>13.006193585861745</c:v>
                </c:pt>
                <c:pt idx="69">
                  <c:v>13.194689145077129</c:v>
                </c:pt>
                <c:pt idx="70">
                  <c:v>13.383184704292518</c:v>
                </c:pt>
                <c:pt idx="71">
                  <c:v>13.571680263507906</c:v>
                </c:pt>
                <c:pt idx="72">
                  <c:v>13.760175822723294</c:v>
                </c:pt>
                <c:pt idx="73">
                  <c:v>13.948671381938681</c:v>
                </c:pt>
                <c:pt idx="74">
                  <c:v>14.137166941154069</c:v>
                </c:pt>
                <c:pt idx="75">
                  <c:v>14.325662500369457</c:v>
                </c:pt>
                <c:pt idx="76">
                  <c:v>14.514158059584846</c:v>
                </c:pt>
                <c:pt idx="77">
                  <c:v>14.702653618800232</c:v>
                </c:pt>
                <c:pt idx="78">
                  <c:v>14.89114917801562</c:v>
                </c:pt>
                <c:pt idx="79">
                  <c:v>15.079644737231009</c:v>
                </c:pt>
                <c:pt idx="80">
                  <c:v>15.268140296446397</c:v>
                </c:pt>
                <c:pt idx="81">
                  <c:v>15.45663585566178</c:v>
                </c:pt>
                <c:pt idx="82">
                  <c:v>15.645131414877167</c:v>
                </c:pt>
                <c:pt idx="83">
                  <c:v>15.833626974092557</c:v>
                </c:pt>
                <c:pt idx="84">
                  <c:v>16.022122533307943</c:v>
                </c:pt>
                <c:pt idx="85">
                  <c:v>16.210618092523333</c:v>
                </c:pt>
                <c:pt idx="86">
                  <c:v>16.39911365173872</c:v>
                </c:pt>
                <c:pt idx="87">
                  <c:v>16.58760921095411</c:v>
                </c:pt>
                <c:pt idx="88">
                  <c:v>16.776104770169493</c:v>
                </c:pt>
                <c:pt idx="89">
                  <c:v>16.964600329384883</c:v>
                </c:pt>
                <c:pt idx="90">
                  <c:v>17.153095888600269</c:v>
                </c:pt>
                <c:pt idx="91">
                  <c:v>17.341591447815656</c:v>
                </c:pt>
                <c:pt idx="92">
                  <c:v>17.530087007031046</c:v>
                </c:pt>
                <c:pt idx="93">
                  <c:v>17.718582566246432</c:v>
                </c:pt>
                <c:pt idx="94">
                  <c:v>17.907078125461823</c:v>
                </c:pt>
                <c:pt idx="95">
                  <c:v>18.095573684677209</c:v>
                </c:pt>
                <c:pt idx="96">
                  <c:v>18.284069243892596</c:v>
                </c:pt>
                <c:pt idx="97">
                  <c:v>18.472564803107982</c:v>
                </c:pt>
                <c:pt idx="98">
                  <c:v>18.661060362323369</c:v>
                </c:pt>
                <c:pt idx="99">
                  <c:v>18.849555921538759</c:v>
                </c:pt>
                <c:pt idx="100">
                  <c:v>19.038051480754145</c:v>
                </c:pt>
                <c:pt idx="101">
                  <c:v>19.226547039969535</c:v>
                </c:pt>
                <c:pt idx="102">
                  <c:v>19.415042599184922</c:v>
                </c:pt>
                <c:pt idx="103">
                  <c:v>19.603538158400312</c:v>
                </c:pt>
                <c:pt idx="104">
                  <c:v>19.792033717615695</c:v>
                </c:pt>
                <c:pt idx="105">
                  <c:v>19.980529276831081</c:v>
                </c:pt>
                <c:pt idx="106">
                  <c:v>20.169024836046471</c:v>
                </c:pt>
                <c:pt idx="107">
                  <c:v>20.357520395261858</c:v>
                </c:pt>
                <c:pt idx="108">
                  <c:v>20.546015954477248</c:v>
                </c:pt>
                <c:pt idx="109">
                  <c:v>20.734511513692635</c:v>
                </c:pt>
                <c:pt idx="110">
                  <c:v>20.923007072908025</c:v>
                </c:pt>
                <c:pt idx="111">
                  <c:v>21.111502632123411</c:v>
                </c:pt>
                <c:pt idx="112">
                  <c:v>21.299998191338798</c:v>
                </c:pt>
                <c:pt idx="113">
                  <c:v>21.488493750554181</c:v>
                </c:pt>
                <c:pt idx="114">
                  <c:v>21.676989309769571</c:v>
                </c:pt>
                <c:pt idx="115">
                  <c:v>21.865484868984957</c:v>
                </c:pt>
                <c:pt idx="116">
                  <c:v>22.053980428200344</c:v>
                </c:pt>
                <c:pt idx="117">
                  <c:v>22.242475987415734</c:v>
                </c:pt>
                <c:pt idx="118">
                  <c:v>22.43097154663112</c:v>
                </c:pt>
                <c:pt idx="119">
                  <c:v>22.61946710584651</c:v>
                </c:pt>
                <c:pt idx="120">
                  <c:v>22.807962665061897</c:v>
                </c:pt>
                <c:pt idx="121">
                  <c:v>22.996458224277283</c:v>
                </c:pt>
                <c:pt idx="122">
                  <c:v>23.18495378349267</c:v>
                </c:pt>
                <c:pt idx="123">
                  <c:v>23.373449342708057</c:v>
                </c:pt>
                <c:pt idx="124">
                  <c:v>23.561944901923447</c:v>
                </c:pt>
                <c:pt idx="125">
                  <c:v>23.750440461138837</c:v>
                </c:pt>
                <c:pt idx="126">
                  <c:v>23.938936020354227</c:v>
                </c:pt>
                <c:pt idx="127">
                  <c:v>24.127431579569613</c:v>
                </c:pt>
                <c:pt idx="128">
                  <c:v>24.315927138785003</c:v>
                </c:pt>
                <c:pt idx="129">
                  <c:v>24.504422698000386</c:v>
                </c:pt>
                <c:pt idx="130">
                  <c:v>24.692918257215773</c:v>
                </c:pt>
                <c:pt idx="131">
                  <c:v>24.881413816431163</c:v>
                </c:pt>
                <c:pt idx="132">
                  <c:v>25.069909375646549</c:v>
                </c:pt>
                <c:pt idx="133">
                  <c:v>25.258404934861939</c:v>
                </c:pt>
                <c:pt idx="134">
                  <c:v>25.446900494077326</c:v>
                </c:pt>
                <c:pt idx="135">
                  <c:v>25.635396053292716</c:v>
                </c:pt>
                <c:pt idx="136">
                  <c:v>25.823891612508103</c:v>
                </c:pt>
                <c:pt idx="137">
                  <c:v>26.012387171723489</c:v>
                </c:pt>
                <c:pt idx="138">
                  <c:v>26.200882730938872</c:v>
                </c:pt>
                <c:pt idx="139">
                  <c:v>26.389378290154259</c:v>
                </c:pt>
                <c:pt idx="140">
                  <c:v>26.577873849369649</c:v>
                </c:pt>
                <c:pt idx="141">
                  <c:v>26.766369408585035</c:v>
                </c:pt>
                <c:pt idx="142">
                  <c:v>26.954864967800425</c:v>
                </c:pt>
                <c:pt idx="143">
                  <c:v>27.143360527015812</c:v>
                </c:pt>
                <c:pt idx="144">
                  <c:v>27.331856086231202</c:v>
                </c:pt>
                <c:pt idx="145">
                  <c:v>27.520351645446588</c:v>
                </c:pt>
                <c:pt idx="146">
                  <c:v>27.708847204661975</c:v>
                </c:pt>
                <c:pt idx="147">
                  <c:v>27.897342763877361</c:v>
                </c:pt>
                <c:pt idx="148">
                  <c:v>28.085838323092748</c:v>
                </c:pt>
                <c:pt idx="149">
                  <c:v>28.274333882308138</c:v>
                </c:pt>
                <c:pt idx="150">
                  <c:v>28.462829441523525</c:v>
                </c:pt>
                <c:pt idx="151">
                  <c:v>28.651325000738915</c:v>
                </c:pt>
                <c:pt idx="152">
                  <c:v>28.839820559954301</c:v>
                </c:pt>
                <c:pt idx="153">
                  <c:v>29.028316119169691</c:v>
                </c:pt>
                <c:pt idx="154">
                  <c:v>29.216811678385078</c:v>
                </c:pt>
                <c:pt idx="155">
                  <c:v>29.405307237600464</c:v>
                </c:pt>
                <c:pt idx="156">
                  <c:v>29.593802796815851</c:v>
                </c:pt>
                <c:pt idx="157">
                  <c:v>29.782298356031241</c:v>
                </c:pt>
                <c:pt idx="158">
                  <c:v>29.970793915246627</c:v>
                </c:pt>
                <c:pt idx="159">
                  <c:v>30.159289474462017</c:v>
                </c:pt>
                <c:pt idx="160">
                  <c:v>30.347785033677404</c:v>
                </c:pt>
                <c:pt idx="161">
                  <c:v>30.536280592892794</c:v>
                </c:pt>
                <c:pt idx="162">
                  <c:v>30.724776152108177</c:v>
                </c:pt>
                <c:pt idx="163">
                  <c:v>30.91327171132356</c:v>
                </c:pt>
                <c:pt idx="164">
                  <c:v>31.10176727053895</c:v>
                </c:pt>
                <c:pt idx="165">
                  <c:v>31.290262829754333</c:v>
                </c:pt>
                <c:pt idx="166">
                  <c:v>31.478758388969727</c:v>
                </c:pt>
                <c:pt idx="167">
                  <c:v>31.667253948185113</c:v>
                </c:pt>
                <c:pt idx="168">
                  <c:v>31.855749507400507</c:v>
                </c:pt>
                <c:pt idx="169">
                  <c:v>32.044245066615886</c:v>
                </c:pt>
                <c:pt idx="170">
                  <c:v>32.232740625831276</c:v>
                </c:pt>
                <c:pt idx="171">
                  <c:v>32.421236185046666</c:v>
                </c:pt>
                <c:pt idx="172">
                  <c:v>32.609731744262049</c:v>
                </c:pt>
                <c:pt idx="173">
                  <c:v>32.798227303477439</c:v>
                </c:pt>
                <c:pt idx="174">
                  <c:v>32.986722862692829</c:v>
                </c:pt>
                <c:pt idx="175">
                  <c:v>33.17521842190822</c:v>
                </c:pt>
                <c:pt idx="176">
                  <c:v>33.363713981123603</c:v>
                </c:pt>
                <c:pt idx="177">
                  <c:v>33.552209540338986</c:v>
                </c:pt>
                <c:pt idx="178">
                  <c:v>33.740705099554383</c:v>
                </c:pt>
                <c:pt idx="179">
                  <c:v>33.929200658769766</c:v>
                </c:pt>
                <c:pt idx="180">
                  <c:v>34.117696217985156</c:v>
                </c:pt>
                <c:pt idx="181">
                  <c:v>34.306191777200539</c:v>
                </c:pt>
                <c:pt idx="182">
                  <c:v>34.494687336415936</c:v>
                </c:pt>
                <c:pt idx="183">
                  <c:v>34.683182895631312</c:v>
                </c:pt>
                <c:pt idx="184">
                  <c:v>34.871678454846702</c:v>
                </c:pt>
                <c:pt idx="185">
                  <c:v>35.060174014062092</c:v>
                </c:pt>
                <c:pt idx="186">
                  <c:v>35.248669573277475</c:v>
                </c:pt>
                <c:pt idx="187">
                  <c:v>35.437165132492865</c:v>
                </c:pt>
                <c:pt idx="188">
                  <c:v>35.625660691708248</c:v>
                </c:pt>
                <c:pt idx="189">
                  <c:v>35.814156250923645</c:v>
                </c:pt>
                <c:pt idx="190">
                  <c:v>36.002651810139021</c:v>
                </c:pt>
                <c:pt idx="191">
                  <c:v>36.191147369354418</c:v>
                </c:pt>
                <c:pt idx="192">
                  <c:v>36.379642928569801</c:v>
                </c:pt>
                <c:pt idx="193">
                  <c:v>36.568138487785191</c:v>
                </c:pt>
                <c:pt idx="194">
                  <c:v>36.756634047000574</c:v>
                </c:pt>
                <c:pt idx="195">
                  <c:v>36.945129606215964</c:v>
                </c:pt>
                <c:pt idx="196">
                  <c:v>37.133625165431354</c:v>
                </c:pt>
                <c:pt idx="197">
                  <c:v>37.322120724646737</c:v>
                </c:pt>
                <c:pt idx="198">
                  <c:v>37.510616283862127</c:v>
                </c:pt>
                <c:pt idx="199">
                  <c:v>37.699111843077517</c:v>
                </c:pt>
                <c:pt idx="200">
                  <c:v>37.887607402292907</c:v>
                </c:pt>
                <c:pt idx="201">
                  <c:v>38.07610296150829</c:v>
                </c:pt>
                <c:pt idx="202">
                  <c:v>38.264598520723673</c:v>
                </c:pt>
                <c:pt idx="203">
                  <c:v>38.453094079939071</c:v>
                </c:pt>
                <c:pt idx="204">
                  <c:v>38.641589639154454</c:v>
                </c:pt>
                <c:pt idx="205">
                  <c:v>38.830085198369844</c:v>
                </c:pt>
                <c:pt idx="206">
                  <c:v>39.018580757585227</c:v>
                </c:pt>
                <c:pt idx="207">
                  <c:v>39.207076316800624</c:v>
                </c:pt>
                <c:pt idx="208">
                  <c:v>39.395571876016</c:v>
                </c:pt>
                <c:pt idx="209">
                  <c:v>39.58406743523139</c:v>
                </c:pt>
                <c:pt idx="210">
                  <c:v>39.77256299444678</c:v>
                </c:pt>
                <c:pt idx="211">
                  <c:v>39.961058553662163</c:v>
                </c:pt>
                <c:pt idx="212">
                  <c:v>40.149554112877553</c:v>
                </c:pt>
                <c:pt idx="213">
                  <c:v>40.338049672092943</c:v>
                </c:pt>
                <c:pt idx="214">
                  <c:v>40.526545231308333</c:v>
                </c:pt>
                <c:pt idx="215">
                  <c:v>40.715040790523716</c:v>
                </c:pt>
                <c:pt idx="216">
                  <c:v>40.903536349739106</c:v>
                </c:pt>
                <c:pt idx="217">
                  <c:v>41.092031908954496</c:v>
                </c:pt>
                <c:pt idx="218">
                  <c:v>41.280527468169879</c:v>
                </c:pt>
                <c:pt idx="219">
                  <c:v>41.469023027385269</c:v>
                </c:pt>
                <c:pt idx="220">
                  <c:v>41.657518586600652</c:v>
                </c:pt>
                <c:pt idx="221">
                  <c:v>41.846014145816049</c:v>
                </c:pt>
                <c:pt idx="222">
                  <c:v>42.034509705031425</c:v>
                </c:pt>
                <c:pt idx="223">
                  <c:v>42.223005264246822</c:v>
                </c:pt>
                <c:pt idx="224">
                  <c:v>42.411500823462205</c:v>
                </c:pt>
                <c:pt idx="225">
                  <c:v>42.599996382677595</c:v>
                </c:pt>
                <c:pt idx="226">
                  <c:v>42.788491941892978</c:v>
                </c:pt>
                <c:pt idx="227">
                  <c:v>42.976987501108361</c:v>
                </c:pt>
                <c:pt idx="228">
                  <c:v>43.165483060323758</c:v>
                </c:pt>
                <c:pt idx="229">
                  <c:v>43.353978619539141</c:v>
                </c:pt>
                <c:pt idx="230">
                  <c:v>43.542474178754532</c:v>
                </c:pt>
                <c:pt idx="231">
                  <c:v>43.730969737969914</c:v>
                </c:pt>
                <c:pt idx="232">
                  <c:v>43.919465297185312</c:v>
                </c:pt>
                <c:pt idx="233">
                  <c:v>44.107960856400688</c:v>
                </c:pt>
                <c:pt idx="234">
                  <c:v>44.296456415616078</c:v>
                </c:pt>
                <c:pt idx="235">
                  <c:v>44.484951974831468</c:v>
                </c:pt>
                <c:pt idx="236">
                  <c:v>44.673447534046851</c:v>
                </c:pt>
                <c:pt idx="237">
                  <c:v>44.861943093262241</c:v>
                </c:pt>
                <c:pt idx="238">
                  <c:v>45.050438652477631</c:v>
                </c:pt>
                <c:pt idx="239">
                  <c:v>45.238934211693021</c:v>
                </c:pt>
                <c:pt idx="240">
                  <c:v>45.427429770908411</c:v>
                </c:pt>
                <c:pt idx="241">
                  <c:v>45.615925330123794</c:v>
                </c:pt>
                <c:pt idx="242">
                  <c:v>45.804420889339191</c:v>
                </c:pt>
                <c:pt idx="243">
                  <c:v>45.992916448554567</c:v>
                </c:pt>
                <c:pt idx="244">
                  <c:v>46.181412007769964</c:v>
                </c:pt>
                <c:pt idx="245">
                  <c:v>46.36990756698534</c:v>
                </c:pt>
                <c:pt idx="246">
                  <c:v>46.558403126200744</c:v>
                </c:pt>
                <c:pt idx="247">
                  <c:v>46.746898685416113</c:v>
                </c:pt>
                <c:pt idx="248">
                  <c:v>46.935394244631517</c:v>
                </c:pt>
                <c:pt idx="249">
                  <c:v>47.123889803846893</c:v>
                </c:pt>
                <c:pt idx="250">
                  <c:v>47.312385363062283</c:v>
                </c:pt>
                <c:pt idx="251">
                  <c:v>47.500880922277673</c:v>
                </c:pt>
                <c:pt idx="252">
                  <c:v>47.689376481493049</c:v>
                </c:pt>
                <c:pt idx="253">
                  <c:v>47.877872040708453</c:v>
                </c:pt>
                <c:pt idx="254">
                  <c:v>48.066367599923829</c:v>
                </c:pt>
                <c:pt idx="255">
                  <c:v>48.254863159139227</c:v>
                </c:pt>
                <c:pt idx="256">
                  <c:v>48.443358718354602</c:v>
                </c:pt>
                <c:pt idx="257">
                  <c:v>48.631854277570007</c:v>
                </c:pt>
                <c:pt idx="258">
                  <c:v>48.820349836785375</c:v>
                </c:pt>
                <c:pt idx="259">
                  <c:v>49.008845396000773</c:v>
                </c:pt>
                <c:pt idx="260">
                  <c:v>49.197340955216163</c:v>
                </c:pt>
                <c:pt idx="261">
                  <c:v>49.385836514431546</c:v>
                </c:pt>
                <c:pt idx="262">
                  <c:v>49.574332073646936</c:v>
                </c:pt>
                <c:pt idx="263">
                  <c:v>49.762827632862326</c:v>
                </c:pt>
                <c:pt idx="264">
                  <c:v>49.951323192077716</c:v>
                </c:pt>
                <c:pt idx="265">
                  <c:v>50.139818751293099</c:v>
                </c:pt>
                <c:pt idx="266">
                  <c:v>50.328314310508489</c:v>
                </c:pt>
                <c:pt idx="267">
                  <c:v>50.516809869723879</c:v>
                </c:pt>
                <c:pt idx="268">
                  <c:v>50.705305428939262</c:v>
                </c:pt>
                <c:pt idx="269">
                  <c:v>50.893800988154652</c:v>
                </c:pt>
                <c:pt idx="270">
                  <c:v>51.082296547370035</c:v>
                </c:pt>
                <c:pt idx="271">
                  <c:v>51.270792106585432</c:v>
                </c:pt>
                <c:pt idx="272">
                  <c:v>51.459287665800808</c:v>
                </c:pt>
                <c:pt idx="273">
                  <c:v>51.647783225016205</c:v>
                </c:pt>
                <c:pt idx="274">
                  <c:v>51.836278784231588</c:v>
                </c:pt>
                <c:pt idx="275">
                  <c:v>52.024774343446978</c:v>
                </c:pt>
                <c:pt idx="276">
                  <c:v>52.213269902662361</c:v>
                </c:pt>
                <c:pt idx="277">
                  <c:v>52.401765461877744</c:v>
                </c:pt>
                <c:pt idx="278">
                  <c:v>52.590261021093141</c:v>
                </c:pt>
                <c:pt idx="279">
                  <c:v>52.778756580308517</c:v>
                </c:pt>
                <c:pt idx="280">
                  <c:v>52.967252139523914</c:v>
                </c:pt>
                <c:pt idx="281">
                  <c:v>53.155747698739297</c:v>
                </c:pt>
                <c:pt idx="282">
                  <c:v>53.344243257954695</c:v>
                </c:pt>
                <c:pt idx="283">
                  <c:v>53.53273881717007</c:v>
                </c:pt>
                <c:pt idx="284">
                  <c:v>53.721234376385468</c:v>
                </c:pt>
                <c:pt idx="285">
                  <c:v>53.909729935600851</c:v>
                </c:pt>
                <c:pt idx="286">
                  <c:v>54.098225494816234</c:v>
                </c:pt>
                <c:pt idx="287">
                  <c:v>54.286721054031624</c:v>
                </c:pt>
                <c:pt idx="288">
                  <c:v>54.475216613247014</c:v>
                </c:pt>
                <c:pt idx="289">
                  <c:v>54.663712172462404</c:v>
                </c:pt>
                <c:pt idx="290">
                  <c:v>54.852207731677787</c:v>
                </c:pt>
                <c:pt idx="291">
                  <c:v>55.040703290893177</c:v>
                </c:pt>
                <c:pt idx="292">
                  <c:v>55.229198850108567</c:v>
                </c:pt>
                <c:pt idx="293">
                  <c:v>55.41769440932395</c:v>
                </c:pt>
                <c:pt idx="294">
                  <c:v>55.60618996853934</c:v>
                </c:pt>
                <c:pt idx="295">
                  <c:v>55.794685527754723</c:v>
                </c:pt>
                <c:pt idx="296">
                  <c:v>55.98318108697012</c:v>
                </c:pt>
                <c:pt idx="297">
                  <c:v>56.171676646185496</c:v>
                </c:pt>
                <c:pt idx="298">
                  <c:v>56.360172205400893</c:v>
                </c:pt>
                <c:pt idx="299">
                  <c:v>56.548667764616276</c:v>
                </c:pt>
                <c:pt idx="300">
                  <c:v>56.737163323831666</c:v>
                </c:pt>
                <c:pt idx="301">
                  <c:v>56.925658883047049</c:v>
                </c:pt>
                <c:pt idx="302">
                  <c:v>57.114154442262432</c:v>
                </c:pt>
                <c:pt idx="303">
                  <c:v>57.302650001477829</c:v>
                </c:pt>
                <c:pt idx="304">
                  <c:v>57.491145560693205</c:v>
                </c:pt>
                <c:pt idx="305">
                  <c:v>57.679641119908602</c:v>
                </c:pt>
                <c:pt idx="306">
                  <c:v>57.868136679123985</c:v>
                </c:pt>
                <c:pt idx="307">
                  <c:v>58.056632238339382</c:v>
                </c:pt>
                <c:pt idx="308">
                  <c:v>58.245127797554758</c:v>
                </c:pt>
                <c:pt idx="309">
                  <c:v>58.433623356770156</c:v>
                </c:pt>
                <c:pt idx="310">
                  <c:v>58.622118915985538</c:v>
                </c:pt>
                <c:pt idx="311">
                  <c:v>58.810614475200929</c:v>
                </c:pt>
                <c:pt idx="312">
                  <c:v>58.999110034416319</c:v>
                </c:pt>
                <c:pt idx="313">
                  <c:v>59.187605593631702</c:v>
                </c:pt>
                <c:pt idx="314">
                  <c:v>59.376101152847092</c:v>
                </c:pt>
                <c:pt idx="315">
                  <c:v>59.564596712062482</c:v>
                </c:pt>
                <c:pt idx="316">
                  <c:v>59.753092271277872</c:v>
                </c:pt>
                <c:pt idx="317">
                  <c:v>59.941587830493255</c:v>
                </c:pt>
                <c:pt idx="318">
                  <c:v>60.130083389708638</c:v>
                </c:pt>
                <c:pt idx="319">
                  <c:v>60.318578948924035</c:v>
                </c:pt>
                <c:pt idx="320">
                  <c:v>60.507074508139418</c:v>
                </c:pt>
                <c:pt idx="321">
                  <c:v>60.695570067354808</c:v>
                </c:pt>
                <c:pt idx="322">
                  <c:v>60.884065626570184</c:v>
                </c:pt>
                <c:pt idx="323">
                  <c:v>61.072561185785588</c:v>
                </c:pt>
                <c:pt idx="324">
                  <c:v>61.261056745000971</c:v>
                </c:pt>
                <c:pt idx="325">
                  <c:v>61.449552304216354</c:v>
                </c:pt>
                <c:pt idx="326">
                  <c:v>61.638047863431737</c:v>
                </c:pt>
                <c:pt idx="327">
                  <c:v>61.82654342264712</c:v>
                </c:pt>
                <c:pt idx="328">
                  <c:v>62.015038981862524</c:v>
                </c:pt>
                <c:pt idx="329">
                  <c:v>62.2035345410779</c:v>
                </c:pt>
                <c:pt idx="330">
                  <c:v>62.39203010029329</c:v>
                </c:pt>
                <c:pt idx="331">
                  <c:v>62.580525659508666</c:v>
                </c:pt>
                <c:pt idx="332">
                  <c:v>62.769021218724077</c:v>
                </c:pt>
                <c:pt idx="333">
                  <c:v>62.957516777939453</c:v>
                </c:pt>
                <c:pt idx="334">
                  <c:v>63.146012337154836</c:v>
                </c:pt>
                <c:pt idx="335">
                  <c:v>63.334507896370226</c:v>
                </c:pt>
                <c:pt idx="336">
                  <c:v>63.523003455585616</c:v>
                </c:pt>
                <c:pt idx="337">
                  <c:v>63.711499014801014</c:v>
                </c:pt>
                <c:pt idx="338">
                  <c:v>63.899994574016389</c:v>
                </c:pt>
                <c:pt idx="339">
                  <c:v>64.088490133231772</c:v>
                </c:pt>
                <c:pt idx="340">
                  <c:v>64.276985692447184</c:v>
                </c:pt>
                <c:pt idx="341">
                  <c:v>64.465481251662553</c:v>
                </c:pt>
                <c:pt idx="342">
                  <c:v>64.653976810877936</c:v>
                </c:pt>
                <c:pt idx="343">
                  <c:v>64.842472370093333</c:v>
                </c:pt>
                <c:pt idx="344">
                  <c:v>65.030967929308716</c:v>
                </c:pt>
                <c:pt idx="345">
                  <c:v>65.219463488524099</c:v>
                </c:pt>
                <c:pt idx="346">
                  <c:v>65.407959047739496</c:v>
                </c:pt>
                <c:pt idx="347">
                  <c:v>65.596454606954879</c:v>
                </c:pt>
                <c:pt idx="348">
                  <c:v>65.784950166170276</c:v>
                </c:pt>
                <c:pt idx="349">
                  <c:v>65.973445725385659</c:v>
                </c:pt>
                <c:pt idx="350">
                  <c:v>66.161941284601042</c:v>
                </c:pt>
                <c:pt idx="351">
                  <c:v>66.350436843816439</c:v>
                </c:pt>
                <c:pt idx="352">
                  <c:v>66.538932403031808</c:v>
                </c:pt>
                <c:pt idx="353">
                  <c:v>66.727427962247205</c:v>
                </c:pt>
                <c:pt idx="354">
                  <c:v>66.915923521462602</c:v>
                </c:pt>
                <c:pt idx="355">
                  <c:v>67.104419080677971</c:v>
                </c:pt>
                <c:pt idx="356">
                  <c:v>67.292914639893354</c:v>
                </c:pt>
                <c:pt idx="357">
                  <c:v>67.481410199108765</c:v>
                </c:pt>
                <c:pt idx="358">
                  <c:v>67.669905758324148</c:v>
                </c:pt>
                <c:pt idx="359">
                  <c:v>67.858401317539531</c:v>
                </c:pt>
                <c:pt idx="360">
                  <c:v>68.046896876754914</c:v>
                </c:pt>
                <c:pt idx="361">
                  <c:v>68.235392435970311</c:v>
                </c:pt>
                <c:pt idx="362">
                  <c:v>68.423887995185694</c:v>
                </c:pt>
                <c:pt idx="363">
                  <c:v>68.612383554401077</c:v>
                </c:pt>
                <c:pt idx="364">
                  <c:v>68.80087911361646</c:v>
                </c:pt>
                <c:pt idx="365">
                  <c:v>68.989374672831872</c:v>
                </c:pt>
                <c:pt idx="366">
                  <c:v>69.177870232047241</c:v>
                </c:pt>
                <c:pt idx="367">
                  <c:v>69.366365791262822</c:v>
                </c:pt>
                <c:pt idx="368">
                  <c:v>69.554861350478021</c:v>
                </c:pt>
                <c:pt idx="369">
                  <c:v>69.743356909693588</c:v>
                </c:pt>
                <c:pt idx="370">
                  <c:v>69.931852468908787</c:v>
                </c:pt>
                <c:pt idx="371">
                  <c:v>70.120348028124383</c:v>
                </c:pt>
                <c:pt idx="372">
                  <c:v>70.308843587339751</c:v>
                </c:pt>
                <c:pt idx="373">
                  <c:v>70.497339146555149</c:v>
                </c:pt>
                <c:pt idx="374">
                  <c:v>70.685834705770546</c:v>
                </c:pt>
                <c:pt idx="375">
                  <c:v>70.874330264985915</c:v>
                </c:pt>
                <c:pt idx="376">
                  <c:v>71.062825824201312</c:v>
                </c:pt>
                <c:pt idx="377">
                  <c:v>71.251321383416695</c:v>
                </c:pt>
              </c:numCache>
            </c:numRef>
          </c:cat>
          <c:val>
            <c:numRef>
              <c:f>Pumps!$D$15:$D$392</c:f>
              <c:numCache>
                <c:formatCode>0.0</c:formatCode>
                <c:ptCount val="378"/>
                <c:pt idx="0">
                  <c:v>237.84176585706953</c:v>
                </c:pt>
                <c:pt idx="1">
                  <c:v>237.8232545756475</c:v>
                </c:pt>
                <c:pt idx="2">
                  <c:v>237.80446615573385</c:v>
                </c:pt>
                <c:pt idx="3">
                  <c:v>237.78540059732865</c:v>
                </c:pt>
                <c:pt idx="4">
                  <c:v>237.76605790043183</c:v>
                </c:pt>
                <c:pt idx="5">
                  <c:v>237.74643806504346</c:v>
                </c:pt>
                <c:pt idx="6">
                  <c:v>237.72654109116351</c:v>
                </c:pt>
                <c:pt idx="7">
                  <c:v>237.70636697879195</c:v>
                </c:pt>
                <c:pt idx="8">
                  <c:v>237.68591572792883</c:v>
                </c:pt>
                <c:pt idx="9">
                  <c:v>237.6651873385741</c:v>
                </c:pt>
                <c:pt idx="10">
                  <c:v>237.64418181072782</c:v>
                </c:pt>
                <c:pt idx="11">
                  <c:v>237.62289914438995</c:v>
                </c:pt>
                <c:pt idx="12">
                  <c:v>237.60133933956047</c:v>
                </c:pt>
                <c:pt idx="13">
                  <c:v>237.57950239623943</c:v>
                </c:pt>
                <c:pt idx="14">
                  <c:v>237.55738831442682</c:v>
                </c:pt>
                <c:pt idx="15">
                  <c:v>237.53499709412262</c:v>
                </c:pt>
                <c:pt idx="16">
                  <c:v>237.5123287353268</c:v>
                </c:pt>
                <c:pt idx="17">
                  <c:v>237.48938323803944</c:v>
                </c:pt>
                <c:pt idx="18">
                  <c:v>237.46616060226049</c:v>
                </c:pt>
                <c:pt idx="19">
                  <c:v>237.44266082798995</c:v>
                </c:pt>
                <c:pt idx="20">
                  <c:v>237.41888391522784</c:v>
                </c:pt>
                <c:pt idx="21">
                  <c:v>237.39482986397414</c:v>
                </c:pt>
                <c:pt idx="22">
                  <c:v>237.37049867422886</c:v>
                </c:pt>
                <c:pt idx="23">
                  <c:v>237.34589034599196</c:v>
                </c:pt>
                <c:pt idx="24">
                  <c:v>237.32100487926351</c:v>
                </c:pt>
                <c:pt idx="25">
                  <c:v>237.29584227404348</c:v>
                </c:pt>
                <c:pt idx="26">
                  <c:v>237.27040253033186</c:v>
                </c:pt>
                <c:pt idx="27">
                  <c:v>237.24468564812867</c:v>
                </c:pt>
                <c:pt idx="28">
                  <c:v>237.21869162743388</c:v>
                </c:pt>
                <c:pt idx="29">
                  <c:v>237.19242046824752</c:v>
                </c:pt>
                <c:pt idx="30">
                  <c:v>237.1658721705696</c:v>
                </c:pt>
                <c:pt idx="31">
                  <c:v>237.13904673440007</c:v>
                </c:pt>
                <c:pt idx="32">
                  <c:v>237.11194415973895</c:v>
                </c:pt>
                <c:pt idx="33">
                  <c:v>237.08456444658626</c:v>
                </c:pt>
                <c:pt idx="34">
                  <c:v>237.05690759494198</c:v>
                </c:pt>
                <c:pt idx="35">
                  <c:v>237.02897360480611</c:v>
                </c:pt>
                <c:pt idx="36">
                  <c:v>237.00076247617866</c:v>
                </c:pt>
                <c:pt idx="37">
                  <c:v>236.97227420905966</c:v>
                </c:pt>
                <c:pt idx="38">
                  <c:v>236.94350880344905</c:v>
                </c:pt>
                <c:pt idx="39">
                  <c:v>236.91446625934685</c:v>
                </c:pt>
                <c:pt idx="40">
                  <c:v>236.88514657675307</c:v>
                </c:pt>
                <c:pt idx="41">
                  <c:v>236.85554975566774</c:v>
                </c:pt>
                <c:pt idx="42">
                  <c:v>236.82567579609079</c:v>
                </c:pt>
                <c:pt idx="43">
                  <c:v>236.79552469802226</c:v>
                </c:pt>
                <c:pt idx="44">
                  <c:v>236.76509646146218</c:v>
                </c:pt>
                <c:pt idx="45">
                  <c:v>236.73439108641048</c:v>
                </c:pt>
                <c:pt idx="46">
                  <c:v>236.7034085728672</c:v>
                </c:pt>
                <c:pt idx="47">
                  <c:v>236.67214892083237</c:v>
                </c:pt>
                <c:pt idx="48">
                  <c:v>236.64061213030593</c:v>
                </c:pt>
                <c:pt idx="49">
                  <c:v>236.60879820128793</c:v>
                </c:pt>
                <c:pt idx="50">
                  <c:v>236.57670713377831</c:v>
                </c:pt>
                <c:pt idx="51">
                  <c:v>236.54433892777715</c:v>
                </c:pt>
                <c:pt idx="52">
                  <c:v>236.51169358328437</c:v>
                </c:pt>
                <c:pt idx="53">
                  <c:v>236.47877110030004</c:v>
                </c:pt>
                <c:pt idx="54">
                  <c:v>236.44557147882409</c:v>
                </c:pt>
                <c:pt idx="55">
                  <c:v>236.41209471885659</c:v>
                </c:pt>
                <c:pt idx="56">
                  <c:v>236.37834082039748</c:v>
                </c:pt>
                <c:pt idx="57">
                  <c:v>236.34430978344682</c:v>
                </c:pt>
                <c:pt idx="58">
                  <c:v>236.31000160800457</c:v>
                </c:pt>
                <c:pt idx="59">
                  <c:v>236.27541629407071</c:v>
                </c:pt>
                <c:pt idx="60">
                  <c:v>236.24055384164529</c:v>
                </c:pt>
                <c:pt idx="61">
                  <c:v>236.2054142507283</c:v>
                </c:pt>
                <c:pt idx="62">
                  <c:v>236.16999752131971</c:v>
                </c:pt>
                <c:pt idx="63">
                  <c:v>236.13430365341952</c:v>
                </c:pt>
                <c:pt idx="64">
                  <c:v>236.09833264702777</c:v>
                </c:pt>
                <c:pt idx="65">
                  <c:v>236.06208450214444</c:v>
                </c:pt>
                <c:pt idx="66">
                  <c:v>236.02555921876953</c:v>
                </c:pt>
                <c:pt idx="67">
                  <c:v>235.988756796903</c:v>
                </c:pt>
                <c:pt idx="68">
                  <c:v>235.95167723654492</c:v>
                </c:pt>
                <c:pt idx="69">
                  <c:v>235.91432053769526</c:v>
                </c:pt>
                <c:pt idx="70">
                  <c:v>235.87668670035401</c:v>
                </c:pt>
                <c:pt idx="71">
                  <c:v>235.83877572452118</c:v>
                </c:pt>
                <c:pt idx="72">
                  <c:v>235.80058761019677</c:v>
                </c:pt>
                <c:pt idx="73">
                  <c:v>235.76212235738078</c:v>
                </c:pt>
                <c:pt idx="74">
                  <c:v>235.7233799660732</c:v>
                </c:pt>
                <c:pt idx="75">
                  <c:v>235.68436043627403</c:v>
                </c:pt>
                <c:pt idx="76">
                  <c:v>235.64506376798329</c:v>
                </c:pt>
                <c:pt idx="77">
                  <c:v>235.60548996120096</c:v>
                </c:pt>
                <c:pt idx="78">
                  <c:v>235.56563901592705</c:v>
                </c:pt>
                <c:pt idx="79">
                  <c:v>235.52551093216155</c:v>
                </c:pt>
                <c:pt idx="80">
                  <c:v>235.48510570990447</c:v>
                </c:pt>
                <c:pt idx="81">
                  <c:v>235.44442334915581</c:v>
                </c:pt>
                <c:pt idx="82">
                  <c:v>235.40346384991557</c:v>
                </c:pt>
                <c:pt idx="83">
                  <c:v>235.36222721218374</c:v>
                </c:pt>
                <c:pt idx="84">
                  <c:v>235.32071343596036</c:v>
                </c:pt>
                <c:pt idx="85">
                  <c:v>235.27892252124536</c:v>
                </c:pt>
                <c:pt idx="86">
                  <c:v>235.23685446803879</c:v>
                </c:pt>
                <c:pt idx="87">
                  <c:v>235.19450927634063</c:v>
                </c:pt>
                <c:pt idx="88">
                  <c:v>235.15188694615091</c:v>
                </c:pt>
                <c:pt idx="89">
                  <c:v>235.10898747746958</c:v>
                </c:pt>
                <c:pt idx="90">
                  <c:v>235.06581087029667</c:v>
                </c:pt>
                <c:pt idx="91">
                  <c:v>235.02235712463221</c:v>
                </c:pt>
                <c:pt idx="92">
                  <c:v>234.97862624047613</c:v>
                </c:pt>
                <c:pt idx="93">
                  <c:v>234.93461821782847</c:v>
                </c:pt>
                <c:pt idx="94">
                  <c:v>234.89033305668926</c:v>
                </c:pt>
                <c:pt idx="95">
                  <c:v>234.84577075705843</c:v>
                </c:pt>
                <c:pt idx="96">
                  <c:v>234.80093131893602</c:v>
                </c:pt>
                <c:pt idx="97">
                  <c:v>234.75581474232206</c:v>
                </c:pt>
                <c:pt idx="98">
                  <c:v>234.71042102721648</c:v>
                </c:pt>
                <c:pt idx="99">
                  <c:v>234.66475017361935</c:v>
                </c:pt>
                <c:pt idx="100">
                  <c:v>234.61880218153061</c:v>
                </c:pt>
                <c:pt idx="101">
                  <c:v>234.57257705095031</c:v>
                </c:pt>
                <c:pt idx="102">
                  <c:v>234.52607478187841</c:v>
                </c:pt>
                <c:pt idx="103">
                  <c:v>234.47929537431494</c:v>
                </c:pt>
                <c:pt idx="104">
                  <c:v>234.4322388282599</c:v>
                </c:pt>
                <c:pt idx="105">
                  <c:v>234.38490514371324</c:v>
                </c:pt>
                <c:pt idx="106">
                  <c:v>234.33729432067503</c:v>
                </c:pt>
                <c:pt idx="107">
                  <c:v>234.2894063591452</c:v>
                </c:pt>
                <c:pt idx="108">
                  <c:v>234.24124125912383</c:v>
                </c:pt>
                <c:pt idx="109">
                  <c:v>234.19279902061086</c:v>
                </c:pt>
                <c:pt idx="110">
                  <c:v>234.14407964360629</c:v>
                </c:pt>
                <c:pt idx="111">
                  <c:v>234.09508312811016</c:v>
                </c:pt>
                <c:pt idx="112">
                  <c:v>234.04580947412245</c:v>
                </c:pt>
                <c:pt idx="113">
                  <c:v>233.99625868164316</c:v>
                </c:pt>
                <c:pt idx="114">
                  <c:v>233.94643075067228</c:v>
                </c:pt>
                <c:pt idx="115">
                  <c:v>233.89632568120979</c:v>
                </c:pt>
                <c:pt idx="116">
                  <c:v>233.84594347325574</c:v>
                </c:pt>
                <c:pt idx="117">
                  <c:v>233.79528412681012</c:v>
                </c:pt>
                <c:pt idx="118">
                  <c:v>233.74434764187291</c:v>
                </c:pt>
                <c:pt idx="119">
                  <c:v>233.69313401844411</c:v>
                </c:pt>
                <c:pt idx="120">
                  <c:v>233.64164325652374</c:v>
                </c:pt>
                <c:pt idx="121">
                  <c:v>233.58987535611178</c:v>
                </c:pt>
                <c:pt idx="122">
                  <c:v>233.53783031720823</c:v>
                </c:pt>
                <c:pt idx="123">
                  <c:v>233.48550813981311</c:v>
                </c:pt>
                <c:pt idx="124">
                  <c:v>233.4329088239264</c:v>
                </c:pt>
                <c:pt idx="125">
                  <c:v>233.3800323695481</c:v>
                </c:pt>
                <c:pt idx="126">
                  <c:v>233.32687877667823</c:v>
                </c:pt>
                <c:pt idx="127">
                  <c:v>233.27344804531677</c:v>
                </c:pt>
                <c:pt idx="128">
                  <c:v>233.21974017546373</c:v>
                </c:pt>
                <c:pt idx="129">
                  <c:v>233.1657551671191</c:v>
                </c:pt>
                <c:pt idx="130">
                  <c:v>233.11149302028289</c:v>
                </c:pt>
                <c:pt idx="131">
                  <c:v>233.0569537349551</c:v>
                </c:pt>
                <c:pt idx="132">
                  <c:v>233.00213731113573</c:v>
                </c:pt>
                <c:pt idx="133">
                  <c:v>232.94704374882477</c:v>
                </c:pt>
                <c:pt idx="134">
                  <c:v>232.89167304802226</c:v>
                </c:pt>
                <c:pt idx="135">
                  <c:v>232.83602520872813</c:v>
                </c:pt>
                <c:pt idx="136">
                  <c:v>232.78010023094242</c:v>
                </c:pt>
                <c:pt idx="137">
                  <c:v>232.72389811466513</c:v>
                </c:pt>
                <c:pt idx="138">
                  <c:v>232.66741885989629</c:v>
                </c:pt>
                <c:pt idx="139">
                  <c:v>232.61066246663583</c:v>
                </c:pt>
                <c:pt idx="140">
                  <c:v>232.55362893488379</c:v>
                </c:pt>
                <c:pt idx="141">
                  <c:v>232.49631826464019</c:v>
                </c:pt>
                <c:pt idx="142">
                  <c:v>232.43873045590499</c:v>
                </c:pt>
                <c:pt idx="143">
                  <c:v>232.3808655086782</c:v>
                </c:pt>
                <c:pt idx="144">
                  <c:v>232.32272342295985</c:v>
                </c:pt>
                <c:pt idx="145">
                  <c:v>232.2643041987499</c:v>
                </c:pt>
                <c:pt idx="146">
                  <c:v>232.20560783604839</c:v>
                </c:pt>
                <c:pt idx="147">
                  <c:v>232.14663433485526</c:v>
                </c:pt>
                <c:pt idx="148">
                  <c:v>232.08738369517059</c:v>
                </c:pt>
                <c:pt idx="149">
                  <c:v>232.0278559169943</c:v>
                </c:pt>
                <c:pt idx="150">
                  <c:v>231.96805100032645</c:v>
                </c:pt>
                <c:pt idx="151">
                  <c:v>231.907968945167</c:v>
                </c:pt>
                <c:pt idx="152">
                  <c:v>231.84760975151599</c:v>
                </c:pt>
                <c:pt idx="153">
                  <c:v>231.78697341937337</c:v>
                </c:pt>
                <c:pt idx="154">
                  <c:v>231.72605994873919</c:v>
                </c:pt>
                <c:pt idx="155">
                  <c:v>231.66486933961343</c:v>
                </c:pt>
                <c:pt idx="156">
                  <c:v>231.60340159199606</c:v>
                </c:pt>
                <c:pt idx="157">
                  <c:v>231.54165670588714</c:v>
                </c:pt>
                <c:pt idx="158">
                  <c:v>231.47963468128663</c:v>
                </c:pt>
                <c:pt idx="159">
                  <c:v>231.41733551819451</c:v>
                </c:pt>
                <c:pt idx="160">
                  <c:v>231.35475921661083</c:v>
                </c:pt>
                <c:pt idx="161">
                  <c:v>231.29190577653557</c:v>
                </c:pt>
                <c:pt idx="162">
                  <c:v>231.22877519796873</c:v>
                </c:pt>
                <c:pt idx="163">
                  <c:v>231.16536748091031</c:v>
                </c:pt>
                <c:pt idx="164">
                  <c:v>231.10168262536027</c:v>
                </c:pt>
                <c:pt idx="165">
                  <c:v>231.03772063131868</c:v>
                </c:pt>
                <c:pt idx="166">
                  <c:v>230.9734814987855</c:v>
                </c:pt>
                <c:pt idx="167">
                  <c:v>230.90896522776075</c:v>
                </c:pt>
                <c:pt idx="168">
                  <c:v>230.8441718182444</c:v>
                </c:pt>
                <c:pt idx="169">
                  <c:v>230.77910127023648</c:v>
                </c:pt>
                <c:pt idx="170">
                  <c:v>230.71375358373697</c:v>
                </c:pt>
                <c:pt idx="171">
                  <c:v>230.64812875874588</c:v>
                </c:pt>
                <c:pt idx="172">
                  <c:v>230.58222679526321</c:v>
                </c:pt>
                <c:pt idx="173">
                  <c:v>230.51604769328895</c:v>
                </c:pt>
                <c:pt idx="174">
                  <c:v>230.44959145282311</c:v>
                </c:pt>
                <c:pt idx="175">
                  <c:v>230.38285807386569</c:v>
                </c:pt>
                <c:pt idx="176">
                  <c:v>230.31584755641668</c:v>
                </c:pt>
                <c:pt idx="177">
                  <c:v>230.2485599004761</c:v>
                </c:pt>
                <c:pt idx="178">
                  <c:v>230.18099510604392</c:v>
                </c:pt>
                <c:pt idx="179">
                  <c:v>230.11315317312017</c:v>
                </c:pt>
                <c:pt idx="180">
                  <c:v>230.04503410170483</c:v>
                </c:pt>
                <c:pt idx="181">
                  <c:v>229.97663789179791</c:v>
                </c:pt>
                <c:pt idx="182">
                  <c:v>229.90796454339943</c:v>
                </c:pt>
                <c:pt idx="183">
                  <c:v>229.83901405650934</c:v>
                </c:pt>
                <c:pt idx="184">
                  <c:v>229.76978643112767</c:v>
                </c:pt>
                <c:pt idx="185">
                  <c:v>229.70028166725442</c:v>
                </c:pt>
                <c:pt idx="186">
                  <c:v>229.63049976488961</c:v>
                </c:pt>
                <c:pt idx="187">
                  <c:v>229.56044072403319</c:v>
                </c:pt>
                <c:pt idx="188">
                  <c:v>229.49010454468518</c:v>
                </c:pt>
                <c:pt idx="189">
                  <c:v>229.41949122684559</c:v>
                </c:pt>
                <c:pt idx="190">
                  <c:v>229.34860077051445</c:v>
                </c:pt>
                <c:pt idx="191">
                  <c:v>229.2774331756917</c:v>
                </c:pt>
                <c:pt idx="192">
                  <c:v>229.20598844237739</c:v>
                </c:pt>
                <c:pt idx="193">
                  <c:v>229.13426657057147</c:v>
                </c:pt>
                <c:pt idx="194">
                  <c:v>229.06226756027399</c:v>
                </c:pt>
                <c:pt idx="195">
                  <c:v>228.98999141148491</c:v>
                </c:pt>
                <c:pt idx="196">
                  <c:v>228.91743812420424</c:v>
                </c:pt>
                <c:pt idx="197">
                  <c:v>228.84460769843201</c:v>
                </c:pt>
                <c:pt idx="198">
                  <c:v>228.77150013416821</c:v>
                </c:pt>
                <c:pt idx="199">
                  <c:v>228.69811543141279</c:v>
                </c:pt>
                <c:pt idx="200">
                  <c:v>228.62445359016581</c:v>
                </c:pt>
                <c:pt idx="201">
                  <c:v>228.55051461042723</c:v>
                </c:pt>
                <c:pt idx="202">
                  <c:v>228.47629849219709</c:v>
                </c:pt>
                <c:pt idx="203">
                  <c:v>228.40180523547534</c:v>
                </c:pt>
                <c:pt idx="204">
                  <c:v>228.32703484026203</c:v>
                </c:pt>
                <c:pt idx="205">
                  <c:v>228.25198730655714</c:v>
                </c:pt>
                <c:pt idx="206">
                  <c:v>228.17666263436064</c:v>
                </c:pt>
                <c:pt idx="207">
                  <c:v>228.10106082367258</c:v>
                </c:pt>
                <c:pt idx="208">
                  <c:v>228.02518187449294</c:v>
                </c:pt>
                <c:pt idx="209">
                  <c:v>227.94902578682172</c:v>
                </c:pt>
                <c:pt idx="210">
                  <c:v>227.87259256065889</c:v>
                </c:pt>
                <c:pt idx="211">
                  <c:v>227.7958821960045</c:v>
                </c:pt>
                <c:pt idx="212">
                  <c:v>227.71889469285853</c:v>
                </c:pt>
                <c:pt idx="213">
                  <c:v>227.64163005122097</c:v>
                </c:pt>
                <c:pt idx="214">
                  <c:v>227.56408827109183</c:v>
                </c:pt>
                <c:pt idx="215">
                  <c:v>227.48626935247108</c:v>
                </c:pt>
                <c:pt idx="216">
                  <c:v>227.40817329535878</c:v>
                </c:pt>
                <c:pt idx="217">
                  <c:v>227.32980009975489</c:v>
                </c:pt>
                <c:pt idx="218">
                  <c:v>227.25114976565942</c:v>
                </c:pt>
                <c:pt idx="219">
                  <c:v>227.17222229307237</c:v>
                </c:pt>
                <c:pt idx="220">
                  <c:v>227.09301768199373</c:v>
                </c:pt>
                <c:pt idx="221">
                  <c:v>227.01353593242351</c:v>
                </c:pt>
                <c:pt idx="222">
                  <c:v>226.9337770443617</c:v>
                </c:pt>
                <c:pt idx="223">
                  <c:v>226.85374101780832</c:v>
                </c:pt>
                <c:pt idx="224">
                  <c:v>226.77342785276335</c:v>
                </c:pt>
                <c:pt idx="225">
                  <c:v>226.69283754922679</c:v>
                </c:pt>
                <c:pt idx="226">
                  <c:v>226.61197010719866</c:v>
                </c:pt>
                <c:pt idx="227">
                  <c:v>226.53082552667897</c:v>
                </c:pt>
                <c:pt idx="228">
                  <c:v>226.44940380766766</c:v>
                </c:pt>
                <c:pt idx="229">
                  <c:v>226.36770495016478</c:v>
                </c:pt>
                <c:pt idx="230">
                  <c:v>226.28572895417031</c:v>
                </c:pt>
                <c:pt idx="231">
                  <c:v>226.20347581968426</c:v>
                </c:pt>
                <c:pt idx="232">
                  <c:v>226.12094554670662</c:v>
                </c:pt>
                <c:pt idx="233">
                  <c:v>226.03813813523743</c:v>
                </c:pt>
                <c:pt idx="234">
                  <c:v>225.95505358527663</c:v>
                </c:pt>
                <c:pt idx="235">
                  <c:v>225.87169189682425</c:v>
                </c:pt>
                <c:pt idx="236">
                  <c:v>225.78805306988031</c:v>
                </c:pt>
                <c:pt idx="237">
                  <c:v>225.70413710444475</c:v>
                </c:pt>
                <c:pt idx="238">
                  <c:v>225.61994400051762</c:v>
                </c:pt>
                <c:pt idx="239">
                  <c:v>225.53547375809893</c:v>
                </c:pt>
                <c:pt idx="240">
                  <c:v>225.45072637718863</c:v>
                </c:pt>
                <c:pt idx="241">
                  <c:v>225.36570185778675</c:v>
                </c:pt>
                <c:pt idx="242">
                  <c:v>225.28040019989331</c:v>
                </c:pt>
                <c:pt idx="243">
                  <c:v>225.19482140350826</c:v>
                </c:pt>
                <c:pt idx="244">
                  <c:v>225.10896546863165</c:v>
                </c:pt>
                <c:pt idx="245">
                  <c:v>225.02283239526344</c:v>
                </c:pt>
                <c:pt idx="246">
                  <c:v>224.93642218340364</c:v>
                </c:pt>
                <c:pt idx="247">
                  <c:v>224.84973483305228</c:v>
                </c:pt>
                <c:pt idx="248">
                  <c:v>224.76277034420934</c:v>
                </c:pt>
                <c:pt idx="249">
                  <c:v>224.67552871687479</c:v>
                </c:pt>
                <c:pt idx="250">
                  <c:v>224.58800995104869</c:v>
                </c:pt>
                <c:pt idx="251">
                  <c:v>224.50021404673097</c:v>
                </c:pt>
                <c:pt idx="252">
                  <c:v>224.4121410039217</c:v>
                </c:pt>
                <c:pt idx="253">
                  <c:v>224.32379082262085</c:v>
                </c:pt>
                <c:pt idx="254">
                  <c:v>224.23516350282839</c:v>
                </c:pt>
                <c:pt idx="255">
                  <c:v>224.14625904454437</c:v>
                </c:pt>
                <c:pt idx="256">
                  <c:v>224.05707744776876</c:v>
                </c:pt>
                <c:pt idx="257">
                  <c:v>223.96761871250155</c:v>
                </c:pt>
                <c:pt idx="258">
                  <c:v>223.87788283874278</c:v>
                </c:pt>
                <c:pt idx="259">
                  <c:v>223.78786982649243</c:v>
                </c:pt>
                <c:pt idx="260">
                  <c:v>223.69757967575049</c:v>
                </c:pt>
                <c:pt idx="261">
                  <c:v>223.60701238651697</c:v>
                </c:pt>
                <c:pt idx="262">
                  <c:v>223.51616795879184</c:v>
                </c:pt>
                <c:pt idx="263">
                  <c:v>223.42504639257515</c:v>
                </c:pt>
                <c:pt idx="264">
                  <c:v>223.33364768786689</c:v>
                </c:pt>
                <c:pt idx="265">
                  <c:v>223.24197184466703</c:v>
                </c:pt>
                <c:pt idx="266">
                  <c:v>223.1500188629756</c:v>
                </c:pt>
                <c:pt idx="267">
                  <c:v>223.05778874279258</c:v>
                </c:pt>
                <c:pt idx="268">
                  <c:v>222.96528148411798</c:v>
                </c:pt>
                <c:pt idx="269">
                  <c:v>222.8724970869518</c:v>
                </c:pt>
                <c:pt idx="270">
                  <c:v>222.77943555129403</c:v>
                </c:pt>
                <c:pt idx="271">
                  <c:v>222.68609687714468</c:v>
                </c:pt>
                <c:pt idx="272">
                  <c:v>222.59248106450374</c:v>
                </c:pt>
                <c:pt idx="273">
                  <c:v>222.49858811337123</c:v>
                </c:pt>
                <c:pt idx="274">
                  <c:v>222.40441802374713</c:v>
                </c:pt>
                <c:pt idx="275">
                  <c:v>222.30997079563144</c:v>
                </c:pt>
                <c:pt idx="276">
                  <c:v>222.21524642902418</c:v>
                </c:pt>
                <c:pt idx="277">
                  <c:v>222.12024492392533</c:v>
                </c:pt>
                <c:pt idx="278">
                  <c:v>222.02496628033492</c:v>
                </c:pt>
                <c:pt idx="279">
                  <c:v>221.92941049825291</c:v>
                </c:pt>
                <c:pt idx="280">
                  <c:v>221.83357757767931</c:v>
                </c:pt>
                <c:pt idx="281">
                  <c:v>221.73746751861412</c:v>
                </c:pt>
                <c:pt idx="282">
                  <c:v>221.64108032105736</c:v>
                </c:pt>
                <c:pt idx="283">
                  <c:v>221.54441598500904</c:v>
                </c:pt>
                <c:pt idx="284">
                  <c:v>221.44747451046911</c:v>
                </c:pt>
                <c:pt idx="285">
                  <c:v>221.35025589743759</c:v>
                </c:pt>
                <c:pt idx="286">
                  <c:v>221.25276014591452</c:v>
                </c:pt>
                <c:pt idx="287">
                  <c:v>221.15498725589984</c:v>
                </c:pt>
                <c:pt idx="288">
                  <c:v>221.05693722739358</c:v>
                </c:pt>
                <c:pt idx="289">
                  <c:v>220.95861006039576</c:v>
                </c:pt>
                <c:pt idx="290">
                  <c:v>220.86000575490633</c:v>
                </c:pt>
                <c:pt idx="291">
                  <c:v>220.76112431092534</c:v>
                </c:pt>
                <c:pt idx="292">
                  <c:v>220.66196572845274</c:v>
                </c:pt>
                <c:pt idx="293">
                  <c:v>220.56253000748859</c:v>
                </c:pt>
                <c:pt idx="294">
                  <c:v>220.46281714803283</c:v>
                </c:pt>
                <c:pt idx="295">
                  <c:v>220.36282715008548</c:v>
                </c:pt>
                <c:pt idx="296">
                  <c:v>220.26256001364658</c:v>
                </c:pt>
                <c:pt idx="297">
                  <c:v>220.16201573871609</c:v>
                </c:pt>
                <c:pt idx="298">
                  <c:v>220.061194325294</c:v>
                </c:pt>
                <c:pt idx="299">
                  <c:v>219.96009577338035</c:v>
                </c:pt>
                <c:pt idx="300">
                  <c:v>219.85872008297508</c:v>
                </c:pt>
                <c:pt idx="301">
                  <c:v>219.75706725407827</c:v>
                </c:pt>
                <c:pt idx="302">
                  <c:v>219.65513728668986</c:v>
                </c:pt>
                <c:pt idx="303">
                  <c:v>219.55293018080985</c:v>
                </c:pt>
                <c:pt idx="304">
                  <c:v>219.45044593643829</c:v>
                </c:pt>
                <c:pt idx="305">
                  <c:v>219.34768455357514</c:v>
                </c:pt>
                <c:pt idx="306">
                  <c:v>219.2446460322204</c:v>
                </c:pt>
                <c:pt idx="307">
                  <c:v>219.14133037237406</c:v>
                </c:pt>
                <c:pt idx="308">
                  <c:v>219.03773757403616</c:v>
                </c:pt>
                <c:pt idx="309">
                  <c:v>218.93386763720667</c:v>
                </c:pt>
                <c:pt idx="310">
                  <c:v>218.82972056188561</c:v>
                </c:pt>
                <c:pt idx="311">
                  <c:v>218.72529634807296</c:v>
                </c:pt>
                <c:pt idx="312">
                  <c:v>218.6205949957687</c:v>
                </c:pt>
                <c:pt idx="313">
                  <c:v>218.51561650497288</c:v>
                </c:pt>
                <c:pt idx="314">
                  <c:v>218.41036087568548</c:v>
                </c:pt>
                <c:pt idx="315">
                  <c:v>218.3048281079065</c:v>
                </c:pt>
                <c:pt idx="316">
                  <c:v>218.19901820163594</c:v>
                </c:pt>
                <c:pt idx="317">
                  <c:v>218.09293115687379</c:v>
                </c:pt>
                <c:pt idx="318">
                  <c:v>217.98656697362006</c:v>
                </c:pt>
                <c:pt idx="319">
                  <c:v>217.87992565187474</c:v>
                </c:pt>
                <c:pt idx="320">
                  <c:v>217.77300719163784</c:v>
                </c:pt>
                <c:pt idx="321">
                  <c:v>217.66581159290936</c:v>
                </c:pt>
                <c:pt idx="322">
                  <c:v>217.5583388556893</c:v>
                </c:pt>
                <c:pt idx="323">
                  <c:v>217.45058897997765</c:v>
                </c:pt>
                <c:pt idx="324">
                  <c:v>217.34256196577442</c:v>
                </c:pt>
                <c:pt idx="325">
                  <c:v>217.23425781307961</c:v>
                </c:pt>
                <c:pt idx="326">
                  <c:v>217.12567652189324</c:v>
                </c:pt>
                <c:pt idx="327">
                  <c:v>217.01681809221526</c:v>
                </c:pt>
                <c:pt idx="328">
                  <c:v>216.9076825240457</c:v>
                </c:pt>
                <c:pt idx="329">
                  <c:v>216.79826981738455</c:v>
                </c:pt>
                <c:pt idx="330">
                  <c:v>216.68857997223182</c:v>
                </c:pt>
                <c:pt idx="331">
                  <c:v>216.57861298858754</c:v>
                </c:pt>
                <c:pt idx="332">
                  <c:v>216.46836886645164</c:v>
                </c:pt>
                <c:pt idx="333">
                  <c:v>216.35784760582416</c:v>
                </c:pt>
                <c:pt idx="334">
                  <c:v>216.24704920670513</c:v>
                </c:pt>
                <c:pt idx="335">
                  <c:v>216.13597366909448</c:v>
                </c:pt>
                <c:pt idx="336">
                  <c:v>216.02462099299225</c:v>
                </c:pt>
                <c:pt idx="337">
                  <c:v>215.91299117839844</c:v>
                </c:pt>
                <c:pt idx="338">
                  <c:v>215.80108422531308</c:v>
                </c:pt>
                <c:pt idx="339">
                  <c:v>215.68890013373613</c:v>
                </c:pt>
                <c:pt idx="340">
                  <c:v>215.57643890366757</c:v>
                </c:pt>
                <c:pt idx="341">
                  <c:v>215.46370053510742</c:v>
                </c:pt>
                <c:pt idx="342">
                  <c:v>215.35068502805572</c:v>
                </c:pt>
                <c:pt idx="343">
                  <c:v>215.23739238251241</c:v>
                </c:pt>
                <c:pt idx="344">
                  <c:v>215.12382259847755</c:v>
                </c:pt>
                <c:pt idx="345">
                  <c:v>215.00997567595107</c:v>
                </c:pt>
                <c:pt idx="346">
                  <c:v>214.89585161493304</c:v>
                </c:pt>
                <c:pt idx="347">
                  <c:v>214.78145041542342</c:v>
                </c:pt>
                <c:pt idx="348">
                  <c:v>214.66677207742219</c:v>
                </c:pt>
                <c:pt idx="349">
                  <c:v>214.55181660092941</c:v>
                </c:pt>
                <c:pt idx="350">
                  <c:v>214.43658398594502</c:v>
                </c:pt>
                <c:pt idx="351">
                  <c:v>214.32107423246907</c:v>
                </c:pt>
                <c:pt idx="352">
                  <c:v>214.20528734050154</c:v>
                </c:pt>
                <c:pt idx="353">
                  <c:v>214.0892233100424</c:v>
                </c:pt>
                <c:pt idx="354">
                  <c:v>213.9728821410917</c:v>
                </c:pt>
                <c:pt idx="355">
                  <c:v>213.85626383364942</c:v>
                </c:pt>
                <c:pt idx="356">
                  <c:v>213.73936838771556</c:v>
                </c:pt>
                <c:pt idx="357">
                  <c:v>213.62219580329008</c:v>
                </c:pt>
                <c:pt idx="358">
                  <c:v>213.50474608037305</c:v>
                </c:pt>
                <c:pt idx="359">
                  <c:v>213.38701921896444</c:v>
                </c:pt>
                <c:pt idx="360">
                  <c:v>213.26901521906424</c:v>
                </c:pt>
                <c:pt idx="361">
                  <c:v>213.15073408067246</c:v>
                </c:pt>
                <c:pt idx="362">
                  <c:v>213.0321758037891</c:v>
                </c:pt>
                <c:pt idx="363">
                  <c:v>212.91334038841416</c:v>
                </c:pt>
                <c:pt idx="364">
                  <c:v>212.79422783454763</c:v>
                </c:pt>
                <c:pt idx="365">
                  <c:v>212.67483814218949</c:v>
                </c:pt>
                <c:pt idx="366">
                  <c:v>212.55517131133979</c:v>
                </c:pt>
                <c:pt idx="367">
                  <c:v>212.4352273419984</c:v>
                </c:pt>
                <c:pt idx="368">
                  <c:v>212.31500623416565</c:v>
                </c:pt>
                <c:pt idx="369">
                  <c:v>212.19450798784112</c:v>
                </c:pt>
                <c:pt idx="370">
                  <c:v>212.07373260302521</c:v>
                </c:pt>
                <c:pt idx="371">
                  <c:v>211.95268007971745</c:v>
                </c:pt>
                <c:pt idx="372">
                  <c:v>211.83135041791826</c:v>
                </c:pt>
                <c:pt idx="373">
                  <c:v>211.70974361762751</c:v>
                </c:pt>
                <c:pt idx="374">
                  <c:v>211.58785967884512</c:v>
                </c:pt>
                <c:pt idx="375">
                  <c:v>211.46569860157121</c:v>
                </c:pt>
                <c:pt idx="376">
                  <c:v>211.34326038580568</c:v>
                </c:pt>
                <c:pt idx="377">
                  <c:v>211.22054503154857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F-414F-A693-6B63233BF795}"/>
            </c:ext>
          </c:extLst>
        </c:ser>
        <c:ser>
          <c:idx val="3"/>
          <c:order val="2"/>
          <c:tx>
            <c:strRef>
              <c:f>Pumps!$E$14</c:f>
              <c:strCache>
                <c:ptCount val="1"/>
                <c:pt idx="0">
                  <c:v>Pump 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Pumps!$B$15:$B$392</c:f>
              <c:numCache>
                <c:formatCode>0.0</c:formatCode>
                <c:ptCount val="378"/>
                <c:pt idx="0">
                  <c:v>0.1884955592153876</c:v>
                </c:pt>
                <c:pt idx="1">
                  <c:v>0.37699111843077521</c:v>
                </c:pt>
                <c:pt idx="2">
                  <c:v>0.56548667764616278</c:v>
                </c:pt>
                <c:pt idx="3">
                  <c:v>0.75398223686155041</c:v>
                </c:pt>
                <c:pt idx="4">
                  <c:v>0.94247779607693805</c:v>
                </c:pt>
                <c:pt idx="5">
                  <c:v>1.1309733552923256</c:v>
                </c:pt>
                <c:pt idx="6">
                  <c:v>1.3194689145077132</c:v>
                </c:pt>
                <c:pt idx="7">
                  <c:v>1.5079644737231008</c:v>
                </c:pt>
                <c:pt idx="8">
                  <c:v>1.6964600329384882</c:v>
                </c:pt>
                <c:pt idx="9">
                  <c:v>1.8849555921538761</c:v>
                </c:pt>
                <c:pt idx="10">
                  <c:v>2.0734511513692637</c:v>
                </c:pt>
                <c:pt idx="11">
                  <c:v>2.2619467105846511</c:v>
                </c:pt>
                <c:pt idx="12">
                  <c:v>2.450442269800039</c:v>
                </c:pt>
                <c:pt idx="13">
                  <c:v>2.6389378290154264</c:v>
                </c:pt>
                <c:pt idx="14">
                  <c:v>2.8274333882308138</c:v>
                </c:pt>
                <c:pt idx="15">
                  <c:v>3.0159289474462017</c:v>
                </c:pt>
                <c:pt idx="16">
                  <c:v>3.2044245066615895</c:v>
                </c:pt>
                <c:pt idx="17">
                  <c:v>3.3929200658769765</c:v>
                </c:pt>
                <c:pt idx="18">
                  <c:v>3.5814156250923643</c:v>
                </c:pt>
                <c:pt idx="19">
                  <c:v>3.7699111843077522</c:v>
                </c:pt>
                <c:pt idx="20">
                  <c:v>3.9584067435231391</c:v>
                </c:pt>
                <c:pt idx="21">
                  <c:v>4.1469023027385274</c:v>
                </c:pt>
                <c:pt idx="22">
                  <c:v>4.335397861953914</c:v>
                </c:pt>
                <c:pt idx="23">
                  <c:v>4.5238934211693023</c:v>
                </c:pt>
                <c:pt idx="24">
                  <c:v>4.7123889803846897</c:v>
                </c:pt>
                <c:pt idx="25">
                  <c:v>4.900884539600078</c:v>
                </c:pt>
                <c:pt idx="26">
                  <c:v>5.0893800988154645</c:v>
                </c:pt>
                <c:pt idx="27">
                  <c:v>5.2778756580308528</c:v>
                </c:pt>
                <c:pt idx="28">
                  <c:v>5.4663712172462393</c:v>
                </c:pt>
                <c:pt idx="29">
                  <c:v>5.6548667764616276</c:v>
                </c:pt>
                <c:pt idx="30">
                  <c:v>5.8433623356770141</c:v>
                </c:pt>
                <c:pt idx="31">
                  <c:v>6.0318578948924033</c:v>
                </c:pt>
                <c:pt idx="32">
                  <c:v>6.2203534541077907</c:v>
                </c:pt>
                <c:pt idx="33">
                  <c:v>6.408849013323179</c:v>
                </c:pt>
                <c:pt idx="34">
                  <c:v>6.5973445725385647</c:v>
                </c:pt>
                <c:pt idx="35">
                  <c:v>6.785840131753953</c:v>
                </c:pt>
                <c:pt idx="36">
                  <c:v>6.9743356909693404</c:v>
                </c:pt>
                <c:pt idx="37">
                  <c:v>7.1628312501847287</c:v>
                </c:pt>
                <c:pt idx="38">
                  <c:v>7.3513268094001161</c:v>
                </c:pt>
                <c:pt idx="39">
                  <c:v>7.5398223686155044</c:v>
                </c:pt>
                <c:pt idx="40">
                  <c:v>7.72831792783089</c:v>
                </c:pt>
                <c:pt idx="41">
                  <c:v>7.9168134870462783</c:v>
                </c:pt>
                <c:pt idx="42">
                  <c:v>8.1053090462616666</c:v>
                </c:pt>
                <c:pt idx="43">
                  <c:v>8.2938046054770549</c:v>
                </c:pt>
                <c:pt idx="44">
                  <c:v>8.4823001646924414</c:v>
                </c:pt>
                <c:pt idx="45">
                  <c:v>8.6707957239078279</c:v>
                </c:pt>
                <c:pt idx="46">
                  <c:v>8.8592912831232162</c:v>
                </c:pt>
                <c:pt idx="47">
                  <c:v>9.0477868423386045</c:v>
                </c:pt>
                <c:pt idx="48">
                  <c:v>9.2362824015539911</c:v>
                </c:pt>
                <c:pt idx="49">
                  <c:v>9.4247779607693793</c:v>
                </c:pt>
                <c:pt idx="50">
                  <c:v>9.6132735199847676</c:v>
                </c:pt>
                <c:pt idx="51">
                  <c:v>9.8017690792001559</c:v>
                </c:pt>
                <c:pt idx="52">
                  <c:v>9.9902646384155407</c:v>
                </c:pt>
                <c:pt idx="53">
                  <c:v>10.178760197630929</c:v>
                </c:pt>
                <c:pt idx="54">
                  <c:v>10.367255756846317</c:v>
                </c:pt>
                <c:pt idx="55">
                  <c:v>10.555751316061706</c:v>
                </c:pt>
                <c:pt idx="56">
                  <c:v>10.74424687527709</c:v>
                </c:pt>
                <c:pt idx="57">
                  <c:v>10.932742434492479</c:v>
                </c:pt>
                <c:pt idx="58">
                  <c:v>11.121237993707867</c:v>
                </c:pt>
                <c:pt idx="59">
                  <c:v>11.309733552923255</c:v>
                </c:pt>
                <c:pt idx="60">
                  <c:v>11.498229112138642</c:v>
                </c:pt>
                <c:pt idx="61">
                  <c:v>11.686724671354028</c:v>
                </c:pt>
                <c:pt idx="62">
                  <c:v>11.875220230569418</c:v>
                </c:pt>
                <c:pt idx="63">
                  <c:v>12.063715789784807</c:v>
                </c:pt>
                <c:pt idx="64">
                  <c:v>12.252211349000193</c:v>
                </c:pt>
                <c:pt idx="65">
                  <c:v>12.440706908215581</c:v>
                </c:pt>
                <c:pt idx="66">
                  <c:v>12.62920246743097</c:v>
                </c:pt>
                <c:pt idx="67">
                  <c:v>12.817698026646358</c:v>
                </c:pt>
                <c:pt idx="68">
                  <c:v>13.006193585861745</c:v>
                </c:pt>
                <c:pt idx="69">
                  <c:v>13.194689145077129</c:v>
                </c:pt>
                <c:pt idx="70">
                  <c:v>13.383184704292518</c:v>
                </c:pt>
                <c:pt idx="71">
                  <c:v>13.571680263507906</c:v>
                </c:pt>
                <c:pt idx="72">
                  <c:v>13.760175822723294</c:v>
                </c:pt>
                <c:pt idx="73">
                  <c:v>13.948671381938681</c:v>
                </c:pt>
                <c:pt idx="74">
                  <c:v>14.137166941154069</c:v>
                </c:pt>
                <c:pt idx="75">
                  <c:v>14.325662500369457</c:v>
                </c:pt>
                <c:pt idx="76">
                  <c:v>14.514158059584846</c:v>
                </c:pt>
                <c:pt idx="77">
                  <c:v>14.702653618800232</c:v>
                </c:pt>
                <c:pt idx="78">
                  <c:v>14.89114917801562</c:v>
                </c:pt>
                <c:pt idx="79">
                  <c:v>15.079644737231009</c:v>
                </c:pt>
                <c:pt idx="80">
                  <c:v>15.268140296446397</c:v>
                </c:pt>
                <c:pt idx="81">
                  <c:v>15.45663585566178</c:v>
                </c:pt>
                <c:pt idx="82">
                  <c:v>15.645131414877167</c:v>
                </c:pt>
                <c:pt idx="83">
                  <c:v>15.833626974092557</c:v>
                </c:pt>
                <c:pt idx="84">
                  <c:v>16.022122533307943</c:v>
                </c:pt>
                <c:pt idx="85">
                  <c:v>16.210618092523333</c:v>
                </c:pt>
                <c:pt idx="86">
                  <c:v>16.39911365173872</c:v>
                </c:pt>
                <c:pt idx="87">
                  <c:v>16.58760921095411</c:v>
                </c:pt>
                <c:pt idx="88">
                  <c:v>16.776104770169493</c:v>
                </c:pt>
                <c:pt idx="89">
                  <c:v>16.964600329384883</c:v>
                </c:pt>
                <c:pt idx="90">
                  <c:v>17.153095888600269</c:v>
                </c:pt>
                <c:pt idx="91">
                  <c:v>17.341591447815656</c:v>
                </c:pt>
                <c:pt idx="92">
                  <c:v>17.530087007031046</c:v>
                </c:pt>
                <c:pt idx="93">
                  <c:v>17.718582566246432</c:v>
                </c:pt>
                <c:pt idx="94">
                  <c:v>17.907078125461823</c:v>
                </c:pt>
                <c:pt idx="95">
                  <c:v>18.095573684677209</c:v>
                </c:pt>
                <c:pt idx="96">
                  <c:v>18.284069243892596</c:v>
                </c:pt>
                <c:pt idx="97">
                  <c:v>18.472564803107982</c:v>
                </c:pt>
                <c:pt idx="98">
                  <c:v>18.661060362323369</c:v>
                </c:pt>
                <c:pt idx="99">
                  <c:v>18.849555921538759</c:v>
                </c:pt>
                <c:pt idx="100">
                  <c:v>19.038051480754145</c:v>
                </c:pt>
                <c:pt idx="101">
                  <c:v>19.226547039969535</c:v>
                </c:pt>
                <c:pt idx="102">
                  <c:v>19.415042599184922</c:v>
                </c:pt>
                <c:pt idx="103">
                  <c:v>19.603538158400312</c:v>
                </c:pt>
                <c:pt idx="104">
                  <c:v>19.792033717615695</c:v>
                </c:pt>
                <c:pt idx="105">
                  <c:v>19.980529276831081</c:v>
                </c:pt>
                <c:pt idx="106">
                  <c:v>20.169024836046471</c:v>
                </c:pt>
                <c:pt idx="107">
                  <c:v>20.357520395261858</c:v>
                </c:pt>
                <c:pt idx="108">
                  <c:v>20.546015954477248</c:v>
                </c:pt>
                <c:pt idx="109">
                  <c:v>20.734511513692635</c:v>
                </c:pt>
                <c:pt idx="110">
                  <c:v>20.923007072908025</c:v>
                </c:pt>
                <c:pt idx="111">
                  <c:v>21.111502632123411</c:v>
                </c:pt>
                <c:pt idx="112">
                  <c:v>21.299998191338798</c:v>
                </c:pt>
                <c:pt idx="113">
                  <c:v>21.488493750554181</c:v>
                </c:pt>
                <c:pt idx="114">
                  <c:v>21.676989309769571</c:v>
                </c:pt>
                <c:pt idx="115">
                  <c:v>21.865484868984957</c:v>
                </c:pt>
                <c:pt idx="116">
                  <c:v>22.053980428200344</c:v>
                </c:pt>
                <c:pt idx="117">
                  <c:v>22.242475987415734</c:v>
                </c:pt>
                <c:pt idx="118">
                  <c:v>22.43097154663112</c:v>
                </c:pt>
                <c:pt idx="119">
                  <c:v>22.61946710584651</c:v>
                </c:pt>
                <c:pt idx="120">
                  <c:v>22.807962665061897</c:v>
                </c:pt>
                <c:pt idx="121">
                  <c:v>22.996458224277283</c:v>
                </c:pt>
                <c:pt idx="122">
                  <c:v>23.18495378349267</c:v>
                </c:pt>
                <c:pt idx="123">
                  <c:v>23.373449342708057</c:v>
                </c:pt>
                <c:pt idx="124">
                  <c:v>23.561944901923447</c:v>
                </c:pt>
                <c:pt idx="125">
                  <c:v>23.750440461138837</c:v>
                </c:pt>
                <c:pt idx="126">
                  <c:v>23.938936020354227</c:v>
                </c:pt>
                <c:pt idx="127">
                  <c:v>24.127431579569613</c:v>
                </c:pt>
                <c:pt idx="128">
                  <c:v>24.315927138785003</c:v>
                </c:pt>
                <c:pt idx="129">
                  <c:v>24.504422698000386</c:v>
                </c:pt>
                <c:pt idx="130">
                  <c:v>24.692918257215773</c:v>
                </c:pt>
                <c:pt idx="131">
                  <c:v>24.881413816431163</c:v>
                </c:pt>
                <c:pt idx="132">
                  <c:v>25.069909375646549</c:v>
                </c:pt>
                <c:pt idx="133">
                  <c:v>25.258404934861939</c:v>
                </c:pt>
                <c:pt idx="134">
                  <c:v>25.446900494077326</c:v>
                </c:pt>
                <c:pt idx="135">
                  <c:v>25.635396053292716</c:v>
                </c:pt>
                <c:pt idx="136">
                  <c:v>25.823891612508103</c:v>
                </c:pt>
                <c:pt idx="137">
                  <c:v>26.012387171723489</c:v>
                </c:pt>
                <c:pt idx="138">
                  <c:v>26.200882730938872</c:v>
                </c:pt>
                <c:pt idx="139">
                  <c:v>26.389378290154259</c:v>
                </c:pt>
                <c:pt idx="140">
                  <c:v>26.577873849369649</c:v>
                </c:pt>
                <c:pt idx="141">
                  <c:v>26.766369408585035</c:v>
                </c:pt>
                <c:pt idx="142">
                  <c:v>26.954864967800425</c:v>
                </c:pt>
                <c:pt idx="143">
                  <c:v>27.143360527015812</c:v>
                </c:pt>
                <c:pt idx="144">
                  <c:v>27.331856086231202</c:v>
                </c:pt>
                <c:pt idx="145">
                  <c:v>27.520351645446588</c:v>
                </c:pt>
                <c:pt idx="146">
                  <c:v>27.708847204661975</c:v>
                </c:pt>
                <c:pt idx="147">
                  <c:v>27.897342763877361</c:v>
                </c:pt>
                <c:pt idx="148">
                  <c:v>28.085838323092748</c:v>
                </c:pt>
                <c:pt idx="149">
                  <c:v>28.274333882308138</c:v>
                </c:pt>
                <c:pt idx="150">
                  <c:v>28.462829441523525</c:v>
                </c:pt>
                <c:pt idx="151">
                  <c:v>28.651325000738915</c:v>
                </c:pt>
                <c:pt idx="152">
                  <c:v>28.839820559954301</c:v>
                </c:pt>
                <c:pt idx="153">
                  <c:v>29.028316119169691</c:v>
                </c:pt>
                <c:pt idx="154">
                  <c:v>29.216811678385078</c:v>
                </c:pt>
                <c:pt idx="155">
                  <c:v>29.405307237600464</c:v>
                </c:pt>
                <c:pt idx="156">
                  <c:v>29.593802796815851</c:v>
                </c:pt>
                <c:pt idx="157">
                  <c:v>29.782298356031241</c:v>
                </c:pt>
                <c:pt idx="158">
                  <c:v>29.970793915246627</c:v>
                </c:pt>
                <c:pt idx="159">
                  <c:v>30.159289474462017</c:v>
                </c:pt>
                <c:pt idx="160">
                  <c:v>30.347785033677404</c:v>
                </c:pt>
                <c:pt idx="161">
                  <c:v>30.536280592892794</c:v>
                </c:pt>
                <c:pt idx="162">
                  <c:v>30.724776152108177</c:v>
                </c:pt>
                <c:pt idx="163">
                  <c:v>30.91327171132356</c:v>
                </c:pt>
                <c:pt idx="164">
                  <c:v>31.10176727053895</c:v>
                </c:pt>
                <c:pt idx="165">
                  <c:v>31.290262829754333</c:v>
                </c:pt>
                <c:pt idx="166">
                  <c:v>31.478758388969727</c:v>
                </c:pt>
                <c:pt idx="167">
                  <c:v>31.667253948185113</c:v>
                </c:pt>
                <c:pt idx="168">
                  <c:v>31.855749507400507</c:v>
                </c:pt>
                <c:pt idx="169">
                  <c:v>32.044245066615886</c:v>
                </c:pt>
                <c:pt idx="170">
                  <c:v>32.232740625831276</c:v>
                </c:pt>
                <c:pt idx="171">
                  <c:v>32.421236185046666</c:v>
                </c:pt>
                <c:pt idx="172">
                  <c:v>32.609731744262049</c:v>
                </c:pt>
                <c:pt idx="173">
                  <c:v>32.798227303477439</c:v>
                </c:pt>
                <c:pt idx="174">
                  <c:v>32.986722862692829</c:v>
                </c:pt>
                <c:pt idx="175">
                  <c:v>33.17521842190822</c:v>
                </c:pt>
                <c:pt idx="176">
                  <c:v>33.363713981123603</c:v>
                </c:pt>
                <c:pt idx="177">
                  <c:v>33.552209540338986</c:v>
                </c:pt>
                <c:pt idx="178">
                  <c:v>33.740705099554383</c:v>
                </c:pt>
                <c:pt idx="179">
                  <c:v>33.929200658769766</c:v>
                </c:pt>
                <c:pt idx="180">
                  <c:v>34.117696217985156</c:v>
                </c:pt>
                <c:pt idx="181">
                  <c:v>34.306191777200539</c:v>
                </c:pt>
                <c:pt idx="182">
                  <c:v>34.494687336415936</c:v>
                </c:pt>
                <c:pt idx="183">
                  <c:v>34.683182895631312</c:v>
                </c:pt>
                <c:pt idx="184">
                  <c:v>34.871678454846702</c:v>
                </c:pt>
                <c:pt idx="185">
                  <c:v>35.060174014062092</c:v>
                </c:pt>
                <c:pt idx="186">
                  <c:v>35.248669573277475</c:v>
                </c:pt>
                <c:pt idx="187">
                  <c:v>35.437165132492865</c:v>
                </c:pt>
                <c:pt idx="188">
                  <c:v>35.625660691708248</c:v>
                </c:pt>
                <c:pt idx="189">
                  <c:v>35.814156250923645</c:v>
                </c:pt>
                <c:pt idx="190">
                  <c:v>36.002651810139021</c:v>
                </c:pt>
                <c:pt idx="191">
                  <c:v>36.191147369354418</c:v>
                </c:pt>
                <c:pt idx="192">
                  <c:v>36.379642928569801</c:v>
                </c:pt>
                <c:pt idx="193">
                  <c:v>36.568138487785191</c:v>
                </c:pt>
                <c:pt idx="194">
                  <c:v>36.756634047000574</c:v>
                </c:pt>
                <c:pt idx="195">
                  <c:v>36.945129606215964</c:v>
                </c:pt>
                <c:pt idx="196">
                  <c:v>37.133625165431354</c:v>
                </c:pt>
                <c:pt idx="197">
                  <c:v>37.322120724646737</c:v>
                </c:pt>
                <c:pt idx="198">
                  <c:v>37.510616283862127</c:v>
                </c:pt>
                <c:pt idx="199">
                  <c:v>37.699111843077517</c:v>
                </c:pt>
                <c:pt idx="200">
                  <c:v>37.887607402292907</c:v>
                </c:pt>
                <c:pt idx="201">
                  <c:v>38.07610296150829</c:v>
                </c:pt>
                <c:pt idx="202">
                  <c:v>38.264598520723673</c:v>
                </c:pt>
                <c:pt idx="203">
                  <c:v>38.453094079939071</c:v>
                </c:pt>
                <c:pt idx="204">
                  <c:v>38.641589639154454</c:v>
                </c:pt>
                <c:pt idx="205">
                  <c:v>38.830085198369844</c:v>
                </c:pt>
                <c:pt idx="206">
                  <c:v>39.018580757585227</c:v>
                </c:pt>
                <c:pt idx="207">
                  <c:v>39.207076316800624</c:v>
                </c:pt>
                <c:pt idx="208">
                  <c:v>39.395571876016</c:v>
                </c:pt>
                <c:pt idx="209">
                  <c:v>39.58406743523139</c:v>
                </c:pt>
                <c:pt idx="210">
                  <c:v>39.77256299444678</c:v>
                </c:pt>
                <c:pt idx="211">
                  <c:v>39.961058553662163</c:v>
                </c:pt>
                <c:pt idx="212">
                  <c:v>40.149554112877553</c:v>
                </c:pt>
                <c:pt idx="213">
                  <c:v>40.338049672092943</c:v>
                </c:pt>
                <c:pt idx="214">
                  <c:v>40.526545231308333</c:v>
                </c:pt>
                <c:pt idx="215">
                  <c:v>40.715040790523716</c:v>
                </c:pt>
                <c:pt idx="216">
                  <c:v>40.903536349739106</c:v>
                </c:pt>
                <c:pt idx="217">
                  <c:v>41.092031908954496</c:v>
                </c:pt>
                <c:pt idx="218">
                  <c:v>41.280527468169879</c:v>
                </c:pt>
                <c:pt idx="219">
                  <c:v>41.469023027385269</c:v>
                </c:pt>
                <c:pt idx="220">
                  <c:v>41.657518586600652</c:v>
                </c:pt>
                <c:pt idx="221">
                  <c:v>41.846014145816049</c:v>
                </c:pt>
                <c:pt idx="222">
                  <c:v>42.034509705031425</c:v>
                </c:pt>
                <c:pt idx="223">
                  <c:v>42.223005264246822</c:v>
                </c:pt>
                <c:pt idx="224">
                  <c:v>42.411500823462205</c:v>
                </c:pt>
                <c:pt idx="225">
                  <c:v>42.599996382677595</c:v>
                </c:pt>
                <c:pt idx="226">
                  <c:v>42.788491941892978</c:v>
                </c:pt>
                <c:pt idx="227">
                  <c:v>42.976987501108361</c:v>
                </c:pt>
                <c:pt idx="228">
                  <c:v>43.165483060323758</c:v>
                </c:pt>
                <c:pt idx="229">
                  <c:v>43.353978619539141</c:v>
                </c:pt>
                <c:pt idx="230">
                  <c:v>43.542474178754532</c:v>
                </c:pt>
                <c:pt idx="231">
                  <c:v>43.730969737969914</c:v>
                </c:pt>
                <c:pt idx="232">
                  <c:v>43.919465297185312</c:v>
                </c:pt>
                <c:pt idx="233">
                  <c:v>44.107960856400688</c:v>
                </c:pt>
                <c:pt idx="234">
                  <c:v>44.296456415616078</c:v>
                </c:pt>
                <c:pt idx="235">
                  <c:v>44.484951974831468</c:v>
                </c:pt>
                <c:pt idx="236">
                  <c:v>44.673447534046851</c:v>
                </c:pt>
                <c:pt idx="237">
                  <c:v>44.861943093262241</c:v>
                </c:pt>
                <c:pt idx="238">
                  <c:v>45.050438652477631</c:v>
                </c:pt>
                <c:pt idx="239">
                  <c:v>45.238934211693021</c:v>
                </c:pt>
                <c:pt idx="240">
                  <c:v>45.427429770908411</c:v>
                </c:pt>
                <c:pt idx="241">
                  <c:v>45.615925330123794</c:v>
                </c:pt>
                <c:pt idx="242">
                  <c:v>45.804420889339191</c:v>
                </c:pt>
                <c:pt idx="243">
                  <c:v>45.992916448554567</c:v>
                </c:pt>
                <c:pt idx="244">
                  <c:v>46.181412007769964</c:v>
                </c:pt>
                <c:pt idx="245">
                  <c:v>46.36990756698534</c:v>
                </c:pt>
                <c:pt idx="246">
                  <c:v>46.558403126200744</c:v>
                </c:pt>
                <c:pt idx="247">
                  <c:v>46.746898685416113</c:v>
                </c:pt>
                <c:pt idx="248">
                  <c:v>46.935394244631517</c:v>
                </c:pt>
                <c:pt idx="249">
                  <c:v>47.123889803846893</c:v>
                </c:pt>
                <c:pt idx="250">
                  <c:v>47.312385363062283</c:v>
                </c:pt>
                <c:pt idx="251">
                  <c:v>47.500880922277673</c:v>
                </c:pt>
                <c:pt idx="252">
                  <c:v>47.689376481493049</c:v>
                </c:pt>
                <c:pt idx="253">
                  <c:v>47.877872040708453</c:v>
                </c:pt>
                <c:pt idx="254">
                  <c:v>48.066367599923829</c:v>
                </c:pt>
                <c:pt idx="255">
                  <c:v>48.254863159139227</c:v>
                </c:pt>
                <c:pt idx="256">
                  <c:v>48.443358718354602</c:v>
                </c:pt>
                <c:pt idx="257">
                  <c:v>48.631854277570007</c:v>
                </c:pt>
                <c:pt idx="258">
                  <c:v>48.820349836785375</c:v>
                </c:pt>
                <c:pt idx="259">
                  <c:v>49.008845396000773</c:v>
                </c:pt>
                <c:pt idx="260">
                  <c:v>49.197340955216163</c:v>
                </c:pt>
                <c:pt idx="261">
                  <c:v>49.385836514431546</c:v>
                </c:pt>
                <c:pt idx="262">
                  <c:v>49.574332073646936</c:v>
                </c:pt>
                <c:pt idx="263">
                  <c:v>49.762827632862326</c:v>
                </c:pt>
                <c:pt idx="264">
                  <c:v>49.951323192077716</c:v>
                </c:pt>
                <c:pt idx="265">
                  <c:v>50.139818751293099</c:v>
                </c:pt>
                <c:pt idx="266">
                  <c:v>50.328314310508489</c:v>
                </c:pt>
                <c:pt idx="267">
                  <c:v>50.516809869723879</c:v>
                </c:pt>
                <c:pt idx="268">
                  <c:v>50.705305428939262</c:v>
                </c:pt>
                <c:pt idx="269">
                  <c:v>50.893800988154652</c:v>
                </c:pt>
                <c:pt idx="270">
                  <c:v>51.082296547370035</c:v>
                </c:pt>
                <c:pt idx="271">
                  <c:v>51.270792106585432</c:v>
                </c:pt>
                <c:pt idx="272">
                  <c:v>51.459287665800808</c:v>
                </c:pt>
                <c:pt idx="273">
                  <c:v>51.647783225016205</c:v>
                </c:pt>
                <c:pt idx="274">
                  <c:v>51.836278784231588</c:v>
                </c:pt>
                <c:pt idx="275">
                  <c:v>52.024774343446978</c:v>
                </c:pt>
                <c:pt idx="276">
                  <c:v>52.213269902662361</c:v>
                </c:pt>
                <c:pt idx="277">
                  <c:v>52.401765461877744</c:v>
                </c:pt>
                <c:pt idx="278">
                  <c:v>52.590261021093141</c:v>
                </c:pt>
                <c:pt idx="279">
                  <c:v>52.778756580308517</c:v>
                </c:pt>
                <c:pt idx="280">
                  <c:v>52.967252139523914</c:v>
                </c:pt>
                <c:pt idx="281">
                  <c:v>53.155747698739297</c:v>
                </c:pt>
                <c:pt idx="282">
                  <c:v>53.344243257954695</c:v>
                </c:pt>
                <c:pt idx="283">
                  <c:v>53.53273881717007</c:v>
                </c:pt>
                <c:pt idx="284">
                  <c:v>53.721234376385468</c:v>
                </c:pt>
                <c:pt idx="285">
                  <c:v>53.909729935600851</c:v>
                </c:pt>
                <c:pt idx="286">
                  <c:v>54.098225494816234</c:v>
                </c:pt>
                <c:pt idx="287">
                  <c:v>54.286721054031624</c:v>
                </c:pt>
                <c:pt idx="288">
                  <c:v>54.475216613247014</c:v>
                </c:pt>
                <c:pt idx="289">
                  <c:v>54.663712172462404</c:v>
                </c:pt>
                <c:pt idx="290">
                  <c:v>54.852207731677787</c:v>
                </c:pt>
                <c:pt idx="291">
                  <c:v>55.040703290893177</c:v>
                </c:pt>
                <c:pt idx="292">
                  <c:v>55.229198850108567</c:v>
                </c:pt>
                <c:pt idx="293">
                  <c:v>55.41769440932395</c:v>
                </c:pt>
                <c:pt idx="294">
                  <c:v>55.60618996853934</c:v>
                </c:pt>
                <c:pt idx="295">
                  <c:v>55.794685527754723</c:v>
                </c:pt>
                <c:pt idx="296">
                  <c:v>55.98318108697012</c:v>
                </c:pt>
                <c:pt idx="297">
                  <c:v>56.171676646185496</c:v>
                </c:pt>
                <c:pt idx="298">
                  <c:v>56.360172205400893</c:v>
                </c:pt>
                <c:pt idx="299">
                  <c:v>56.548667764616276</c:v>
                </c:pt>
                <c:pt idx="300">
                  <c:v>56.737163323831666</c:v>
                </c:pt>
                <c:pt idx="301">
                  <c:v>56.925658883047049</c:v>
                </c:pt>
                <c:pt idx="302">
                  <c:v>57.114154442262432</c:v>
                </c:pt>
                <c:pt idx="303">
                  <c:v>57.302650001477829</c:v>
                </c:pt>
                <c:pt idx="304">
                  <c:v>57.491145560693205</c:v>
                </c:pt>
                <c:pt idx="305">
                  <c:v>57.679641119908602</c:v>
                </c:pt>
                <c:pt idx="306">
                  <c:v>57.868136679123985</c:v>
                </c:pt>
                <c:pt idx="307">
                  <c:v>58.056632238339382</c:v>
                </c:pt>
                <c:pt idx="308">
                  <c:v>58.245127797554758</c:v>
                </c:pt>
                <c:pt idx="309">
                  <c:v>58.433623356770156</c:v>
                </c:pt>
                <c:pt idx="310">
                  <c:v>58.622118915985538</c:v>
                </c:pt>
                <c:pt idx="311">
                  <c:v>58.810614475200929</c:v>
                </c:pt>
                <c:pt idx="312">
                  <c:v>58.999110034416319</c:v>
                </c:pt>
                <c:pt idx="313">
                  <c:v>59.187605593631702</c:v>
                </c:pt>
                <c:pt idx="314">
                  <c:v>59.376101152847092</c:v>
                </c:pt>
                <c:pt idx="315">
                  <c:v>59.564596712062482</c:v>
                </c:pt>
                <c:pt idx="316">
                  <c:v>59.753092271277872</c:v>
                </c:pt>
                <c:pt idx="317">
                  <c:v>59.941587830493255</c:v>
                </c:pt>
                <c:pt idx="318">
                  <c:v>60.130083389708638</c:v>
                </c:pt>
                <c:pt idx="319">
                  <c:v>60.318578948924035</c:v>
                </c:pt>
                <c:pt idx="320">
                  <c:v>60.507074508139418</c:v>
                </c:pt>
                <c:pt idx="321">
                  <c:v>60.695570067354808</c:v>
                </c:pt>
                <c:pt idx="322">
                  <c:v>60.884065626570184</c:v>
                </c:pt>
                <c:pt idx="323">
                  <c:v>61.072561185785588</c:v>
                </c:pt>
                <c:pt idx="324">
                  <c:v>61.261056745000971</c:v>
                </c:pt>
                <c:pt idx="325">
                  <c:v>61.449552304216354</c:v>
                </c:pt>
                <c:pt idx="326">
                  <c:v>61.638047863431737</c:v>
                </c:pt>
                <c:pt idx="327">
                  <c:v>61.82654342264712</c:v>
                </c:pt>
                <c:pt idx="328">
                  <c:v>62.015038981862524</c:v>
                </c:pt>
                <c:pt idx="329">
                  <c:v>62.2035345410779</c:v>
                </c:pt>
                <c:pt idx="330">
                  <c:v>62.39203010029329</c:v>
                </c:pt>
                <c:pt idx="331">
                  <c:v>62.580525659508666</c:v>
                </c:pt>
                <c:pt idx="332">
                  <c:v>62.769021218724077</c:v>
                </c:pt>
                <c:pt idx="333">
                  <c:v>62.957516777939453</c:v>
                </c:pt>
                <c:pt idx="334">
                  <c:v>63.146012337154836</c:v>
                </c:pt>
                <c:pt idx="335">
                  <c:v>63.334507896370226</c:v>
                </c:pt>
                <c:pt idx="336">
                  <c:v>63.523003455585616</c:v>
                </c:pt>
                <c:pt idx="337">
                  <c:v>63.711499014801014</c:v>
                </c:pt>
                <c:pt idx="338">
                  <c:v>63.899994574016389</c:v>
                </c:pt>
                <c:pt idx="339">
                  <c:v>64.088490133231772</c:v>
                </c:pt>
                <c:pt idx="340">
                  <c:v>64.276985692447184</c:v>
                </c:pt>
                <c:pt idx="341">
                  <c:v>64.465481251662553</c:v>
                </c:pt>
                <c:pt idx="342">
                  <c:v>64.653976810877936</c:v>
                </c:pt>
                <c:pt idx="343">
                  <c:v>64.842472370093333</c:v>
                </c:pt>
                <c:pt idx="344">
                  <c:v>65.030967929308716</c:v>
                </c:pt>
                <c:pt idx="345">
                  <c:v>65.219463488524099</c:v>
                </c:pt>
                <c:pt idx="346">
                  <c:v>65.407959047739496</c:v>
                </c:pt>
                <c:pt idx="347">
                  <c:v>65.596454606954879</c:v>
                </c:pt>
                <c:pt idx="348">
                  <c:v>65.784950166170276</c:v>
                </c:pt>
                <c:pt idx="349">
                  <c:v>65.973445725385659</c:v>
                </c:pt>
                <c:pt idx="350">
                  <c:v>66.161941284601042</c:v>
                </c:pt>
                <c:pt idx="351">
                  <c:v>66.350436843816439</c:v>
                </c:pt>
                <c:pt idx="352">
                  <c:v>66.538932403031808</c:v>
                </c:pt>
                <c:pt idx="353">
                  <c:v>66.727427962247205</c:v>
                </c:pt>
                <c:pt idx="354">
                  <c:v>66.915923521462602</c:v>
                </c:pt>
                <c:pt idx="355">
                  <c:v>67.104419080677971</c:v>
                </c:pt>
                <c:pt idx="356">
                  <c:v>67.292914639893354</c:v>
                </c:pt>
                <c:pt idx="357">
                  <c:v>67.481410199108765</c:v>
                </c:pt>
                <c:pt idx="358">
                  <c:v>67.669905758324148</c:v>
                </c:pt>
                <c:pt idx="359">
                  <c:v>67.858401317539531</c:v>
                </c:pt>
                <c:pt idx="360">
                  <c:v>68.046896876754914</c:v>
                </c:pt>
                <c:pt idx="361">
                  <c:v>68.235392435970311</c:v>
                </c:pt>
                <c:pt idx="362">
                  <c:v>68.423887995185694</c:v>
                </c:pt>
                <c:pt idx="363">
                  <c:v>68.612383554401077</c:v>
                </c:pt>
                <c:pt idx="364">
                  <c:v>68.80087911361646</c:v>
                </c:pt>
                <c:pt idx="365">
                  <c:v>68.989374672831872</c:v>
                </c:pt>
                <c:pt idx="366">
                  <c:v>69.177870232047241</c:v>
                </c:pt>
                <c:pt idx="367">
                  <c:v>69.366365791262822</c:v>
                </c:pt>
                <c:pt idx="368">
                  <c:v>69.554861350478021</c:v>
                </c:pt>
                <c:pt idx="369">
                  <c:v>69.743356909693588</c:v>
                </c:pt>
                <c:pt idx="370">
                  <c:v>69.931852468908787</c:v>
                </c:pt>
                <c:pt idx="371">
                  <c:v>70.120348028124383</c:v>
                </c:pt>
                <c:pt idx="372">
                  <c:v>70.308843587339751</c:v>
                </c:pt>
                <c:pt idx="373">
                  <c:v>70.497339146555149</c:v>
                </c:pt>
                <c:pt idx="374">
                  <c:v>70.685834705770546</c:v>
                </c:pt>
                <c:pt idx="375">
                  <c:v>70.874330264985915</c:v>
                </c:pt>
                <c:pt idx="376">
                  <c:v>71.062825824201312</c:v>
                </c:pt>
                <c:pt idx="377">
                  <c:v>71.251321383416695</c:v>
                </c:pt>
              </c:numCache>
            </c:numRef>
          </c:cat>
          <c:val>
            <c:numRef>
              <c:f>Pumps!$E$15:$E$392</c:f>
              <c:numCache>
                <c:formatCode>0.0</c:formatCode>
                <c:ptCount val="378"/>
                <c:pt idx="0">
                  <c:v>356.69548933784154</c:v>
                </c:pt>
                <c:pt idx="1">
                  <c:v>356.5899056522926</c:v>
                </c:pt>
                <c:pt idx="2">
                  <c:v>356.4832489433532</c:v>
                </c:pt>
                <c:pt idx="3">
                  <c:v>356.37551921102329</c:v>
                </c:pt>
                <c:pt idx="4">
                  <c:v>356.26671645530291</c:v>
                </c:pt>
                <c:pt idx="5">
                  <c:v>356.15684067619202</c:v>
                </c:pt>
                <c:pt idx="6">
                  <c:v>356.04589187369066</c:v>
                </c:pt>
                <c:pt idx="7">
                  <c:v>355.93387004779879</c:v>
                </c:pt>
                <c:pt idx="8">
                  <c:v>355.82077519851646</c:v>
                </c:pt>
                <c:pt idx="9">
                  <c:v>355.70660732584361</c:v>
                </c:pt>
                <c:pt idx="10">
                  <c:v>355.59136642978029</c:v>
                </c:pt>
                <c:pt idx="11">
                  <c:v>355.47505251032652</c:v>
                </c:pt>
                <c:pt idx="12">
                  <c:v>355.35766556748223</c:v>
                </c:pt>
                <c:pt idx="13">
                  <c:v>355.23920560124742</c:v>
                </c:pt>
                <c:pt idx="14">
                  <c:v>355.11967261162215</c:v>
                </c:pt>
                <c:pt idx="15">
                  <c:v>354.99906659860642</c:v>
                </c:pt>
                <c:pt idx="16">
                  <c:v>354.87738756220017</c:v>
                </c:pt>
                <c:pt idx="17">
                  <c:v>354.75463550240346</c:v>
                </c:pt>
                <c:pt idx="18">
                  <c:v>354.63081041921629</c:v>
                </c:pt>
                <c:pt idx="19">
                  <c:v>354.50591231263854</c:v>
                </c:pt>
                <c:pt idx="20">
                  <c:v>354.37994118267039</c:v>
                </c:pt>
                <c:pt idx="21">
                  <c:v>354.25289702931173</c:v>
                </c:pt>
                <c:pt idx="22">
                  <c:v>354.1247798525626</c:v>
                </c:pt>
                <c:pt idx="23">
                  <c:v>353.99558965242295</c:v>
                </c:pt>
                <c:pt idx="24">
                  <c:v>353.86532642889279</c:v>
                </c:pt>
                <c:pt idx="25">
                  <c:v>353.73399018197222</c:v>
                </c:pt>
                <c:pt idx="26">
                  <c:v>353.60158091166107</c:v>
                </c:pt>
                <c:pt idx="27">
                  <c:v>353.46809861795953</c:v>
                </c:pt>
                <c:pt idx="28">
                  <c:v>353.33354330086746</c:v>
                </c:pt>
                <c:pt idx="29">
                  <c:v>353.19791496038488</c:v>
                </c:pt>
                <c:pt idx="30">
                  <c:v>353.06121359651183</c:v>
                </c:pt>
                <c:pt idx="31">
                  <c:v>352.92343920924833</c:v>
                </c:pt>
                <c:pt idx="32">
                  <c:v>352.78459179859431</c:v>
                </c:pt>
                <c:pt idx="33">
                  <c:v>352.64467136454977</c:v>
                </c:pt>
                <c:pt idx="34">
                  <c:v>352.50367790711482</c:v>
                </c:pt>
                <c:pt idx="35">
                  <c:v>352.3616114262893</c:v>
                </c:pt>
                <c:pt idx="36">
                  <c:v>352.21847192207338</c:v>
                </c:pt>
                <c:pt idx="37">
                  <c:v>352.07425939446694</c:v>
                </c:pt>
                <c:pt idx="38">
                  <c:v>351.92897384346998</c:v>
                </c:pt>
                <c:pt idx="39">
                  <c:v>351.78261526908256</c:v>
                </c:pt>
                <c:pt idx="40">
                  <c:v>351.63518367130462</c:v>
                </c:pt>
                <c:pt idx="41">
                  <c:v>351.48667905013627</c:v>
                </c:pt>
                <c:pt idx="42">
                  <c:v>351.33710140557736</c:v>
                </c:pt>
                <c:pt idx="43">
                  <c:v>351.18645073762798</c:v>
                </c:pt>
                <c:pt idx="44">
                  <c:v>351.03472704628814</c:v>
                </c:pt>
                <c:pt idx="45">
                  <c:v>350.88193033155778</c:v>
                </c:pt>
                <c:pt idx="46">
                  <c:v>350.72806059343696</c:v>
                </c:pt>
                <c:pt idx="47">
                  <c:v>350.57311783192569</c:v>
                </c:pt>
                <c:pt idx="48">
                  <c:v>350.41710204702389</c:v>
                </c:pt>
                <c:pt idx="49">
                  <c:v>350.26001323873157</c:v>
                </c:pt>
                <c:pt idx="50">
                  <c:v>350.1018514070488</c:v>
                </c:pt>
                <c:pt idx="51">
                  <c:v>349.94261655197556</c:v>
                </c:pt>
                <c:pt idx="52">
                  <c:v>349.78230867351181</c:v>
                </c:pt>
                <c:pt idx="53">
                  <c:v>349.62092777165759</c:v>
                </c:pt>
                <c:pt idx="54">
                  <c:v>349.45847384641286</c:v>
                </c:pt>
                <c:pt idx="55">
                  <c:v>349.29494689777766</c:v>
                </c:pt>
                <c:pt idx="56">
                  <c:v>349.13034692575195</c:v>
                </c:pt>
                <c:pt idx="57">
                  <c:v>348.96467393033578</c:v>
                </c:pt>
                <c:pt idx="58">
                  <c:v>348.79792791152909</c:v>
                </c:pt>
                <c:pt idx="59">
                  <c:v>348.63010886933193</c:v>
                </c:pt>
                <c:pt idx="60">
                  <c:v>348.46121680374432</c:v>
                </c:pt>
                <c:pt idx="61">
                  <c:v>348.29125171476619</c:v>
                </c:pt>
                <c:pt idx="62">
                  <c:v>348.1202136023976</c:v>
                </c:pt>
                <c:pt idx="63">
                  <c:v>347.94810246663849</c:v>
                </c:pt>
                <c:pt idx="64">
                  <c:v>347.77491830748892</c:v>
                </c:pt>
                <c:pt idx="65">
                  <c:v>347.60066112494883</c:v>
                </c:pt>
                <c:pt idx="66">
                  <c:v>347.42533091901828</c:v>
                </c:pt>
                <c:pt idx="67">
                  <c:v>347.24892768969727</c:v>
                </c:pt>
                <c:pt idx="68">
                  <c:v>347.07145143698574</c:v>
                </c:pt>
                <c:pt idx="69">
                  <c:v>346.89290216088369</c:v>
                </c:pt>
                <c:pt idx="70">
                  <c:v>346.71327986139119</c:v>
                </c:pt>
                <c:pt idx="71">
                  <c:v>346.53258453850822</c:v>
                </c:pt>
                <c:pt idx="72">
                  <c:v>346.35081619223473</c:v>
                </c:pt>
                <c:pt idx="73">
                  <c:v>346.16797482257078</c:v>
                </c:pt>
                <c:pt idx="74">
                  <c:v>345.98406042951632</c:v>
                </c:pt>
                <c:pt idx="75">
                  <c:v>345.79907301307139</c:v>
                </c:pt>
                <c:pt idx="76">
                  <c:v>345.61301257323595</c:v>
                </c:pt>
                <c:pt idx="77">
                  <c:v>345.42587911001004</c:v>
                </c:pt>
                <c:pt idx="78">
                  <c:v>345.23767262339368</c:v>
                </c:pt>
                <c:pt idx="79">
                  <c:v>345.04839311338679</c:v>
                </c:pt>
                <c:pt idx="80">
                  <c:v>344.85804057998945</c:v>
                </c:pt>
                <c:pt idx="81">
                  <c:v>344.66661502320159</c:v>
                </c:pt>
                <c:pt idx="82">
                  <c:v>344.47411644302326</c:v>
                </c:pt>
                <c:pt idx="83">
                  <c:v>344.28054483945442</c:v>
                </c:pt>
                <c:pt idx="84">
                  <c:v>344.08590021249512</c:v>
                </c:pt>
                <c:pt idx="85">
                  <c:v>343.8901825621453</c:v>
                </c:pt>
                <c:pt idx="86">
                  <c:v>343.69339188840502</c:v>
                </c:pt>
                <c:pt idx="87">
                  <c:v>343.49552819127427</c:v>
                </c:pt>
                <c:pt idx="88">
                  <c:v>343.29659147075301</c:v>
                </c:pt>
                <c:pt idx="89">
                  <c:v>343.09658172684124</c:v>
                </c:pt>
                <c:pt idx="90">
                  <c:v>342.895498959539</c:v>
                </c:pt>
                <c:pt idx="91">
                  <c:v>342.6933431688463</c:v>
                </c:pt>
                <c:pt idx="92">
                  <c:v>342.49011435476308</c:v>
                </c:pt>
                <c:pt idx="93">
                  <c:v>342.2858125172894</c:v>
                </c:pt>
                <c:pt idx="94">
                  <c:v>342.08043765642526</c:v>
                </c:pt>
                <c:pt idx="95">
                  <c:v>341.87398977217055</c:v>
                </c:pt>
                <c:pt idx="96">
                  <c:v>341.66646886452543</c:v>
                </c:pt>
                <c:pt idx="97">
                  <c:v>341.45787493348979</c:v>
                </c:pt>
                <c:pt idx="98">
                  <c:v>341.24820797906369</c:v>
                </c:pt>
                <c:pt idx="99">
                  <c:v>341.03746800124708</c:v>
                </c:pt>
                <c:pt idx="100">
                  <c:v>340.82565500003994</c:v>
                </c:pt>
                <c:pt idx="101">
                  <c:v>340.61276897544235</c:v>
                </c:pt>
                <c:pt idx="102">
                  <c:v>340.39880992745429</c:v>
                </c:pt>
                <c:pt idx="103">
                  <c:v>340.18377785607578</c:v>
                </c:pt>
                <c:pt idx="104">
                  <c:v>339.96767276130674</c:v>
                </c:pt>
                <c:pt idx="105">
                  <c:v>339.75049464314719</c:v>
                </c:pt>
                <c:pt idx="106">
                  <c:v>339.53224350159718</c:v>
                </c:pt>
                <c:pt idx="107">
                  <c:v>339.31291933665671</c:v>
                </c:pt>
                <c:pt idx="108">
                  <c:v>339.09252214832571</c:v>
                </c:pt>
                <c:pt idx="109">
                  <c:v>338.8710519366042</c:v>
                </c:pt>
                <c:pt idx="110">
                  <c:v>338.64850870149223</c:v>
                </c:pt>
                <c:pt idx="111">
                  <c:v>338.4248924429898</c:v>
                </c:pt>
                <c:pt idx="112">
                  <c:v>338.20020316109691</c:v>
                </c:pt>
                <c:pt idx="113">
                  <c:v>337.9744408558135</c:v>
                </c:pt>
                <c:pt idx="114">
                  <c:v>337.74760552713957</c:v>
                </c:pt>
                <c:pt idx="115">
                  <c:v>337.51969717507518</c:v>
                </c:pt>
                <c:pt idx="116">
                  <c:v>337.29071579962033</c:v>
                </c:pt>
                <c:pt idx="117">
                  <c:v>337.06066140077496</c:v>
                </c:pt>
                <c:pt idx="118">
                  <c:v>336.82953397853908</c:v>
                </c:pt>
                <c:pt idx="119">
                  <c:v>336.59733353291273</c:v>
                </c:pt>
                <c:pt idx="120">
                  <c:v>336.36406006389592</c:v>
                </c:pt>
                <c:pt idx="121">
                  <c:v>336.12971357148859</c:v>
                </c:pt>
                <c:pt idx="122">
                  <c:v>335.89429405569081</c:v>
                </c:pt>
                <c:pt idx="123">
                  <c:v>335.65780151650256</c:v>
                </c:pt>
                <c:pt idx="124">
                  <c:v>335.42023595392379</c:v>
                </c:pt>
                <c:pt idx="125">
                  <c:v>335.18159736795451</c:v>
                </c:pt>
                <c:pt idx="126">
                  <c:v>334.94188575859476</c:v>
                </c:pt>
                <c:pt idx="127">
                  <c:v>334.70110112584456</c:v>
                </c:pt>
                <c:pt idx="128">
                  <c:v>334.45924346970384</c:v>
                </c:pt>
                <c:pt idx="129">
                  <c:v>334.21631279017265</c:v>
                </c:pt>
                <c:pt idx="130">
                  <c:v>333.97230908725095</c:v>
                </c:pt>
                <c:pt idx="131">
                  <c:v>333.72723236093879</c:v>
                </c:pt>
                <c:pt idx="132">
                  <c:v>333.4810826112361</c:v>
                </c:pt>
                <c:pt idx="133">
                  <c:v>333.23385983814296</c:v>
                </c:pt>
                <c:pt idx="134">
                  <c:v>332.9855640416593</c:v>
                </c:pt>
                <c:pt idx="135">
                  <c:v>332.73619522178518</c:v>
                </c:pt>
                <c:pt idx="136">
                  <c:v>332.4857533785206</c:v>
                </c:pt>
                <c:pt idx="137">
                  <c:v>332.2342385118655</c:v>
                </c:pt>
                <c:pt idx="138">
                  <c:v>331.98165062181994</c:v>
                </c:pt>
                <c:pt idx="139">
                  <c:v>331.72798970838386</c:v>
                </c:pt>
                <c:pt idx="140">
                  <c:v>331.47325577155732</c:v>
                </c:pt>
                <c:pt idx="141">
                  <c:v>331.21744881134026</c:v>
                </c:pt>
                <c:pt idx="142">
                  <c:v>330.96056882773274</c:v>
                </c:pt>
                <c:pt idx="143">
                  <c:v>330.70261582073476</c:v>
                </c:pt>
                <c:pt idx="144">
                  <c:v>330.44358979034621</c:v>
                </c:pt>
                <c:pt idx="145">
                  <c:v>330.18349073656725</c:v>
                </c:pt>
                <c:pt idx="146">
                  <c:v>329.92231865939777</c:v>
                </c:pt>
                <c:pt idx="147">
                  <c:v>329.66007355883784</c:v>
                </c:pt>
                <c:pt idx="148">
                  <c:v>329.39675543488738</c:v>
                </c:pt>
                <c:pt idx="149">
                  <c:v>329.13236428754647</c:v>
                </c:pt>
                <c:pt idx="150">
                  <c:v>328.86690011681503</c:v>
                </c:pt>
                <c:pt idx="151">
                  <c:v>328.60036292269314</c:v>
                </c:pt>
                <c:pt idx="152">
                  <c:v>328.33275270518072</c:v>
                </c:pt>
                <c:pt idx="153">
                  <c:v>328.06406946427785</c:v>
                </c:pt>
                <c:pt idx="154">
                  <c:v>327.79431319998451</c:v>
                </c:pt>
                <c:pt idx="155">
                  <c:v>327.52348391230066</c:v>
                </c:pt>
                <c:pt idx="156">
                  <c:v>327.25158160122635</c:v>
                </c:pt>
                <c:pt idx="157">
                  <c:v>326.97860626676152</c:v>
                </c:pt>
                <c:pt idx="158">
                  <c:v>326.70455790890617</c:v>
                </c:pt>
                <c:pt idx="159">
                  <c:v>326.42943652766041</c:v>
                </c:pt>
                <c:pt idx="160">
                  <c:v>326.15324212302414</c:v>
                </c:pt>
                <c:pt idx="161">
                  <c:v>325.87597469499735</c:v>
                </c:pt>
                <c:pt idx="162">
                  <c:v>325.5976342435801</c:v>
                </c:pt>
                <c:pt idx="163">
                  <c:v>325.31822076877233</c:v>
                </c:pt>
                <c:pt idx="164">
                  <c:v>325.03773427057411</c:v>
                </c:pt>
                <c:pt idx="165">
                  <c:v>324.75617474898542</c:v>
                </c:pt>
                <c:pt idx="166">
                  <c:v>324.47354220400621</c:v>
                </c:pt>
                <c:pt idx="167">
                  <c:v>324.18983663563654</c:v>
                </c:pt>
                <c:pt idx="168">
                  <c:v>323.90505804387635</c:v>
                </c:pt>
                <c:pt idx="169">
                  <c:v>323.6192064287257</c:v>
                </c:pt>
                <c:pt idx="170">
                  <c:v>323.33228179018454</c:v>
                </c:pt>
                <c:pt idx="171">
                  <c:v>323.04428412825291</c:v>
                </c:pt>
                <c:pt idx="172">
                  <c:v>322.75521344293082</c:v>
                </c:pt>
                <c:pt idx="173">
                  <c:v>322.46506973421822</c:v>
                </c:pt>
                <c:pt idx="174">
                  <c:v>322.1738530021151</c:v>
                </c:pt>
                <c:pt idx="175">
                  <c:v>321.88156324662151</c:v>
                </c:pt>
                <c:pt idx="176">
                  <c:v>321.58820046773747</c:v>
                </c:pt>
                <c:pt idx="177">
                  <c:v>321.29376466546296</c:v>
                </c:pt>
                <c:pt idx="178">
                  <c:v>320.99825583979788</c:v>
                </c:pt>
                <c:pt idx="179">
                  <c:v>320.70167399074239</c:v>
                </c:pt>
                <c:pt idx="180">
                  <c:v>320.40401911829633</c:v>
                </c:pt>
                <c:pt idx="181">
                  <c:v>320.10529122245987</c:v>
                </c:pt>
                <c:pt idx="182">
                  <c:v>319.80549030323289</c:v>
                </c:pt>
                <c:pt idx="183">
                  <c:v>319.50461636061539</c:v>
                </c:pt>
                <c:pt idx="184">
                  <c:v>319.20266939460748</c:v>
                </c:pt>
                <c:pt idx="185">
                  <c:v>318.899649405209</c:v>
                </c:pt>
                <c:pt idx="186">
                  <c:v>318.59555639242012</c:v>
                </c:pt>
                <c:pt idx="187">
                  <c:v>318.29039035624066</c:v>
                </c:pt>
                <c:pt idx="188">
                  <c:v>317.9841512966708</c:v>
                </c:pt>
                <c:pt idx="189">
                  <c:v>317.67683921371037</c:v>
                </c:pt>
                <c:pt idx="190">
                  <c:v>317.36845410735953</c:v>
                </c:pt>
                <c:pt idx="191">
                  <c:v>317.05899597761817</c:v>
                </c:pt>
                <c:pt idx="192">
                  <c:v>316.74846482448629</c:v>
                </c:pt>
                <c:pt idx="193">
                  <c:v>316.43686064796395</c:v>
                </c:pt>
                <c:pt idx="194">
                  <c:v>316.12418344805116</c:v>
                </c:pt>
                <c:pt idx="195">
                  <c:v>315.81043322474784</c:v>
                </c:pt>
                <c:pt idx="196">
                  <c:v>315.49560997805406</c:v>
                </c:pt>
                <c:pt idx="197">
                  <c:v>315.17971370796977</c:v>
                </c:pt>
                <c:pt idx="198">
                  <c:v>314.86274441449501</c:v>
                </c:pt>
                <c:pt idx="199">
                  <c:v>314.54470209762974</c:v>
                </c:pt>
                <c:pt idx="200">
                  <c:v>314.225586757374</c:v>
                </c:pt>
                <c:pt idx="201">
                  <c:v>313.90539839372781</c:v>
                </c:pt>
                <c:pt idx="202">
                  <c:v>313.58413700669109</c:v>
                </c:pt>
                <c:pt idx="203">
                  <c:v>313.26180259626386</c:v>
                </c:pt>
                <c:pt idx="204">
                  <c:v>312.93839516244623</c:v>
                </c:pt>
                <c:pt idx="205">
                  <c:v>312.61391470523802</c:v>
                </c:pt>
                <c:pt idx="206">
                  <c:v>312.2883612246394</c:v>
                </c:pt>
                <c:pt idx="207">
                  <c:v>311.96173472065021</c:v>
                </c:pt>
                <c:pt idx="208">
                  <c:v>311.63403519327062</c:v>
                </c:pt>
                <c:pt idx="209">
                  <c:v>311.30526264250051</c:v>
                </c:pt>
                <c:pt idx="210">
                  <c:v>310.97541706833988</c:v>
                </c:pt>
                <c:pt idx="211">
                  <c:v>310.64449847078879</c:v>
                </c:pt>
                <c:pt idx="212">
                  <c:v>310.31250684984724</c:v>
                </c:pt>
                <c:pt idx="213">
                  <c:v>309.97944220551517</c:v>
                </c:pt>
                <c:pt idx="214">
                  <c:v>309.64530453779258</c:v>
                </c:pt>
                <c:pt idx="215">
                  <c:v>309.31009384667959</c:v>
                </c:pt>
                <c:pt idx="216">
                  <c:v>308.97381013217603</c:v>
                </c:pt>
                <c:pt idx="217">
                  <c:v>308.63645339428206</c:v>
                </c:pt>
                <c:pt idx="218">
                  <c:v>308.29802363299757</c:v>
                </c:pt>
                <c:pt idx="219">
                  <c:v>307.95852084832256</c:v>
                </c:pt>
                <c:pt idx="220">
                  <c:v>307.6179450402571</c:v>
                </c:pt>
                <c:pt idx="221">
                  <c:v>307.27629620880111</c:v>
                </c:pt>
                <c:pt idx="222">
                  <c:v>306.93357435395473</c:v>
                </c:pt>
                <c:pt idx="223">
                  <c:v>306.58977947571776</c:v>
                </c:pt>
                <c:pt idx="224">
                  <c:v>306.24491157409039</c:v>
                </c:pt>
                <c:pt idx="225">
                  <c:v>305.89897064907245</c:v>
                </c:pt>
                <c:pt idx="226">
                  <c:v>305.55195670066411</c:v>
                </c:pt>
                <c:pt idx="227">
                  <c:v>305.20386972886524</c:v>
                </c:pt>
                <c:pt idx="228">
                  <c:v>304.85470973367586</c:v>
                </c:pt>
                <c:pt idx="229">
                  <c:v>304.50447671509602</c:v>
                </c:pt>
                <c:pt idx="230">
                  <c:v>304.15317067312571</c:v>
                </c:pt>
                <c:pt idx="231">
                  <c:v>303.80079160776489</c:v>
                </c:pt>
                <c:pt idx="232">
                  <c:v>303.44733951901355</c:v>
                </c:pt>
                <c:pt idx="233">
                  <c:v>303.09281440687175</c:v>
                </c:pt>
                <c:pt idx="234">
                  <c:v>302.73721627133949</c:v>
                </c:pt>
                <c:pt idx="235">
                  <c:v>302.38054511241671</c:v>
                </c:pt>
                <c:pt idx="236">
                  <c:v>302.02280093010347</c:v>
                </c:pt>
                <c:pt idx="237">
                  <c:v>301.66398372439977</c:v>
                </c:pt>
                <c:pt idx="238">
                  <c:v>301.30409349530555</c:v>
                </c:pt>
                <c:pt idx="239">
                  <c:v>300.94313024282081</c:v>
                </c:pt>
                <c:pt idx="240">
                  <c:v>300.58109396694562</c:v>
                </c:pt>
                <c:pt idx="241">
                  <c:v>300.21798466767996</c:v>
                </c:pt>
                <c:pt idx="242">
                  <c:v>299.85380234502372</c:v>
                </c:pt>
                <c:pt idx="243">
                  <c:v>299.48854699897714</c:v>
                </c:pt>
                <c:pt idx="244">
                  <c:v>299.12221862953993</c:v>
                </c:pt>
                <c:pt idx="245">
                  <c:v>298.75481723671237</c:v>
                </c:pt>
                <c:pt idx="246">
                  <c:v>298.38634282049418</c:v>
                </c:pt>
                <c:pt idx="247">
                  <c:v>298.01679538088564</c:v>
                </c:pt>
                <c:pt idx="248">
                  <c:v>297.64617491788653</c:v>
                </c:pt>
                <c:pt idx="249">
                  <c:v>297.27448143149695</c:v>
                </c:pt>
                <c:pt idx="250">
                  <c:v>296.90171492171692</c:v>
                </c:pt>
                <c:pt idx="251">
                  <c:v>296.52787538854636</c:v>
                </c:pt>
                <c:pt idx="252">
                  <c:v>296.15296283198535</c:v>
                </c:pt>
                <c:pt idx="253">
                  <c:v>295.77697725203382</c:v>
                </c:pt>
                <c:pt idx="254">
                  <c:v>295.39991864869182</c:v>
                </c:pt>
                <c:pt idx="255">
                  <c:v>295.02178702195931</c:v>
                </c:pt>
                <c:pt idx="256">
                  <c:v>294.64258237183634</c:v>
                </c:pt>
                <c:pt idx="257">
                  <c:v>294.26230469832285</c:v>
                </c:pt>
                <c:pt idx="258">
                  <c:v>293.88095400141896</c:v>
                </c:pt>
                <c:pt idx="259">
                  <c:v>293.49853028112449</c:v>
                </c:pt>
                <c:pt idx="260">
                  <c:v>293.11503353743956</c:v>
                </c:pt>
                <c:pt idx="261">
                  <c:v>292.73046377036417</c:v>
                </c:pt>
                <c:pt idx="262">
                  <c:v>292.34482097989826</c:v>
                </c:pt>
                <c:pt idx="263">
                  <c:v>291.95810516604183</c:v>
                </c:pt>
                <c:pt idx="264">
                  <c:v>291.570316328795</c:v>
                </c:pt>
                <c:pt idx="265">
                  <c:v>291.18145446815765</c:v>
                </c:pt>
                <c:pt idx="266">
                  <c:v>290.79151958412979</c:v>
                </c:pt>
                <c:pt idx="267">
                  <c:v>290.40051167671146</c:v>
                </c:pt>
                <c:pt idx="268">
                  <c:v>290.00843074590267</c:v>
                </c:pt>
                <c:pt idx="269">
                  <c:v>289.61527679170337</c:v>
                </c:pt>
                <c:pt idx="270">
                  <c:v>289.2210498141136</c:v>
                </c:pt>
                <c:pt idx="271">
                  <c:v>288.82574981313326</c:v>
                </c:pt>
                <c:pt idx="272">
                  <c:v>288.42937678876251</c:v>
                </c:pt>
                <c:pt idx="273">
                  <c:v>288.03193074100125</c:v>
                </c:pt>
                <c:pt idx="274">
                  <c:v>287.63341166984952</c:v>
                </c:pt>
                <c:pt idx="275">
                  <c:v>287.23381957530734</c:v>
                </c:pt>
                <c:pt idx="276">
                  <c:v>286.83315445737463</c:v>
                </c:pt>
                <c:pt idx="277">
                  <c:v>286.43141631605147</c:v>
                </c:pt>
                <c:pt idx="278">
                  <c:v>286.02860515133773</c:v>
                </c:pt>
                <c:pt idx="279">
                  <c:v>285.62472096323359</c:v>
                </c:pt>
                <c:pt idx="280">
                  <c:v>285.21976375173892</c:v>
                </c:pt>
                <c:pt idx="281">
                  <c:v>284.8137335168538</c:v>
                </c:pt>
                <c:pt idx="282">
                  <c:v>284.40663025857816</c:v>
                </c:pt>
                <c:pt idx="283">
                  <c:v>283.99845397691206</c:v>
                </c:pt>
                <c:pt idx="284">
                  <c:v>283.58920467185544</c:v>
                </c:pt>
                <c:pt idx="285">
                  <c:v>283.17888234340836</c:v>
                </c:pt>
                <c:pt idx="286">
                  <c:v>282.76748699157076</c:v>
                </c:pt>
                <c:pt idx="287">
                  <c:v>282.3550186163427</c:v>
                </c:pt>
                <c:pt idx="288">
                  <c:v>281.94147721772418</c:v>
                </c:pt>
                <c:pt idx="289">
                  <c:v>281.52686279571515</c:v>
                </c:pt>
                <c:pt idx="290">
                  <c:v>281.11117535031565</c:v>
                </c:pt>
                <c:pt idx="291">
                  <c:v>280.69441488152563</c:v>
                </c:pt>
                <c:pt idx="292">
                  <c:v>280.2765813893451</c:v>
                </c:pt>
                <c:pt idx="293">
                  <c:v>279.85767487377416</c:v>
                </c:pt>
                <c:pt idx="294">
                  <c:v>279.4376953348127</c:v>
                </c:pt>
                <c:pt idx="295">
                  <c:v>279.01664277246078</c:v>
                </c:pt>
                <c:pt idx="296">
                  <c:v>278.59451718671829</c:v>
                </c:pt>
                <c:pt idx="297">
                  <c:v>278.17131857758545</c:v>
                </c:pt>
                <c:pt idx="298">
                  <c:v>277.74704694506198</c:v>
                </c:pt>
                <c:pt idx="299">
                  <c:v>277.32170228914811</c:v>
                </c:pt>
                <c:pt idx="300">
                  <c:v>276.89528460984371</c:v>
                </c:pt>
                <c:pt idx="301">
                  <c:v>276.46779390714886</c:v>
                </c:pt>
                <c:pt idx="302">
                  <c:v>276.03923018106354</c:v>
                </c:pt>
                <c:pt idx="303">
                  <c:v>275.60959343158765</c:v>
                </c:pt>
                <c:pt idx="304">
                  <c:v>275.17888365872136</c:v>
                </c:pt>
                <c:pt idx="305">
                  <c:v>274.74710086246449</c:v>
                </c:pt>
                <c:pt idx="306">
                  <c:v>274.31424504281722</c:v>
                </c:pt>
                <c:pt idx="307">
                  <c:v>273.88031619977943</c:v>
                </c:pt>
                <c:pt idx="308">
                  <c:v>273.44531433335118</c:v>
                </c:pt>
                <c:pt idx="309">
                  <c:v>273.00923944353235</c:v>
                </c:pt>
                <c:pt idx="310">
                  <c:v>272.57209153032318</c:v>
                </c:pt>
                <c:pt idx="311">
                  <c:v>272.13387059372343</c:v>
                </c:pt>
                <c:pt idx="312">
                  <c:v>271.69457663373316</c:v>
                </c:pt>
                <c:pt idx="313">
                  <c:v>271.25420965035249</c:v>
                </c:pt>
                <c:pt idx="314">
                  <c:v>270.8127696435813</c:v>
                </c:pt>
                <c:pt idx="315">
                  <c:v>270.3702566134196</c:v>
                </c:pt>
                <c:pt idx="316">
                  <c:v>269.92667055986743</c:v>
                </c:pt>
                <c:pt idx="317">
                  <c:v>269.4820114829248</c:v>
                </c:pt>
                <c:pt idx="318">
                  <c:v>269.03627938259166</c:v>
                </c:pt>
                <c:pt idx="319">
                  <c:v>268.58947425886799</c:v>
                </c:pt>
                <c:pt idx="320">
                  <c:v>268.14159611175393</c:v>
                </c:pt>
                <c:pt idx="321">
                  <c:v>267.69264494124934</c:v>
                </c:pt>
                <c:pt idx="322">
                  <c:v>267.24262074735429</c:v>
                </c:pt>
                <c:pt idx="323">
                  <c:v>266.79152353006867</c:v>
                </c:pt>
                <c:pt idx="324">
                  <c:v>266.33935328939265</c:v>
                </c:pt>
                <c:pt idx="325">
                  <c:v>265.88611002532605</c:v>
                </c:pt>
                <c:pt idx="326">
                  <c:v>265.43179373786904</c:v>
                </c:pt>
                <c:pt idx="327">
                  <c:v>264.97640442702158</c:v>
                </c:pt>
                <c:pt idx="328">
                  <c:v>264.51994209278348</c:v>
                </c:pt>
                <c:pt idx="329">
                  <c:v>264.06240673515504</c:v>
                </c:pt>
                <c:pt idx="330">
                  <c:v>263.60379835413607</c:v>
                </c:pt>
                <c:pt idx="331">
                  <c:v>263.14411694972665</c:v>
                </c:pt>
                <c:pt idx="332">
                  <c:v>262.68336252192665</c:v>
                </c:pt>
                <c:pt idx="333">
                  <c:v>262.22153507073625</c:v>
                </c:pt>
                <c:pt idx="334">
                  <c:v>261.75863459615533</c:v>
                </c:pt>
                <c:pt idx="335">
                  <c:v>261.29466109818395</c:v>
                </c:pt>
                <c:pt idx="336">
                  <c:v>260.829614576822</c:v>
                </c:pt>
                <c:pt idx="337">
                  <c:v>260.36349503206964</c:v>
                </c:pt>
                <c:pt idx="338">
                  <c:v>259.89630246392676</c:v>
                </c:pt>
                <c:pt idx="339">
                  <c:v>259.42803687239342</c:v>
                </c:pt>
                <c:pt idx="340">
                  <c:v>258.95869825746956</c:v>
                </c:pt>
                <c:pt idx="341">
                  <c:v>258.48828661915525</c:v>
                </c:pt>
                <c:pt idx="342">
                  <c:v>258.01680195745047</c:v>
                </c:pt>
                <c:pt idx="343">
                  <c:v>257.54424427235517</c:v>
                </c:pt>
                <c:pt idx="344">
                  <c:v>257.07061356386936</c:v>
                </c:pt>
                <c:pt idx="345">
                  <c:v>256.59590983199314</c:v>
                </c:pt>
                <c:pt idx="346">
                  <c:v>256.12013307672635</c:v>
                </c:pt>
                <c:pt idx="347">
                  <c:v>255.64328329806909</c:v>
                </c:pt>
                <c:pt idx="348">
                  <c:v>255.16536049602132</c:v>
                </c:pt>
                <c:pt idx="349">
                  <c:v>254.68636467058315</c:v>
                </c:pt>
                <c:pt idx="350">
                  <c:v>254.20629582175445</c:v>
                </c:pt>
                <c:pt idx="351">
                  <c:v>253.72515394953524</c:v>
                </c:pt>
                <c:pt idx="352">
                  <c:v>253.2429390539256</c:v>
                </c:pt>
                <c:pt idx="353">
                  <c:v>252.75965113492541</c:v>
                </c:pt>
                <c:pt idx="354">
                  <c:v>252.27529019253473</c:v>
                </c:pt>
                <c:pt idx="355">
                  <c:v>251.78985622675364</c:v>
                </c:pt>
                <c:pt idx="356">
                  <c:v>251.30334923758204</c:v>
                </c:pt>
                <c:pt idx="357">
                  <c:v>250.81576922501986</c:v>
                </c:pt>
                <c:pt idx="358">
                  <c:v>250.32711618906728</c:v>
                </c:pt>
                <c:pt idx="359">
                  <c:v>249.83739012972421</c:v>
                </c:pt>
                <c:pt idx="360">
                  <c:v>249.34659104699068</c:v>
                </c:pt>
                <c:pt idx="361">
                  <c:v>248.85471894086658</c:v>
                </c:pt>
                <c:pt idx="362">
                  <c:v>248.36177381135207</c:v>
                </c:pt>
                <c:pt idx="363">
                  <c:v>247.86775565844704</c:v>
                </c:pt>
                <c:pt idx="364">
                  <c:v>247.37266448215155</c:v>
                </c:pt>
                <c:pt idx="365">
                  <c:v>246.87650028246549</c:v>
                </c:pt>
                <c:pt idx="366">
                  <c:v>246.37926305938905</c:v>
                </c:pt>
                <c:pt idx="367">
                  <c:v>245.88095281292155</c:v>
                </c:pt>
                <c:pt idx="368">
                  <c:v>245.38156954306459</c:v>
                </c:pt>
                <c:pt idx="369">
                  <c:v>244.88111324981617</c:v>
                </c:pt>
                <c:pt idx="370">
                  <c:v>244.37958393317825</c:v>
                </c:pt>
                <c:pt idx="371">
                  <c:v>243.87698159314877</c:v>
                </c:pt>
                <c:pt idx="372">
                  <c:v>243.37330622972939</c:v>
                </c:pt>
                <c:pt idx="373">
                  <c:v>242.8685578429195</c:v>
                </c:pt>
                <c:pt idx="374">
                  <c:v>242.36273643271909</c:v>
                </c:pt>
                <c:pt idx="375">
                  <c:v>241.85584199912827</c:v>
                </c:pt>
                <c:pt idx="376">
                  <c:v>241.34787454214691</c:v>
                </c:pt>
                <c:pt idx="377">
                  <c:v>240.83883406177509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CF-414F-A693-6B63233BF795}"/>
            </c:ext>
          </c:extLst>
        </c:ser>
        <c:ser>
          <c:idx val="0"/>
          <c:order val="3"/>
          <c:tx>
            <c:strRef>
              <c:f>Pumps!$F$14</c:f>
              <c:strCache>
                <c:ptCount val="1"/>
                <c:pt idx="0">
                  <c:v>System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Pumps!$B$15:$B$392</c:f>
              <c:numCache>
                <c:formatCode>0.0</c:formatCode>
                <c:ptCount val="378"/>
                <c:pt idx="0">
                  <c:v>0.1884955592153876</c:v>
                </c:pt>
                <c:pt idx="1">
                  <c:v>0.37699111843077521</c:v>
                </c:pt>
                <c:pt idx="2">
                  <c:v>0.56548667764616278</c:v>
                </c:pt>
                <c:pt idx="3">
                  <c:v>0.75398223686155041</c:v>
                </c:pt>
                <c:pt idx="4">
                  <c:v>0.94247779607693805</c:v>
                </c:pt>
                <c:pt idx="5">
                  <c:v>1.1309733552923256</c:v>
                </c:pt>
                <c:pt idx="6">
                  <c:v>1.3194689145077132</c:v>
                </c:pt>
                <c:pt idx="7">
                  <c:v>1.5079644737231008</c:v>
                </c:pt>
                <c:pt idx="8">
                  <c:v>1.6964600329384882</c:v>
                </c:pt>
                <c:pt idx="9">
                  <c:v>1.8849555921538761</c:v>
                </c:pt>
                <c:pt idx="10">
                  <c:v>2.0734511513692637</c:v>
                </c:pt>
                <c:pt idx="11">
                  <c:v>2.2619467105846511</c:v>
                </c:pt>
                <c:pt idx="12">
                  <c:v>2.450442269800039</c:v>
                </c:pt>
                <c:pt idx="13">
                  <c:v>2.6389378290154264</c:v>
                </c:pt>
                <c:pt idx="14">
                  <c:v>2.8274333882308138</c:v>
                </c:pt>
                <c:pt idx="15">
                  <c:v>3.0159289474462017</c:v>
                </c:pt>
                <c:pt idx="16">
                  <c:v>3.2044245066615895</c:v>
                </c:pt>
                <c:pt idx="17">
                  <c:v>3.3929200658769765</c:v>
                </c:pt>
                <c:pt idx="18">
                  <c:v>3.5814156250923643</c:v>
                </c:pt>
                <c:pt idx="19">
                  <c:v>3.7699111843077522</c:v>
                </c:pt>
                <c:pt idx="20">
                  <c:v>3.9584067435231391</c:v>
                </c:pt>
                <c:pt idx="21">
                  <c:v>4.1469023027385274</c:v>
                </c:pt>
                <c:pt idx="22">
                  <c:v>4.335397861953914</c:v>
                </c:pt>
                <c:pt idx="23">
                  <c:v>4.5238934211693023</c:v>
                </c:pt>
                <c:pt idx="24">
                  <c:v>4.7123889803846897</c:v>
                </c:pt>
                <c:pt idx="25">
                  <c:v>4.900884539600078</c:v>
                </c:pt>
                <c:pt idx="26">
                  <c:v>5.0893800988154645</c:v>
                </c:pt>
                <c:pt idx="27">
                  <c:v>5.2778756580308528</c:v>
                </c:pt>
                <c:pt idx="28">
                  <c:v>5.4663712172462393</c:v>
                </c:pt>
                <c:pt idx="29">
                  <c:v>5.6548667764616276</c:v>
                </c:pt>
                <c:pt idx="30">
                  <c:v>5.8433623356770141</c:v>
                </c:pt>
                <c:pt idx="31">
                  <c:v>6.0318578948924033</c:v>
                </c:pt>
                <c:pt idx="32">
                  <c:v>6.2203534541077907</c:v>
                </c:pt>
                <c:pt idx="33">
                  <c:v>6.408849013323179</c:v>
                </c:pt>
                <c:pt idx="34">
                  <c:v>6.5973445725385647</c:v>
                </c:pt>
                <c:pt idx="35">
                  <c:v>6.785840131753953</c:v>
                </c:pt>
                <c:pt idx="36">
                  <c:v>6.9743356909693404</c:v>
                </c:pt>
                <c:pt idx="37">
                  <c:v>7.1628312501847287</c:v>
                </c:pt>
                <c:pt idx="38">
                  <c:v>7.3513268094001161</c:v>
                </c:pt>
                <c:pt idx="39">
                  <c:v>7.5398223686155044</c:v>
                </c:pt>
                <c:pt idx="40">
                  <c:v>7.72831792783089</c:v>
                </c:pt>
                <c:pt idx="41">
                  <c:v>7.9168134870462783</c:v>
                </c:pt>
                <c:pt idx="42">
                  <c:v>8.1053090462616666</c:v>
                </c:pt>
                <c:pt idx="43">
                  <c:v>8.2938046054770549</c:v>
                </c:pt>
                <c:pt idx="44">
                  <c:v>8.4823001646924414</c:v>
                </c:pt>
                <c:pt idx="45">
                  <c:v>8.6707957239078279</c:v>
                </c:pt>
                <c:pt idx="46">
                  <c:v>8.8592912831232162</c:v>
                </c:pt>
                <c:pt idx="47">
                  <c:v>9.0477868423386045</c:v>
                </c:pt>
                <c:pt idx="48">
                  <c:v>9.2362824015539911</c:v>
                </c:pt>
                <c:pt idx="49">
                  <c:v>9.4247779607693793</c:v>
                </c:pt>
                <c:pt idx="50">
                  <c:v>9.6132735199847676</c:v>
                </c:pt>
                <c:pt idx="51">
                  <c:v>9.8017690792001559</c:v>
                </c:pt>
                <c:pt idx="52">
                  <c:v>9.9902646384155407</c:v>
                </c:pt>
                <c:pt idx="53">
                  <c:v>10.178760197630929</c:v>
                </c:pt>
                <c:pt idx="54">
                  <c:v>10.367255756846317</c:v>
                </c:pt>
                <c:pt idx="55">
                  <c:v>10.555751316061706</c:v>
                </c:pt>
                <c:pt idx="56">
                  <c:v>10.74424687527709</c:v>
                </c:pt>
                <c:pt idx="57">
                  <c:v>10.932742434492479</c:v>
                </c:pt>
                <c:pt idx="58">
                  <c:v>11.121237993707867</c:v>
                </c:pt>
                <c:pt idx="59">
                  <c:v>11.309733552923255</c:v>
                </c:pt>
                <c:pt idx="60">
                  <c:v>11.498229112138642</c:v>
                </c:pt>
                <c:pt idx="61">
                  <c:v>11.686724671354028</c:v>
                </c:pt>
                <c:pt idx="62">
                  <c:v>11.875220230569418</c:v>
                </c:pt>
                <c:pt idx="63">
                  <c:v>12.063715789784807</c:v>
                </c:pt>
                <c:pt idx="64">
                  <c:v>12.252211349000193</c:v>
                </c:pt>
                <c:pt idx="65">
                  <c:v>12.440706908215581</c:v>
                </c:pt>
                <c:pt idx="66">
                  <c:v>12.62920246743097</c:v>
                </c:pt>
                <c:pt idx="67">
                  <c:v>12.817698026646358</c:v>
                </c:pt>
                <c:pt idx="68">
                  <c:v>13.006193585861745</c:v>
                </c:pt>
                <c:pt idx="69">
                  <c:v>13.194689145077129</c:v>
                </c:pt>
                <c:pt idx="70">
                  <c:v>13.383184704292518</c:v>
                </c:pt>
                <c:pt idx="71">
                  <c:v>13.571680263507906</c:v>
                </c:pt>
                <c:pt idx="72">
                  <c:v>13.760175822723294</c:v>
                </c:pt>
                <c:pt idx="73">
                  <c:v>13.948671381938681</c:v>
                </c:pt>
                <c:pt idx="74">
                  <c:v>14.137166941154069</c:v>
                </c:pt>
                <c:pt idx="75">
                  <c:v>14.325662500369457</c:v>
                </c:pt>
                <c:pt idx="76">
                  <c:v>14.514158059584846</c:v>
                </c:pt>
                <c:pt idx="77">
                  <c:v>14.702653618800232</c:v>
                </c:pt>
                <c:pt idx="78">
                  <c:v>14.89114917801562</c:v>
                </c:pt>
                <c:pt idx="79">
                  <c:v>15.079644737231009</c:v>
                </c:pt>
                <c:pt idx="80">
                  <c:v>15.268140296446397</c:v>
                </c:pt>
                <c:pt idx="81">
                  <c:v>15.45663585566178</c:v>
                </c:pt>
                <c:pt idx="82">
                  <c:v>15.645131414877167</c:v>
                </c:pt>
                <c:pt idx="83">
                  <c:v>15.833626974092557</c:v>
                </c:pt>
                <c:pt idx="84">
                  <c:v>16.022122533307943</c:v>
                </c:pt>
                <c:pt idx="85">
                  <c:v>16.210618092523333</c:v>
                </c:pt>
                <c:pt idx="86">
                  <c:v>16.39911365173872</c:v>
                </c:pt>
                <c:pt idx="87">
                  <c:v>16.58760921095411</c:v>
                </c:pt>
                <c:pt idx="88">
                  <c:v>16.776104770169493</c:v>
                </c:pt>
                <c:pt idx="89">
                  <c:v>16.964600329384883</c:v>
                </c:pt>
                <c:pt idx="90">
                  <c:v>17.153095888600269</c:v>
                </c:pt>
                <c:pt idx="91">
                  <c:v>17.341591447815656</c:v>
                </c:pt>
                <c:pt idx="92">
                  <c:v>17.530087007031046</c:v>
                </c:pt>
                <c:pt idx="93">
                  <c:v>17.718582566246432</c:v>
                </c:pt>
                <c:pt idx="94">
                  <c:v>17.907078125461823</c:v>
                </c:pt>
                <c:pt idx="95">
                  <c:v>18.095573684677209</c:v>
                </c:pt>
                <c:pt idx="96">
                  <c:v>18.284069243892596</c:v>
                </c:pt>
                <c:pt idx="97">
                  <c:v>18.472564803107982</c:v>
                </c:pt>
                <c:pt idx="98">
                  <c:v>18.661060362323369</c:v>
                </c:pt>
                <c:pt idx="99">
                  <c:v>18.849555921538759</c:v>
                </c:pt>
                <c:pt idx="100">
                  <c:v>19.038051480754145</c:v>
                </c:pt>
                <c:pt idx="101">
                  <c:v>19.226547039969535</c:v>
                </c:pt>
                <c:pt idx="102">
                  <c:v>19.415042599184922</c:v>
                </c:pt>
                <c:pt idx="103">
                  <c:v>19.603538158400312</c:v>
                </c:pt>
                <c:pt idx="104">
                  <c:v>19.792033717615695</c:v>
                </c:pt>
                <c:pt idx="105">
                  <c:v>19.980529276831081</c:v>
                </c:pt>
                <c:pt idx="106">
                  <c:v>20.169024836046471</c:v>
                </c:pt>
                <c:pt idx="107">
                  <c:v>20.357520395261858</c:v>
                </c:pt>
                <c:pt idx="108">
                  <c:v>20.546015954477248</c:v>
                </c:pt>
                <c:pt idx="109">
                  <c:v>20.734511513692635</c:v>
                </c:pt>
                <c:pt idx="110">
                  <c:v>20.923007072908025</c:v>
                </c:pt>
                <c:pt idx="111">
                  <c:v>21.111502632123411</c:v>
                </c:pt>
                <c:pt idx="112">
                  <c:v>21.299998191338798</c:v>
                </c:pt>
                <c:pt idx="113">
                  <c:v>21.488493750554181</c:v>
                </c:pt>
                <c:pt idx="114">
                  <c:v>21.676989309769571</c:v>
                </c:pt>
                <c:pt idx="115">
                  <c:v>21.865484868984957</c:v>
                </c:pt>
                <c:pt idx="116">
                  <c:v>22.053980428200344</c:v>
                </c:pt>
                <c:pt idx="117">
                  <c:v>22.242475987415734</c:v>
                </c:pt>
                <c:pt idx="118">
                  <c:v>22.43097154663112</c:v>
                </c:pt>
                <c:pt idx="119">
                  <c:v>22.61946710584651</c:v>
                </c:pt>
                <c:pt idx="120">
                  <c:v>22.807962665061897</c:v>
                </c:pt>
                <c:pt idx="121">
                  <c:v>22.996458224277283</c:v>
                </c:pt>
                <c:pt idx="122">
                  <c:v>23.18495378349267</c:v>
                </c:pt>
                <c:pt idx="123">
                  <c:v>23.373449342708057</c:v>
                </c:pt>
                <c:pt idx="124">
                  <c:v>23.561944901923447</c:v>
                </c:pt>
                <c:pt idx="125">
                  <c:v>23.750440461138837</c:v>
                </c:pt>
                <c:pt idx="126">
                  <c:v>23.938936020354227</c:v>
                </c:pt>
                <c:pt idx="127">
                  <c:v>24.127431579569613</c:v>
                </c:pt>
                <c:pt idx="128">
                  <c:v>24.315927138785003</c:v>
                </c:pt>
                <c:pt idx="129">
                  <c:v>24.504422698000386</c:v>
                </c:pt>
                <c:pt idx="130">
                  <c:v>24.692918257215773</c:v>
                </c:pt>
                <c:pt idx="131">
                  <c:v>24.881413816431163</c:v>
                </c:pt>
                <c:pt idx="132">
                  <c:v>25.069909375646549</c:v>
                </c:pt>
                <c:pt idx="133">
                  <c:v>25.258404934861939</c:v>
                </c:pt>
                <c:pt idx="134">
                  <c:v>25.446900494077326</c:v>
                </c:pt>
                <c:pt idx="135">
                  <c:v>25.635396053292716</c:v>
                </c:pt>
                <c:pt idx="136">
                  <c:v>25.823891612508103</c:v>
                </c:pt>
                <c:pt idx="137">
                  <c:v>26.012387171723489</c:v>
                </c:pt>
                <c:pt idx="138">
                  <c:v>26.200882730938872</c:v>
                </c:pt>
                <c:pt idx="139">
                  <c:v>26.389378290154259</c:v>
                </c:pt>
                <c:pt idx="140">
                  <c:v>26.577873849369649</c:v>
                </c:pt>
                <c:pt idx="141">
                  <c:v>26.766369408585035</c:v>
                </c:pt>
                <c:pt idx="142">
                  <c:v>26.954864967800425</c:v>
                </c:pt>
                <c:pt idx="143">
                  <c:v>27.143360527015812</c:v>
                </c:pt>
                <c:pt idx="144">
                  <c:v>27.331856086231202</c:v>
                </c:pt>
                <c:pt idx="145">
                  <c:v>27.520351645446588</c:v>
                </c:pt>
                <c:pt idx="146">
                  <c:v>27.708847204661975</c:v>
                </c:pt>
                <c:pt idx="147">
                  <c:v>27.897342763877361</c:v>
                </c:pt>
                <c:pt idx="148">
                  <c:v>28.085838323092748</c:v>
                </c:pt>
                <c:pt idx="149">
                  <c:v>28.274333882308138</c:v>
                </c:pt>
                <c:pt idx="150">
                  <c:v>28.462829441523525</c:v>
                </c:pt>
                <c:pt idx="151">
                  <c:v>28.651325000738915</c:v>
                </c:pt>
                <c:pt idx="152">
                  <c:v>28.839820559954301</c:v>
                </c:pt>
                <c:pt idx="153">
                  <c:v>29.028316119169691</c:v>
                </c:pt>
                <c:pt idx="154">
                  <c:v>29.216811678385078</c:v>
                </c:pt>
                <c:pt idx="155">
                  <c:v>29.405307237600464</c:v>
                </c:pt>
                <c:pt idx="156">
                  <c:v>29.593802796815851</c:v>
                </c:pt>
                <c:pt idx="157">
                  <c:v>29.782298356031241</c:v>
                </c:pt>
                <c:pt idx="158">
                  <c:v>29.970793915246627</c:v>
                </c:pt>
                <c:pt idx="159">
                  <c:v>30.159289474462017</c:v>
                </c:pt>
                <c:pt idx="160">
                  <c:v>30.347785033677404</c:v>
                </c:pt>
                <c:pt idx="161">
                  <c:v>30.536280592892794</c:v>
                </c:pt>
                <c:pt idx="162">
                  <c:v>30.724776152108177</c:v>
                </c:pt>
                <c:pt idx="163">
                  <c:v>30.91327171132356</c:v>
                </c:pt>
                <c:pt idx="164">
                  <c:v>31.10176727053895</c:v>
                </c:pt>
                <c:pt idx="165">
                  <c:v>31.290262829754333</c:v>
                </c:pt>
                <c:pt idx="166">
                  <c:v>31.478758388969727</c:v>
                </c:pt>
                <c:pt idx="167">
                  <c:v>31.667253948185113</c:v>
                </c:pt>
                <c:pt idx="168">
                  <c:v>31.855749507400507</c:v>
                </c:pt>
                <c:pt idx="169">
                  <c:v>32.044245066615886</c:v>
                </c:pt>
                <c:pt idx="170">
                  <c:v>32.232740625831276</c:v>
                </c:pt>
                <c:pt idx="171">
                  <c:v>32.421236185046666</c:v>
                </c:pt>
                <c:pt idx="172">
                  <c:v>32.609731744262049</c:v>
                </c:pt>
                <c:pt idx="173">
                  <c:v>32.798227303477439</c:v>
                </c:pt>
                <c:pt idx="174">
                  <c:v>32.986722862692829</c:v>
                </c:pt>
                <c:pt idx="175">
                  <c:v>33.17521842190822</c:v>
                </c:pt>
                <c:pt idx="176">
                  <c:v>33.363713981123603</c:v>
                </c:pt>
                <c:pt idx="177">
                  <c:v>33.552209540338986</c:v>
                </c:pt>
                <c:pt idx="178">
                  <c:v>33.740705099554383</c:v>
                </c:pt>
                <c:pt idx="179">
                  <c:v>33.929200658769766</c:v>
                </c:pt>
                <c:pt idx="180">
                  <c:v>34.117696217985156</c:v>
                </c:pt>
                <c:pt idx="181">
                  <c:v>34.306191777200539</c:v>
                </c:pt>
                <c:pt idx="182">
                  <c:v>34.494687336415936</c:v>
                </c:pt>
                <c:pt idx="183">
                  <c:v>34.683182895631312</c:v>
                </c:pt>
                <c:pt idx="184">
                  <c:v>34.871678454846702</c:v>
                </c:pt>
                <c:pt idx="185">
                  <c:v>35.060174014062092</c:v>
                </c:pt>
                <c:pt idx="186">
                  <c:v>35.248669573277475</c:v>
                </c:pt>
                <c:pt idx="187">
                  <c:v>35.437165132492865</c:v>
                </c:pt>
                <c:pt idx="188">
                  <c:v>35.625660691708248</c:v>
                </c:pt>
                <c:pt idx="189">
                  <c:v>35.814156250923645</c:v>
                </c:pt>
                <c:pt idx="190">
                  <c:v>36.002651810139021</c:v>
                </c:pt>
                <c:pt idx="191">
                  <c:v>36.191147369354418</c:v>
                </c:pt>
                <c:pt idx="192">
                  <c:v>36.379642928569801</c:v>
                </c:pt>
                <c:pt idx="193">
                  <c:v>36.568138487785191</c:v>
                </c:pt>
                <c:pt idx="194">
                  <c:v>36.756634047000574</c:v>
                </c:pt>
                <c:pt idx="195">
                  <c:v>36.945129606215964</c:v>
                </c:pt>
                <c:pt idx="196">
                  <c:v>37.133625165431354</c:v>
                </c:pt>
                <c:pt idx="197">
                  <c:v>37.322120724646737</c:v>
                </c:pt>
                <c:pt idx="198">
                  <c:v>37.510616283862127</c:v>
                </c:pt>
                <c:pt idx="199">
                  <c:v>37.699111843077517</c:v>
                </c:pt>
                <c:pt idx="200">
                  <c:v>37.887607402292907</c:v>
                </c:pt>
                <c:pt idx="201">
                  <c:v>38.07610296150829</c:v>
                </c:pt>
                <c:pt idx="202">
                  <c:v>38.264598520723673</c:v>
                </c:pt>
                <c:pt idx="203">
                  <c:v>38.453094079939071</c:v>
                </c:pt>
                <c:pt idx="204">
                  <c:v>38.641589639154454</c:v>
                </c:pt>
                <c:pt idx="205">
                  <c:v>38.830085198369844</c:v>
                </c:pt>
                <c:pt idx="206">
                  <c:v>39.018580757585227</c:v>
                </c:pt>
                <c:pt idx="207">
                  <c:v>39.207076316800624</c:v>
                </c:pt>
                <c:pt idx="208">
                  <c:v>39.395571876016</c:v>
                </c:pt>
                <c:pt idx="209">
                  <c:v>39.58406743523139</c:v>
                </c:pt>
                <c:pt idx="210">
                  <c:v>39.77256299444678</c:v>
                </c:pt>
                <c:pt idx="211">
                  <c:v>39.961058553662163</c:v>
                </c:pt>
                <c:pt idx="212">
                  <c:v>40.149554112877553</c:v>
                </c:pt>
                <c:pt idx="213">
                  <c:v>40.338049672092943</c:v>
                </c:pt>
                <c:pt idx="214">
                  <c:v>40.526545231308333</c:v>
                </c:pt>
                <c:pt idx="215">
                  <c:v>40.715040790523716</c:v>
                </c:pt>
                <c:pt idx="216">
                  <c:v>40.903536349739106</c:v>
                </c:pt>
                <c:pt idx="217">
                  <c:v>41.092031908954496</c:v>
                </c:pt>
                <c:pt idx="218">
                  <c:v>41.280527468169879</c:v>
                </c:pt>
                <c:pt idx="219">
                  <c:v>41.469023027385269</c:v>
                </c:pt>
                <c:pt idx="220">
                  <c:v>41.657518586600652</c:v>
                </c:pt>
                <c:pt idx="221">
                  <c:v>41.846014145816049</c:v>
                </c:pt>
                <c:pt idx="222">
                  <c:v>42.034509705031425</c:v>
                </c:pt>
                <c:pt idx="223">
                  <c:v>42.223005264246822</c:v>
                </c:pt>
                <c:pt idx="224">
                  <c:v>42.411500823462205</c:v>
                </c:pt>
                <c:pt idx="225">
                  <c:v>42.599996382677595</c:v>
                </c:pt>
                <c:pt idx="226">
                  <c:v>42.788491941892978</c:v>
                </c:pt>
                <c:pt idx="227">
                  <c:v>42.976987501108361</c:v>
                </c:pt>
                <c:pt idx="228">
                  <c:v>43.165483060323758</c:v>
                </c:pt>
                <c:pt idx="229">
                  <c:v>43.353978619539141</c:v>
                </c:pt>
                <c:pt idx="230">
                  <c:v>43.542474178754532</c:v>
                </c:pt>
                <c:pt idx="231">
                  <c:v>43.730969737969914</c:v>
                </c:pt>
                <c:pt idx="232">
                  <c:v>43.919465297185312</c:v>
                </c:pt>
                <c:pt idx="233">
                  <c:v>44.107960856400688</c:v>
                </c:pt>
                <c:pt idx="234">
                  <c:v>44.296456415616078</c:v>
                </c:pt>
                <c:pt idx="235">
                  <c:v>44.484951974831468</c:v>
                </c:pt>
                <c:pt idx="236">
                  <c:v>44.673447534046851</c:v>
                </c:pt>
                <c:pt idx="237">
                  <c:v>44.861943093262241</c:v>
                </c:pt>
                <c:pt idx="238">
                  <c:v>45.050438652477631</c:v>
                </c:pt>
                <c:pt idx="239">
                  <c:v>45.238934211693021</c:v>
                </c:pt>
                <c:pt idx="240">
                  <c:v>45.427429770908411</c:v>
                </c:pt>
                <c:pt idx="241">
                  <c:v>45.615925330123794</c:v>
                </c:pt>
                <c:pt idx="242">
                  <c:v>45.804420889339191</c:v>
                </c:pt>
                <c:pt idx="243">
                  <c:v>45.992916448554567</c:v>
                </c:pt>
                <c:pt idx="244">
                  <c:v>46.181412007769964</c:v>
                </c:pt>
                <c:pt idx="245">
                  <c:v>46.36990756698534</c:v>
                </c:pt>
                <c:pt idx="246">
                  <c:v>46.558403126200744</c:v>
                </c:pt>
                <c:pt idx="247">
                  <c:v>46.746898685416113</c:v>
                </c:pt>
                <c:pt idx="248">
                  <c:v>46.935394244631517</c:v>
                </c:pt>
                <c:pt idx="249">
                  <c:v>47.123889803846893</c:v>
                </c:pt>
                <c:pt idx="250">
                  <c:v>47.312385363062283</c:v>
                </c:pt>
                <c:pt idx="251">
                  <c:v>47.500880922277673</c:v>
                </c:pt>
                <c:pt idx="252">
                  <c:v>47.689376481493049</c:v>
                </c:pt>
                <c:pt idx="253">
                  <c:v>47.877872040708453</c:v>
                </c:pt>
                <c:pt idx="254">
                  <c:v>48.066367599923829</c:v>
                </c:pt>
                <c:pt idx="255">
                  <c:v>48.254863159139227</c:v>
                </c:pt>
                <c:pt idx="256">
                  <c:v>48.443358718354602</c:v>
                </c:pt>
                <c:pt idx="257">
                  <c:v>48.631854277570007</c:v>
                </c:pt>
                <c:pt idx="258">
                  <c:v>48.820349836785375</c:v>
                </c:pt>
                <c:pt idx="259">
                  <c:v>49.008845396000773</c:v>
                </c:pt>
                <c:pt idx="260">
                  <c:v>49.197340955216163</c:v>
                </c:pt>
                <c:pt idx="261">
                  <c:v>49.385836514431546</c:v>
                </c:pt>
                <c:pt idx="262">
                  <c:v>49.574332073646936</c:v>
                </c:pt>
                <c:pt idx="263">
                  <c:v>49.762827632862326</c:v>
                </c:pt>
                <c:pt idx="264">
                  <c:v>49.951323192077716</c:v>
                </c:pt>
                <c:pt idx="265">
                  <c:v>50.139818751293099</c:v>
                </c:pt>
                <c:pt idx="266">
                  <c:v>50.328314310508489</c:v>
                </c:pt>
                <c:pt idx="267">
                  <c:v>50.516809869723879</c:v>
                </c:pt>
                <c:pt idx="268">
                  <c:v>50.705305428939262</c:v>
                </c:pt>
                <c:pt idx="269">
                  <c:v>50.893800988154652</c:v>
                </c:pt>
                <c:pt idx="270">
                  <c:v>51.082296547370035</c:v>
                </c:pt>
                <c:pt idx="271">
                  <c:v>51.270792106585432</c:v>
                </c:pt>
                <c:pt idx="272">
                  <c:v>51.459287665800808</c:v>
                </c:pt>
                <c:pt idx="273">
                  <c:v>51.647783225016205</c:v>
                </c:pt>
                <c:pt idx="274">
                  <c:v>51.836278784231588</c:v>
                </c:pt>
                <c:pt idx="275">
                  <c:v>52.024774343446978</c:v>
                </c:pt>
                <c:pt idx="276">
                  <c:v>52.213269902662361</c:v>
                </c:pt>
                <c:pt idx="277">
                  <c:v>52.401765461877744</c:v>
                </c:pt>
                <c:pt idx="278">
                  <c:v>52.590261021093141</c:v>
                </c:pt>
                <c:pt idx="279">
                  <c:v>52.778756580308517</c:v>
                </c:pt>
                <c:pt idx="280">
                  <c:v>52.967252139523914</c:v>
                </c:pt>
                <c:pt idx="281">
                  <c:v>53.155747698739297</c:v>
                </c:pt>
                <c:pt idx="282">
                  <c:v>53.344243257954695</c:v>
                </c:pt>
                <c:pt idx="283">
                  <c:v>53.53273881717007</c:v>
                </c:pt>
                <c:pt idx="284">
                  <c:v>53.721234376385468</c:v>
                </c:pt>
                <c:pt idx="285">
                  <c:v>53.909729935600851</c:v>
                </c:pt>
                <c:pt idx="286">
                  <c:v>54.098225494816234</c:v>
                </c:pt>
                <c:pt idx="287">
                  <c:v>54.286721054031624</c:v>
                </c:pt>
                <c:pt idx="288">
                  <c:v>54.475216613247014</c:v>
                </c:pt>
                <c:pt idx="289">
                  <c:v>54.663712172462404</c:v>
                </c:pt>
                <c:pt idx="290">
                  <c:v>54.852207731677787</c:v>
                </c:pt>
                <c:pt idx="291">
                  <c:v>55.040703290893177</c:v>
                </c:pt>
                <c:pt idx="292">
                  <c:v>55.229198850108567</c:v>
                </c:pt>
                <c:pt idx="293">
                  <c:v>55.41769440932395</c:v>
                </c:pt>
                <c:pt idx="294">
                  <c:v>55.60618996853934</c:v>
                </c:pt>
                <c:pt idx="295">
                  <c:v>55.794685527754723</c:v>
                </c:pt>
                <c:pt idx="296">
                  <c:v>55.98318108697012</c:v>
                </c:pt>
                <c:pt idx="297">
                  <c:v>56.171676646185496</c:v>
                </c:pt>
                <c:pt idx="298">
                  <c:v>56.360172205400893</c:v>
                </c:pt>
                <c:pt idx="299">
                  <c:v>56.548667764616276</c:v>
                </c:pt>
                <c:pt idx="300">
                  <c:v>56.737163323831666</c:v>
                </c:pt>
                <c:pt idx="301">
                  <c:v>56.925658883047049</c:v>
                </c:pt>
                <c:pt idx="302">
                  <c:v>57.114154442262432</c:v>
                </c:pt>
                <c:pt idx="303">
                  <c:v>57.302650001477829</c:v>
                </c:pt>
                <c:pt idx="304">
                  <c:v>57.491145560693205</c:v>
                </c:pt>
                <c:pt idx="305">
                  <c:v>57.679641119908602</c:v>
                </c:pt>
                <c:pt idx="306">
                  <c:v>57.868136679123985</c:v>
                </c:pt>
                <c:pt idx="307">
                  <c:v>58.056632238339382</c:v>
                </c:pt>
                <c:pt idx="308">
                  <c:v>58.245127797554758</c:v>
                </c:pt>
                <c:pt idx="309">
                  <c:v>58.433623356770156</c:v>
                </c:pt>
                <c:pt idx="310">
                  <c:v>58.622118915985538</c:v>
                </c:pt>
                <c:pt idx="311">
                  <c:v>58.810614475200929</c:v>
                </c:pt>
                <c:pt idx="312">
                  <c:v>58.999110034416319</c:v>
                </c:pt>
                <c:pt idx="313">
                  <c:v>59.187605593631702</c:v>
                </c:pt>
                <c:pt idx="314">
                  <c:v>59.376101152847092</c:v>
                </c:pt>
                <c:pt idx="315">
                  <c:v>59.564596712062482</c:v>
                </c:pt>
                <c:pt idx="316">
                  <c:v>59.753092271277872</c:v>
                </c:pt>
                <c:pt idx="317">
                  <c:v>59.941587830493255</c:v>
                </c:pt>
                <c:pt idx="318">
                  <c:v>60.130083389708638</c:v>
                </c:pt>
                <c:pt idx="319">
                  <c:v>60.318578948924035</c:v>
                </c:pt>
                <c:pt idx="320">
                  <c:v>60.507074508139418</c:v>
                </c:pt>
                <c:pt idx="321">
                  <c:v>60.695570067354808</c:v>
                </c:pt>
                <c:pt idx="322">
                  <c:v>60.884065626570184</c:v>
                </c:pt>
                <c:pt idx="323">
                  <c:v>61.072561185785588</c:v>
                </c:pt>
                <c:pt idx="324">
                  <c:v>61.261056745000971</c:v>
                </c:pt>
                <c:pt idx="325">
                  <c:v>61.449552304216354</c:v>
                </c:pt>
                <c:pt idx="326">
                  <c:v>61.638047863431737</c:v>
                </c:pt>
                <c:pt idx="327">
                  <c:v>61.82654342264712</c:v>
                </c:pt>
                <c:pt idx="328">
                  <c:v>62.015038981862524</c:v>
                </c:pt>
                <c:pt idx="329">
                  <c:v>62.2035345410779</c:v>
                </c:pt>
                <c:pt idx="330">
                  <c:v>62.39203010029329</c:v>
                </c:pt>
                <c:pt idx="331">
                  <c:v>62.580525659508666</c:v>
                </c:pt>
                <c:pt idx="332">
                  <c:v>62.769021218724077</c:v>
                </c:pt>
                <c:pt idx="333">
                  <c:v>62.957516777939453</c:v>
                </c:pt>
                <c:pt idx="334">
                  <c:v>63.146012337154836</c:v>
                </c:pt>
                <c:pt idx="335">
                  <c:v>63.334507896370226</c:v>
                </c:pt>
                <c:pt idx="336">
                  <c:v>63.523003455585616</c:v>
                </c:pt>
                <c:pt idx="337">
                  <c:v>63.711499014801014</c:v>
                </c:pt>
                <c:pt idx="338">
                  <c:v>63.899994574016389</c:v>
                </c:pt>
                <c:pt idx="339">
                  <c:v>64.088490133231772</c:v>
                </c:pt>
                <c:pt idx="340">
                  <c:v>64.276985692447184</c:v>
                </c:pt>
                <c:pt idx="341">
                  <c:v>64.465481251662553</c:v>
                </c:pt>
                <c:pt idx="342">
                  <c:v>64.653976810877936</c:v>
                </c:pt>
                <c:pt idx="343">
                  <c:v>64.842472370093333</c:v>
                </c:pt>
                <c:pt idx="344">
                  <c:v>65.030967929308716</c:v>
                </c:pt>
                <c:pt idx="345">
                  <c:v>65.219463488524099</c:v>
                </c:pt>
                <c:pt idx="346">
                  <c:v>65.407959047739496</c:v>
                </c:pt>
                <c:pt idx="347">
                  <c:v>65.596454606954879</c:v>
                </c:pt>
                <c:pt idx="348">
                  <c:v>65.784950166170276</c:v>
                </c:pt>
                <c:pt idx="349">
                  <c:v>65.973445725385659</c:v>
                </c:pt>
                <c:pt idx="350">
                  <c:v>66.161941284601042</c:v>
                </c:pt>
                <c:pt idx="351">
                  <c:v>66.350436843816439</c:v>
                </c:pt>
                <c:pt idx="352">
                  <c:v>66.538932403031808</c:v>
                </c:pt>
                <c:pt idx="353">
                  <c:v>66.727427962247205</c:v>
                </c:pt>
                <c:pt idx="354">
                  <c:v>66.915923521462602</c:v>
                </c:pt>
                <c:pt idx="355">
                  <c:v>67.104419080677971</c:v>
                </c:pt>
                <c:pt idx="356">
                  <c:v>67.292914639893354</c:v>
                </c:pt>
                <c:pt idx="357">
                  <c:v>67.481410199108765</c:v>
                </c:pt>
                <c:pt idx="358">
                  <c:v>67.669905758324148</c:v>
                </c:pt>
                <c:pt idx="359">
                  <c:v>67.858401317539531</c:v>
                </c:pt>
                <c:pt idx="360">
                  <c:v>68.046896876754914</c:v>
                </c:pt>
                <c:pt idx="361">
                  <c:v>68.235392435970311</c:v>
                </c:pt>
                <c:pt idx="362">
                  <c:v>68.423887995185694</c:v>
                </c:pt>
                <c:pt idx="363">
                  <c:v>68.612383554401077</c:v>
                </c:pt>
                <c:pt idx="364">
                  <c:v>68.80087911361646</c:v>
                </c:pt>
                <c:pt idx="365">
                  <c:v>68.989374672831872</c:v>
                </c:pt>
                <c:pt idx="366">
                  <c:v>69.177870232047241</c:v>
                </c:pt>
                <c:pt idx="367">
                  <c:v>69.366365791262822</c:v>
                </c:pt>
                <c:pt idx="368">
                  <c:v>69.554861350478021</c:v>
                </c:pt>
                <c:pt idx="369">
                  <c:v>69.743356909693588</c:v>
                </c:pt>
                <c:pt idx="370">
                  <c:v>69.931852468908787</c:v>
                </c:pt>
                <c:pt idx="371">
                  <c:v>70.120348028124383</c:v>
                </c:pt>
                <c:pt idx="372">
                  <c:v>70.308843587339751</c:v>
                </c:pt>
                <c:pt idx="373">
                  <c:v>70.497339146555149</c:v>
                </c:pt>
                <c:pt idx="374">
                  <c:v>70.685834705770546</c:v>
                </c:pt>
                <c:pt idx="375">
                  <c:v>70.874330264985915</c:v>
                </c:pt>
                <c:pt idx="376">
                  <c:v>71.062825824201312</c:v>
                </c:pt>
                <c:pt idx="377">
                  <c:v>71.251321383416695</c:v>
                </c:pt>
              </c:numCache>
            </c:numRef>
          </c:cat>
          <c:val>
            <c:numRef>
              <c:f>Pumps!$F$15:$F$392</c:f>
              <c:numCache>
                <c:formatCode>General</c:formatCode>
                <c:ptCount val="378"/>
                <c:pt idx="0">
                  <c:v>91.273116128990239</c:v>
                </c:pt>
                <c:pt idx="1">
                  <c:v>91.318121038361014</c:v>
                </c:pt>
                <c:pt idx="2">
                  <c:v>91.368014728112271</c:v>
                </c:pt>
                <c:pt idx="3">
                  <c:v>91.422797198244041</c:v>
                </c:pt>
                <c:pt idx="4">
                  <c:v>91.482468448756308</c:v>
                </c:pt>
                <c:pt idx="5">
                  <c:v>91.547028479649086</c:v>
                </c:pt>
                <c:pt idx="6">
                  <c:v>91.616477290922361</c:v>
                </c:pt>
                <c:pt idx="7">
                  <c:v>91.690814882576163</c:v>
                </c:pt>
                <c:pt idx="8">
                  <c:v>91.770041254610433</c:v>
                </c:pt>
                <c:pt idx="9">
                  <c:v>91.854156407025229</c:v>
                </c:pt>
                <c:pt idx="10">
                  <c:v>91.943160339820537</c:v>
                </c:pt>
                <c:pt idx="11">
                  <c:v>92.037053052996342</c:v>
                </c:pt>
                <c:pt idx="12">
                  <c:v>92.135834546552644</c:v>
                </c:pt>
                <c:pt idx="13">
                  <c:v>92.239504820489458</c:v>
                </c:pt>
                <c:pt idx="14">
                  <c:v>92.348063874806769</c:v>
                </c:pt>
                <c:pt idx="15">
                  <c:v>92.461511709504592</c:v>
                </c:pt>
                <c:pt idx="16">
                  <c:v>92.57984832458294</c:v>
                </c:pt>
                <c:pt idx="17">
                  <c:v>92.703073720041758</c:v>
                </c:pt>
                <c:pt idx="18">
                  <c:v>92.831187895881087</c:v>
                </c:pt>
                <c:pt idx="19">
                  <c:v>92.964190852100927</c:v>
                </c:pt>
                <c:pt idx="20">
                  <c:v>93.102082588701279</c:v>
                </c:pt>
                <c:pt idx="21">
                  <c:v>93.244863105682143</c:v>
                </c:pt>
                <c:pt idx="22">
                  <c:v>93.392532403043489</c:v>
                </c:pt>
                <c:pt idx="23">
                  <c:v>93.545090480785333</c:v>
                </c:pt>
                <c:pt idx="24">
                  <c:v>93.702537338907717</c:v>
                </c:pt>
                <c:pt idx="25">
                  <c:v>93.86487297741057</c:v>
                </c:pt>
                <c:pt idx="26">
                  <c:v>94.032097396293963</c:v>
                </c:pt>
                <c:pt idx="27">
                  <c:v>94.204210595557839</c:v>
                </c:pt>
                <c:pt idx="28">
                  <c:v>94.381212575202213</c:v>
                </c:pt>
                <c:pt idx="29">
                  <c:v>94.563103335227098</c:v>
                </c:pt>
                <c:pt idx="30">
                  <c:v>94.749882875632494</c:v>
                </c:pt>
                <c:pt idx="31">
                  <c:v>94.941551196418416</c:v>
                </c:pt>
                <c:pt idx="32">
                  <c:v>95.138108297584807</c:v>
                </c:pt>
                <c:pt idx="33">
                  <c:v>95.339554179131696</c:v>
                </c:pt>
                <c:pt idx="34">
                  <c:v>95.54588884105911</c:v>
                </c:pt>
                <c:pt idx="35">
                  <c:v>95.757112283367036</c:v>
                </c:pt>
                <c:pt idx="36">
                  <c:v>95.973224506055459</c:v>
                </c:pt>
                <c:pt idx="37">
                  <c:v>96.194225509124379</c:v>
                </c:pt>
                <c:pt idx="38">
                  <c:v>96.420115292573797</c:v>
                </c:pt>
                <c:pt idx="39">
                  <c:v>96.650893856403755</c:v>
                </c:pt>
                <c:pt idx="40">
                  <c:v>96.886561200614182</c:v>
                </c:pt>
                <c:pt idx="41">
                  <c:v>97.12711732520512</c:v>
                </c:pt>
                <c:pt idx="42">
                  <c:v>97.372562230176584</c:v>
                </c:pt>
                <c:pt idx="43">
                  <c:v>97.622895915528531</c:v>
                </c:pt>
                <c:pt idx="44">
                  <c:v>97.878118381260975</c:v>
                </c:pt>
                <c:pt idx="45">
                  <c:v>98.138229627373946</c:v>
                </c:pt>
                <c:pt idx="46">
                  <c:v>98.403229653867427</c:v>
                </c:pt>
                <c:pt idx="47">
                  <c:v>98.673118460741406</c:v>
                </c:pt>
                <c:pt idx="48">
                  <c:v>98.947896047995869</c:v>
                </c:pt>
                <c:pt idx="49">
                  <c:v>99.227562415630842</c:v>
                </c:pt>
                <c:pt idx="50">
                  <c:v>99.512117563646328</c:v>
                </c:pt>
                <c:pt idx="51">
                  <c:v>99.801561492042339</c:v>
                </c:pt>
                <c:pt idx="52">
                  <c:v>100.09589420081883</c:v>
                </c:pt>
                <c:pt idx="53">
                  <c:v>100.39511568997582</c:v>
                </c:pt>
                <c:pt idx="54">
                  <c:v>100.69922595951334</c:v>
                </c:pt>
                <c:pt idx="55">
                  <c:v>101.00822500943133</c:v>
                </c:pt>
                <c:pt idx="56">
                  <c:v>101.32211283972985</c:v>
                </c:pt>
                <c:pt idx="57">
                  <c:v>101.64088945040888</c:v>
                </c:pt>
                <c:pt idx="58">
                  <c:v>101.96455484146838</c:v>
                </c:pt>
                <c:pt idx="59">
                  <c:v>102.29310901290842</c:v>
                </c:pt>
                <c:pt idx="60">
                  <c:v>102.62655196472895</c:v>
                </c:pt>
                <c:pt idx="61">
                  <c:v>102.96488369693</c:v>
                </c:pt>
                <c:pt idx="62">
                  <c:v>103.30810420951154</c:v>
                </c:pt>
                <c:pt idx="63">
                  <c:v>103.65621350247358</c:v>
                </c:pt>
                <c:pt idx="64">
                  <c:v>104.00921157581614</c:v>
                </c:pt>
                <c:pt idx="65">
                  <c:v>104.3670984295392</c:v>
                </c:pt>
                <c:pt idx="66">
                  <c:v>104.72987406364277</c:v>
                </c:pt>
                <c:pt idx="67">
                  <c:v>105.09753847812682</c:v>
                </c:pt>
                <c:pt idx="68">
                  <c:v>105.47009167299139</c:v>
                </c:pt>
                <c:pt idx="69">
                  <c:v>105.84753364823646</c:v>
                </c:pt>
                <c:pt idx="70">
                  <c:v>106.22986440386204</c:v>
                </c:pt>
                <c:pt idx="71">
                  <c:v>106.61708393986812</c:v>
                </c:pt>
                <c:pt idx="72">
                  <c:v>107.00919225625474</c:v>
                </c:pt>
                <c:pt idx="73">
                  <c:v>107.4061893530218</c:v>
                </c:pt>
                <c:pt idx="74">
                  <c:v>107.80807523016942</c:v>
                </c:pt>
                <c:pt idx="75">
                  <c:v>108.21484988769751</c:v>
                </c:pt>
                <c:pt idx="76">
                  <c:v>108.62651332560614</c:v>
                </c:pt>
                <c:pt idx="77">
                  <c:v>109.04306554389525</c:v>
                </c:pt>
                <c:pt idx="78">
                  <c:v>109.46450654256485</c:v>
                </c:pt>
                <c:pt idx="79">
                  <c:v>109.89083632161497</c:v>
                </c:pt>
                <c:pt idx="80">
                  <c:v>110.3220548810456</c:v>
                </c:pt>
                <c:pt idx="81">
                  <c:v>110.75816222085675</c:v>
                </c:pt>
                <c:pt idx="82">
                  <c:v>111.19915834104837</c:v>
                </c:pt>
                <c:pt idx="83">
                  <c:v>111.64504324162051</c:v>
                </c:pt>
                <c:pt idx="84">
                  <c:v>112.09581692257316</c:v>
                </c:pt>
                <c:pt idx="85">
                  <c:v>112.55147938390631</c:v>
                </c:pt>
                <c:pt idx="86">
                  <c:v>113.01203062561997</c:v>
                </c:pt>
                <c:pt idx="87">
                  <c:v>113.47747064771413</c:v>
                </c:pt>
                <c:pt idx="88">
                  <c:v>113.94779945018878</c:v>
                </c:pt>
                <c:pt idx="89">
                  <c:v>114.42301703304396</c:v>
                </c:pt>
                <c:pt idx="90">
                  <c:v>114.90312339627963</c:v>
                </c:pt>
                <c:pt idx="91">
                  <c:v>115.38811853989581</c:v>
                </c:pt>
                <c:pt idx="92">
                  <c:v>115.87800246389251</c:v>
                </c:pt>
                <c:pt idx="93">
                  <c:v>116.37277516826967</c:v>
                </c:pt>
                <c:pt idx="94">
                  <c:v>116.87243665302738</c:v>
                </c:pt>
                <c:pt idx="95">
                  <c:v>117.37698691816557</c:v>
                </c:pt>
                <c:pt idx="96">
                  <c:v>117.88642596368427</c:v>
                </c:pt>
                <c:pt idx="97">
                  <c:v>118.40075378958349</c:v>
                </c:pt>
                <c:pt idx="98">
                  <c:v>118.91997039586319</c:v>
                </c:pt>
                <c:pt idx="99">
                  <c:v>119.4440757825234</c:v>
                </c:pt>
                <c:pt idx="100">
                  <c:v>119.97306994956412</c:v>
                </c:pt>
                <c:pt idx="101">
                  <c:v>120.50695289698535</c:v>
                </c:pt>
                <c:pt idx="102">
                  <c:v>121.0457246247871</c:v>
                </c:pt>
                <c:pt idx="103">
                  <c:v>121.58938513296931</c:v>
                </c:pt>
                <c:pt idx="104">
                  <c:v>122.13793442153205</c:v>
                </c:pt>
                <c:pt idx="105">
                  <c:v>122.6913724904753</c:v>
                </c:pt>
                <c:pt idx="106">
                  <c:v>123.24969933979907</c:v>
                </c:pt>
                <c:pt idx="107">
                  <c:v>123.81291496950331</c:v>
                </c:pt>
                <c:pt idx="108">
                  <c:v>124.38101937958805</c:v>
                </c:pt>
                <c:pt idx="109">
                  <c:v>124.95401257005334</c:v>
                </c:pt>
                <c:pt idx="110">
                  <c:v>125.5318945408991</c:v>
                </c:pt>
                <c:pt idx="111">
                  <c:v>126.11466529212537</c:v>
                </c:pt>
                <c:pt idx="112">
                  <c:v>126.70232482373213</c:v>
                </c:pt>
                <c:pt idx="113">
                  <c:v>127.2948731357194</c:v>
                </c:pt>
                <c:pt idx="114">
                  <c:v>127.8923102280872</c:v>
                </c:pt>
                <c:pt idx="115">
                  <c:v>128.49463610083549</c:v>
                </c:pt>
                <c:pt idx="116">
                  <c:v>129.1018507539643</c:v>
                </c:pt>
                <c:pt idx="117">
                  <c:v>129.7139541874736</c:v>
                </c:pt>
                <c:pt idx="118">
                  <c:v>130.33094640136338</c:v>
                </c:pt>
                <c:pt idx="119">
                  <c:v>130.9528273956337</c:v>
                </c:pt>
                <c:pt idx="120">
                  <c:v>131.5795971702845</c:v>
                </c:pt>
                <c:pt idx="121">
                  <c:v>132.21125572531582</c:v>
                </c:pt>
                <c:pt idx="122">
                  <c:v>132.84780306072767</c:v>
                </c:pt>
                <c:pt idx="123">
                  <c:v>133.48923917651999</c:v>
                </c:pt>
                <c:pt idx="124">
                  <c:v>134.13556407269283</c:v>
                </c:pt>
                <c:pt idx="125">
                  <c:v>134.78677774924617</c:v>
                </c:pt>
                <c:pt idx="126">
                  <c:v>135.44288020618001</c:v>
                </c:pt>
                <c:pt idx="127">
                  <c:v>136.10387144349434</c:v>
                </c:pt>
                <c:pt idx="128">
                  <c:v>136.7697514611892</c:v>
                </c:pt>
                <c:pt idx="129">
                  <c:v>137.44052025926456</c:v>
                </c:pt>
                <c:pt idx="130">
                  <c:v>138.11617783772044</c:v>
                </c:pt>
                <c:pt idx="131">
                  <c:v>138.79672419655682</c:v>
                </c:pt>
                <c:pt idx="132">
                  <c:v>139.48215933577364</c:v>
                </c:pt>
                <c:pt idx="133">
                  <c:v>140.17248325537105</c:v>
                </c:pt>
                <c:pt idx="134">
                  <c:v>140.86769595534892</c:v>
                </c:pt>
                <c:pt idx="135">
                  <c:v>141.56779743570729</c:v>
                </c:pt>
                <c:pt idx="136">
                  <c:v>142.27278769644622</c:v>
                </c:pt>
                <c:pt idx="137">
                  <c:v>142.98266673756561</c:v>
                </c:pt>
                <c:pt idx="138">
                  <c:v>143.69743455906547</c:v>
                </c:pt>
                <c:pt idx="139">
                  <c:v>144.41709116094589</c:v>
                </c:pt>
                <c:pt idx="140">
                  <c:v>145.14163654320674</c:v>
                </c:pt>
                <c:pt idx="141">
                  <c:v>145.87107070584818</c:v>
                </c:pt>
                <c:pt idx="142">
                  <c:v>146.60539364887012</c:v>
                </c:pt>
                <c:pt idx="143">
                  <c:v>147.34460537227253</c:v>
                </c:pt>
                <c:pt idx="144">
                  <c:v>148.08870587605546</c:v>
                </c:pt>
                <c:pt idx="145">
                  <c:v>148.83769516021889</c:v>
                </c:pt>
                <c:pt idx="146">
                  <c:v>149.59157322476284</c:v>
                </c:pt>
                <c:pt idx="147">
                  <c:v>150.35034006968729</c:v>
                </c:pt>
                <c:pt idx="148">
                  <c:v>151.11399569499221</c:v>
                </c:pt>
                <c:pt idx="149">
                  <c:v>151.88254010067766</c:v>
                </c:pt>
                <c:pt idx="150">
                  <c:v>152.65597328674363</c:v>
                </c:pt>
                <c:pt idx="151">
                  <c:v>153.43429525319007</c:v>
                </c:pt>
                <c:pt idx="152">
                  <c:v>154.21750600001704</c:v>
                </c:pt>
                <c:pt idx="153">
                  <c:v>155.0056055272245</c:v>
                </c:pt>
                <c:pt idx="154">
                  <c:v>155.79859383481249</c:v>
                </c:pt>
                <c:pt idx="155">
                  <c:v>156.59647092278095</c:v>
                </c:pt>
                <c:pt idx="156">
                  <c:v>157.39923679112999</c:v>
                </c:pt>
                <c:pt idx="157">
                  <c:v>158.20689143985945</c:v>
                </c:pt>
                <c:pt idx="158">
                  <c:v>159.01943486896943</c:v>
                </c:pt>
                <c:pt idx="159">
                  <c:v>159.83686707845993</c:v>
                </c:pt>
                <c:pt idx="160">
                  <c:v>160.65918806833093</c:v>
                </c:pt>
                <c:pt idx="161">
                  <c:v>161.48639783858246</c:v>
                </c:pt>
                <c:pt idx="162">
                  <c:v>162.3184963892144</c:v>
                </c:pt>
                <c:pt idx="163">
                  <c:v>163.15548372022695</c:v>
                </c:pt>
                <c:pt idx="164">
                  <c:v>163.99735983161997</c:v>
                </c:pt>
                <c:pt idx="165">
                  <c:v>164.84412472339346</c:v>
                </c:pt>
                <c:pt idx="166">
                  <c:v>165.69577839554753</c:v>
                </c:pt>
                <c:pt idx="167">
                  <c:v>166.55232084808208</c:v>
                </c:pt>
                <c:pt idx="168">
                  <c:v>167.41375208099709</c:v>
                </c:pt>
                <c:pt idx="169">
                  <c:v>168.28007209429265</c:v>
                </c:pt>
                <c:pt idx="170">
                  <c:v>169.15128088796865</c:v>
                </c:pt>
                <c:pt idx="171">
                  <c:v>170.02737846202527</c:v>
                </c:pt>
                <c:pt idx="172">
                  <c:v>170.9083648164623</c:v>
                </c:pt>
                <c:pt idx="173">
                  <c:v>171.79423995127985</c:v>
                </c:pt>
                <c:pt idx="174">
                  <c:v>172.68500386647793</c:v>
                </c:pt>
                <c:pt idx="175">
                  <c:v>173.5806565620565</c:v>
                </c:pt>
                <c:pt idx="176">
                  <c:v>174.48119803801558</c:v>
                </c:pt>
                <c:pt idx="177">
                  <c:v>175.38662829435518</c:v>
                </c:pt>
                <c:pt idx="178">
                  <c:v>176.29694733107524</c:v>
                </c:pt>
                <c:pt idx="179">
                  <c:v>177.21215514817584</c:v>
                </c:pt>
                <c:pt idx="180">
                  <c:v>178.13225174565693</c:v>
                </c:pt>
                <c:pt idx="181">
                  <c:v>179.05723712351855</c:v>
                </c:pt>
                <c:pt idx="182">
                  <c:v>179.98711128176066</c:v>
                </c:pt>
                <c:pt idx="183">
                  <c:v>180.92187422038324</c:v>
                </c:pt>
                <c:pt idx="184">
                  <c:v>181.86152593938633</c:v>
                </c:pt>
                <c:pt idx="185">
                  <c:v>182.80606643876999</c:v>
                </c:pt>
                <c:pt idx="186">
                  <c:v>183.75549571853412</c:v>
                </c:pt>
                <c:pt idx="187">
                  <c:v>184.70981377867872</c:v>
                </c:pt>
                <c:pt idx="188">
                  <c:v>185.66902061920385</c:v>
                </c:pt>
                <c:pt idx="189">
                  <c:v>186.63311624010953</c:v>
                </c:pt>
                <c:pt idx="190">
                  <c:v>187.60210064139562</c:v>
                </c:pt>
                <c:pt idx="191">
                  <c:v>188.5759738230623</c:v>
                </c:pt>
                <c:pt idx="192">
                  <c:v>189.55473578510941</c:v>
                </c:pt>
                <c:pt idx="193">
                  <c:v>190.53838652753709</c:v>
                </c:pt>
                <c:pt idx="194">
                  <c:v>191.52692605034528</c:v>
                </c:pt>
                <c:pt idx="195">
                  <c:v>192.52035435353392</c:v>
                </c:pt>
                <c:pt idx="196">
                  <c:v>193.51867143710311</c:v>
                </c:pt>
                <c:pt idx="197">
                  <c:v>194.52187730105277</c:v>
                </c:pt>
                <c:pt idx="198">
                  <c:v>195.52997194538295</c:v>
                </c:pt>
                <c:pt idx="199">
                  <c:v>196.54295537009361</c:v>
                </c:pt>
                <c:pt idx="200">
                  <c:v>197.56082757518479</c:v>
                </c:pt>
                <c:pt idx="201">
                  <c:v>198.58358856065649</c:v>
                </c:pt>
                <c:pt idx="202">
                  <c:v>199.6112383265087</c:v>
                </c:pt>
                <c:pt idx="203">
                  <c:v>200.64377687274137</c:v>
                </c:pt>
                <c:pt idx="204">
                  <c:v>201.6812041993546</c:v>
                </c:pt>
                <c:pt idx="205">
                  <c:v>202.72352030634835</c:v>
                </c:pt>
                <c:pt idx="206">
                  <c:v>203.77072519372254</c:v>
                </c:pt>
                <c:pt idx="207">
                  <c:v>204.82281886147729</c:v>
                </c:pt>
                <c:pt idx="208">
                  <c:v>205.8798013096125</c:v>
                </c:pt>
                <c:pt idx="209">
                  <c:v>206.94167253812822</c:v>
                </c:pt>
                <c:pt idx="210">
                  <c:v>208.00843254702446</c:v>
                </c:pt>
                <c:pt idx="211">
                  <c:v>209.08008133630122</c:v>
                </c:pt>
                <c:pt idx="212">
                  <c:v>210.15661890595845</c:v>
                </c:pt>
                <c:pt idx="213">
                  <c:v>211.23804525599621</c:v>
                </c:pt>
                <c:pt idx="214">
                  <c:v>212.32436038641441</c:v>
                </c:pt>
                <c:pt idx="215">
                  <c:v>213.41556429721322</c:v>
                </c:pt>
                <c:pt idx="216">
                  <c:v>214.51165698839247</c:v>
                </c:pt>
                <c:pt idx="217">
                  <c:v>215.61263845995225</c:v>
                </c:pt>
                <c:pt idx="218">
                  <c:v>216.7185087118925</c:v>
                </c:pt>
                <c:pt idx="219">
                  <c:v>217.82926774421333</c:v>
                </c:pt>
                <c:pt idx="220">
                  <c:v>218.94491555691459</c:v>
                </c:pt>
                <c:pt idx="221">
                  <c:v>220.06545214999639</c:v>
                </c:pt>
                <c:pt idx="222">
                  <c:v>221.19087752345865</c:v>
                </c:pt>
                <c:pt idx="223">
                  <c:v>222.32119167730144</c:v>
                </c:pt>
                <c:pt idx="224">
                  <c:v>223.45639461152476</c:v>
                </c:pt>
                <c:pt idx="225">
                  <c:v>224.59648632612848</c:v>
                </c:pt>
                <c:pt idx="226">
                  <c:v>225.74146682111285</c:v>
                </c:pt>
                <c:pt idx="227">
                  <c:v>226.89133609647766</c:v>
                </c:pt>
                <c:pt idx="228">
                  <c:v>228.04609415222299</c:v>
                </c:pt>
                <c:pt idx="229">
                  <c:v>229.20574098834879</c:v>
                </c:pt>
                <c:pt idx="230">
                  <c:v>230.37027660485518</c:v>
                </c:pt>
                <c:pt idx="231">
                  <c:v>231.53970100174197</c:v>
                </c:pt>
                <c:pt idx="232">
                  <c:v>232.71401417900935</c:v>
                </c:pt>
                <c:pt idx="233">
                  <c:v>233.89321613665714</c:v>
                </c:pt>
                <c:pt idx="234">
                  <c:v>235.07730687468552</c:v>
                </c:pt>
                <c:pt idx="235">
                  <c:v>236.26628639309436</c:v>
                </c:pt>
                <c:pt idx="236">
                  <c:v>237.4601546918837</c:v>
                </c:pt>
                <c:pt idx="237">
                  <c:v>238.65891177105357</c:v>
                </c:pt>
                <c:pt idx="238">
                  <c:v>239.86255763060396</c:v>
                </c:pt>
                <c:pt idx="239">
                  <c:v>241.07109227053476</c:v>
                </c:pt>
                <c:pt idx="240">
                  <c:v>242.28451569084623</c:v>
                </c:pt>
                <c:pt idx="241">
                  <c:v>243.50282789153809</c:v>
                </c:pt>
                <c:pt idx="242">
                  <c:v>244.72602887261047</c:v>
                </c:pt>
                <c:pt idx="243">
                  <c:v>245.95411863406335</c:v>
                </c:pt>
                <c:pt idx="244">
                  <c:v>247.18709717589675</c:v>
                </c:pt>
                <c:pt idx="245">
                  <c:v>248.4249644981106</c:v>
                </c:pt>
                <c:pt idx="246">
                  <c:v>249.66772060070511</c:v>
                </c:pt>
                <c:pt idx="247">
                  <c:v>250.91536548367998</c:v>
                </c:pt>
                <c:pt idx="248">
                  <c:v>252.16789914703537</c:v>
                </c:pt>
                <c:pt idx="249">
                  <c:v>253.42532159077129</c:v>
                </c:pt>
                <c:pt idx="250">
                  <c:v>254.68763281488768</c:v>
                </c:pt>
                <c:pt idx="251">
                  <c:v>255.95483281938468</c:v>
                </c:pt>
                <c:pt idx="252">
                  <c:v>257.22692160426203</c:v>
                </c:pt>
                <c:pt idx="253">
                  <c:v>258.50389916952003</c:v>
                </c:pt>
                <c:pt idx="254">
                  <c:v>259.78576551515846</c:v>
                </c:pt>
                <c:pt idx="255">
                  <c:v>261.07252064117739</c:v>
                </c:pt>
                <c:pt idx="256">
                  <c:v>262.36416454757682</c:v>
                </c:pt>
                <c:pt idx="257">
                  <c:v>263.66069723435686</c:v>
                </c:pt>
                <c:pt idx="258">
                  <c:v>264.96211870151723</c:v>
                </c:pt>
                <c:pt idx="259">
                  <c:v>266.2684289490582</c:v>
                </c:pt>
                <c:pt idx="260">
                  <c:v>267.57962797697968</c:v>
                </c:pt>
                <c:pt idx="261">
                  <c:v>268.89571578528171</c:v>
                </c:pt>
                <c:pt idx="262">
                  <c:v>270.21669237396412</c:v>
                </c:pt>
                <c:pt idx="263">
                  <c:v>271.54255774302715</c:v>
                </c:pt>
                <c:pt idx="264">
                  <c:v>272.87331189247067</c:v>
                </c:pt>
                <c:pt idx="265">
                  <c:v>274.20895482229457</c:v>
                </c:pt>
                <c:pt idx="266">
                  <c:v>275.54948653249909</c:v>
                </c:pt>
                <c:pt idx="267">
                  <c:v>276.89490702308416</c:v>
                </c:pt>
                <c:pt idx="268">
                  <c:v>278.24521629404961</c:v>
                </c:pt>
                <c:pt idx="269">
                  <c:v>279.60041434539568</c:v>
                </c:pt>
                <c:pt idx="270">
                  <c:v>280.96050117712213</c:v>
                </c:pt>
                <c:pt idx="271">
                  <c:v>282.32547678922919</c:v>
                </c:pt>
                <c:pt idx="272">
                  <c:v>283.69534118171663</c:v>
                </c:pt>
                <c:pt idx="273">
                  <c:v>285.07009435458474</c:v>
                </c:pt>
                <c:pt idx="274">
                  <c:v>286.44973630783329</c:v>
                </c:pt>
                <c:pt idx="275">
                  <c:v>287.83426704146228</c:v>
                </c:pt>
                <c:pt idx="276">
                  <c:v>289.22368655547177</c:v>
                </c:pt>
                <c:pt idx="277">
                  <c:v>290.61799484986182</c:v>
                </c:pt>
                <c:pt idx="278">
                  <c:v>292.01719192463247</c:v>
                </c:pt>
                <c:pt idx="279">
                  <c:v>293.42127777978345</c:v>
                </c:pt>
                <c:pt idx="280">
                  <c:v>294.83025241531516</c:v>
                </c:pt>
                <c:pt idx="281">
                  <c:v>296.24411583122702</c:v>
                </c:pt>
                <c:pt idx="282">
                  <c:v>297.66286802751966</c:v>
                </c:pt>
                <c:pt idx="283">
                  <c:v>299.08650900419275</c:v>
                </c:pt>
                <c:pt idx="284">
                  <c:v>300.51503876124639</c:v>
                </c:pt>
                <c:pt idx="285">
                  <c:v>301.94845729868047</c:v>
                </c:pt>
                <c:pt idx="286">
                  <c:v>303.38676461649504</c:v>
                </c:pt>
                <c:pt idx="287">
                  <c:v>304.82996071469012</c:v>
                </c:pt>
                <c:pt idx="288">
                  <c:v>306.27804559326574</c:v>
                </c:pt>
                <c:pt idx="289">
                  <c:v>307.73101925222187</c:v>
                </c:pt>
                <c:pt idx="290">
                  <c:v>309.18888169155849</c:v>
                </c:pt>
                <c:pt idx="291">
                  <c:v>310.65163291127556</c:v>
                </c:pt>
                <c:pt idx="292">
                  <c:v>312.11927291137317</c:v>
                </c:pt>
                <c:pt idx="293">
                  <c:v>313.59180169185123</c:v>
                </c:pt>
                <c:pt idx="294">
                  <c:v>315.06921925271001</c:v>
                </c:pt>
                <c:pt idx="295">
                  <c:v>316.55152559394912</c:v>
                </c:pt>
                <c:pt idx="296">
                  <c:v>318.03872071556873</c:v>
                </c:pt>
                <c:pt idx="297">
                  <c:v>319.53080461756883</c:v>
                </c:pt>
                <c:pt idx="298">
                  <c:v>321.02777729994949</c:v>
                </c:pt>
                <c:pt idx="299">
                  <c:v>322.52963876271065</c:v>
                </c:pt>
                <c:pt idx="300">
                  <c:v>324.03638900585236</c:v>
                </c:pt>
                <c:pt idx="301">
                  <c:v>325.54802802937451</c:v>
                </c:pt>
                <c:pt idx="302">
                  <c:v>327.0645558332771</c:v>
                </c:pt>
                <c:pt idx="303">
                  <c:v>328.5859724175603</c:v>
                </c:pt>
                <c:pt idx="304">
                  <c:v>330.11227778222388</c:v>
                </c:pt>
                <c:pt idx="305">
                  <c:v>331.64347192726819</c:v>
                </c:pt>
                <c:pt idx="306">
                  <c:v>333.17955485269283</c:v>
                </c:pt>
                <c:pt idx="307">
                  <c:v>334.72052655849802</c:v>
                </c:pt>
                <c:pt idx="308">
                  <c:v>336.26638704468382</c:v>
                </c:pt>
                <c:pt idx="309">
                  <c:v>337.8171363112499</c:v>
                </c:pt>
                <c:pt idx="310">
                  <c:v>339.37277435819658</c:v>
                </c:pt>
                <c:pt idx="311">
                  <c:v>340.93330118552382</c:v>
                </c:pt>
                <c:pt idx="312">
                  <c:v>342.49871679323149</c:v>
                </c:pt>
                <c:pt idx="313">
                  <c:v>344.06902118131984</c:v>
                </c:pt>
                <c:pt idx="314">
                  <c:v>345.64421434978851</c:v>
                </c:pt>
                <c:pt idx="315">
                  <c:v>347.22429629863774</c:v>
                </c:pt>
                <c:pt idx="316">
                  <c:v>348.80926702786741</c:v>
                </c:pt>
                <c:pt idx="317">
                  <c:v>350.39912653747774</c:v>
                </c:pt>
                <c:pt idx="318">
                  <c:v>351.9938748274684</c:v>
                </c:pt>
                <c:pt idx="319">
                  <c:v>353.59351189783973</c:v>
                </c:pt>
                <c:pt idx="320">
                  <c:v>355.19803774859145</c:v>
                </c:pt>
                <c:pt idx="321">
                  <c:v>356.80745237972371</c:v>
                </c:pt>
                <c:pt idx="322">
                  <c:v>358.42175579123648</c:v>
                </c:pt>
                <c:pt idx="323">
                  <c:v>360.0409479831298</c:v>
                </c:pt>
                <c:pt idx="324">
                  <c:v>361.6650289554035</c:v>
                </c:pt>
                <c:pt idx="325">
                  <c:v>363.2939987080577</c:v>
                </c:pt>
                <c:pt idx="326">
                  <c:v>364.92785724109251</c:v>
                </c:pt>
                <c:pt idx="327">
                  <c:v>366.56660455450776</c:v>
                </c:pt>
                <c:pt idx="328">
                  <c:v>368.21024064830362</c:v>
                </c:pt>
                <c:pt idx="329">
                  <c:v>369.85876552247987</c:v>
                </c:pt>
                <c:pt idx="330">
                  <c:v>371.51217917703673</c:v>
                </c:pt>
                <c:pt idx="331">
                  <c:v>373.17048161197391</c:v>
                </c:pt>
                <c:pt idx="332">
                  <c:v>374.83367282729182</c:v>
                </c:pt>
                <c:pt idx="333">
                  <c:v>376.50175282299011</c:v>
                </c:pt>
                <c:pt idx="334">
                  <c:v>378.1747215990689</c:v>
                </c:pt>
                <c:pt idx="335">
                  <c:v>379.8525791555283</c:v>
                </c:pt>
                <c:pt idx="336">
                  <c:v>381.53532549236809</c:v>
                </c:pt>
                <c:pt idx="337">
                  <c:v>383.22296060958837</c:v>
                </c:pt>
                <c:pt idx="338">
                  <c:v>384.91548450718932</c:v>
                </c:pt>
                <c:pt idx="339">
                  <c:v>386.61289718517054</c:v>
                </c:pt>
                <c:pt idx="340">
                  <c:v>388.31519864353254</c:v>
                </c:pt>
                <c:pt idx="341">
                  <c:v>390.0223888822747</c:v>
                </c:pt>
                <c:pt idx="342">
                  <c:v>391.73446790139769</c:v>
                </c:pt>
                <c:pt idx="343">
                  <c:v>393.45143570090102</c:v>
                </c:pt>
                <c:pt idx="344">
                  <c:v>395.17329228078489</c:v>
                </c:pt>
                <c:pt idx="345">
                  <c:v>396.90003764104921</c:v>
                </c:pt>
                <c:pt idx="346">
                  <c:v>398.63167178169408</c:v>
                </c:pt>
                <c:pt idx="347">
                  <c:v>400.36819470271945</c:v>
                </c:pt>
                <c:pt idx="348">
                  <c:v>402.10960640412532</c:v>
                </c:pt>
                <c:pt idx="349">
                  <c:v>403.85590688591174</c:v>
                </c:pt>
                <c:pt idx="350">
                  <c:v>405.60709614807854</c:v>
                </c:pt>
                <c:pt idx="351">
                  <c:v>407.36317419062601</c:v>
                </c:pt>
                <c:pt idx="352">
                  <c:v>409.12414101355381</c:v>
                </c:pt>
                <c:pt idx="353">
                  <c:v>410.88999661686239</c:v>
                </c:pt>
                <c:pt idx="354">
                  <c:v>412.66074100055118</c:v>
                </c:pt>
                <c:pt idx="355">
                  <c:v>414.4363741646207</c:v>
                </c:pt>
                <c:pt idx="356">
                  <c:v>416.21689610907055</c:v>
                </c:pt>
                <c:pt idx="357">
                  <c:v>418.00230683390095</c:v>
                </c:pt>
                <c:pt idx="358">
                  <c:v>419.79260633911184</c:v>
                </c:pt>
                <c:pt idx="359">
                  <c:v>421.58779462470329</c:v>
                </c:pt>
                <c:pt idx="360">
                  <c:v>423.38787169067524</c:v>
                </c:pt>
                <c:pt idx="361">
                  <c:v>425.19283753702774</c:v>
                </c:pt>
                <c:pt idx="362">
                  <c:v>427.00269216376068</c:v>
                </c:pt>
                <c:pt idx="363">
                  <c:v>428.81743557087412</c:v>
                </c:pt>
                <c:pt idx="364">
                  <c:v>430.63706775836806</c:v>
                </c:pt>
                <c:pt idx="365">
                  <c:v>432.46158872624261</c:v>
                </c:pt>
                <c:pt idx="366">
                  <c:v>434.29099847449748</c:v>
                </c:pt>
                <c:pt idx="367">
                  <c:v>436.12529700313479</c:v>
                </c:pt>
                <c:pt idx="368">
                  <c:v>437.96448431214895</c:v>
                </c:pt>
                <c:pt idx="369">
                  <c:v>439.80856040154731</c:v>
                </c:pt>
                <c:pt idx="370">
                  <c:v>441.65752527132236</c:v>
                </c:pt>
                <c:pt idx="371">
                  <c:v>443.51137892148171</c:v>
                </c:pt>
                <c:pt idx="372">
                  <c:v>445.37012135201979</c:v>
                </c:pt>
                <c:pt idx="373">
                  <c:v>447.23375256293826</c:v>
                </c:pt>
                <c:pt idx="374">
                  <c:v>449.10227255423729</c:v>
                </c:pt>
                <c:pt idx="375">
                  <c:v>450.97568132591681</c:v>
                </c:pt>
                <c:pt idx="376">
                  <c:v>452.85397887797677</c:v>
                </c:pt>
                <c:pt idx="377">
                  <c:v>454.73716521041734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CF-414F-A693-6B63233BF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12991"/>
        <c:axId val="35512031"/>
      </c:lineChart>
      <c:dateAx>
        <c:axId val="35512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 [L/min]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2031"/>
        <c:crosses val="autoZero"/>
        <c:auto val="0"/>
        <c:lblOffset val="100"/>
        <c:baseTimeUnit val="days"/>
        <c:majorUnit val="3"/>
        <c:majorTimeUnit val="days"/>
      </c:dateAx>
      <c:valAx>
        <c:axId val="355120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Pressure</a:t>
                </a:r>
                <a:r>
                  <a:rPr lang="en-CA" baseline="0"/>
                  <a:t> [kPa]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337382974073675"/>
          <c:y val="0.88333829893774041"/>
          <c:w val="0.72566921573771059"/>
          <c:h val="0.116661701062259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Pressure vs. Flow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82821360064804"/>
          <c:y val="0.17441050188612736"/>
          <c:w val="0.79824012427062319"/>
          <c:h val="0.58483611352605847"/>
        </c:manualLayout>
      </c:layout>
      <c:lineChart>
        <c:grouping val="standard"/>
        <c:varyColors val="0"/>
        <c:ser>
          <c:idx val="1"/>
          <c:order val="1"/>
          <c:tx>
            <c:strRef>
              <c:f>'Storage to House'!$C$11</c:f>
              <c:strCache>
                <c:ptCount val="1"/>
                <c:pt idx="0">
                  <c:v>System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'Storage to House'!$B$12:$B$1011</c:f>
              <c:numCache>
                <c:formatCode>0.00</c:formatCode>
                <c:ptCount val="1000"/>
                <c:pt idx="0">
                  <c:v>5.6548667764616277E-2</c:v>
                </c:pt>
                <c:pt idx="1">
                  <c:v>0.11309733552923255</c:v>
                </c:pt>
                <c:pt idx="2">
                  <c:v>0.16964600329384882</c:v>
                </c:pt>
                <c:pt idx="3">
                  <c:v>0.22619467105846511</c:v>
                </c:pt>
                <c:pt idx="4">
                  <c:v>0.28274333882308139</c:v>
                </c:pt>
                <c:pt idx="5">
                  <c:v>0.33929200658769765</c:v>
                </c:pt>
                <c:pt idx="6">
                  <c:v>0.39584067435231396</c:v>
                </c:pt>
                <c:pt idx="7">
                  <c:v>0.45238934211693022</c:v>
                </c:pt>
                <c:pt idx="8">
                  <c:v>0.50893800988154647</c:v>
                </c:pt>
                <c:pt idx="9">
                  <c:v>0.56548667764616278</c:v>
                </c:pt>
                <c:pt idx="10">
                  <c:v>0.62203534541077898</c:v>
                </c:pt>
                <c:pt idx="11">
                  <c:v>0.6785840131753953</c:v>
                </c:pt>
                <c:pt idx="12">
                  <c:v>0.73513268094001161</c:v>
                </c:pt>
                <c:pt idx="13">
                  <c:v>0.79168134870462792</c:v>
                </c:pt>
                <c:pt idx="14">
                  <c:v>0.84823001646924412</c:v>
                </c:pt>
                <c:pt idx="15">
                  <c:v>0.90477868423386043</c:v>
                </c:pt>
                <c:pt idx="16">
                  <c:v>0.96132735199847663</c:v>
                </c:pt>
                <c:pt idx="17">
                  <c:v>1.0178760197630929</c:v>
                </c:pt>
                <c:pt idx="18">
                  <c:v>1.0744246875277093</c:v>
                </c:pt>
                <c:pt idx="19">
                  <c:v>1.1309733552923256</c:v>
                </c:pt>
                <c:pt idx="20">
                  <c:v>1.1875220230569419</c:v>
                </c:pt>
                <c:pt idx="21">
                  <c:v>1.244070690821558</c:v>
                </c:pt>
                <c:pt idx="22">
                  <c:v>1.3006193585861745</c:v>
                </c:pt>
                <c:pt idx="23">
                  <c:v>1.3571680263507906</c:v>
                </c:pt>
                <c:pt idx="24">
                  <c:v>1.4137166941154069</c:v>
                </c:pt>
                <c:pt idx="25">
                  <c:v>1.4702653618800232</c:v>
                </c:pt>
                <c:pt idx="26">
                  <c:v>1.5268140296446395</c:v>
                </c:pt>
                <c:pt idx="27">
                  <c:v>1.5833626974092558</c:v>
                </c:pt>
                <c:pt idx="28">
                  <c:v>1.6399113651738717</c:v>
                </c:pt>
                <c:pt idx="29">
                  <c:v>1.6964600329384882</c:v>
                </c:pt>
                <c:pt idx="30">
                  <c:v>1.7530087007031045</c:v>
                </c:pt>
                <c:pt idx="31">
                  <c:v>1.8095573684677209</c:v>
                </c:pt>
                <c:pt idx="32">
                  <c:v>1.8661060362323372</c:v>
                </c:pt>
                <c:pt idx="33">
                  <c:v>1.9226547039969533</c:v>
                </c:pt>
                <c:pt idx="34">
                  <c:v>1.9792033717615696</c:v>
                </c:pt>
                <c:pt idx="35">
                  <c:v>2.0357520395261859</c:v>
                </c:pt>
                <c:pt idx="36">
                  <c:v>2.0923007072908022</c:v>
                </c:pt>
                <c:pt idx="37">
                  <c:v>2.1488493750554185</c:v>
                </c:pt>
                <c:pt idx="38">
                  <c:v>2.2053980428200353</c:v>
                </c:pt>
                <c:pt idx="39">
                  <c:v>2.2619467105846511</c:v>
                </c:pt>
                <c:pt idx="40">
                  <c:v>2.3184953783492674</c:v>
                </c:pt>
                <c:pt idx="41">
                  <c:v>2.3750440461138838</c:v>
                </c:pt>
                <c:pt idx="42">
                  <c:v>2.4315927138785001</c:v>
                </c:pt>
                <c:pt idx="43">
                  <c:v>2.4881413816431159</c:v>
                </c:pt>
                <c:pt idx="44">
                  <c:v>2.5446900494077322</c:v>
                </c:pt>
                <c:pt idx="45">
                  <c:v>2.601238717172349</c:v>
                </c:pt>
                <c:pt idx="46">
                  <c:v>2.6577873849369649</c:v>
                </c:pt>
                <c:pt idx="47">
                  <c:v>2.7143360527015812</c:v>
                </c:pt>
                <c:pt idx="48">
                  <c:v>2.770884720466197</c:v>
                </c:pt>
                <c:pt idx="49">
                  <c:v>2.8274333882308138</c:v>
                </c:pt>
                <c:pt idx="50">
                  <c:v>2.8839820559954297</c:v>
                </c:pt>
                <c:pt idx="51">
                  <c:v>2.9405307237600464</c:v>
                </c:pt>
                <c:pt idx="52">
                  <c:v>2.9970793915246627</c:v>
                </c:pt>
                <c:pt idx="53">
                  <c:v>3.0536280592892791</c:v>
                </c:pt>
                <c:pt idx="54">
                  <c:v>3.1101767270538954</c:v>
                </c:pt>
                <c:pt idx="55">
                  <c:v>3.1667253948185117</c:v>
                </c:pt>
                <c:pt idx="56">
                  <c:v>3.223274062583128</c:v>
                </c:pt>
                <c:pt idx="57">
                  <c:v>3.2798227303477434</c:v>
                </c:pt>
                <c:pt idx="58">
                  <c:v>3.3363713981123602</c:v>
                </c:pt>
                <c:pt idx="59">
                  <c:v>3.3929200658769765</c:v>
                </c:pt>
                <c:pt idx="60">
                  <c:v>3.4494687336415932</c:v>
                </c:pt>
                <c:pt idx="61">
                  <c:v>3.5060174014062091</c:v>
                </c:pt>
                <c:pt idx="62">
                  <c:v>3.5625660691708254</c:v>
                </c:pt>
                <c:pt idx="63">
                  <c:v>3.6191147369354417</c:v>
                </c:pt>
                <c:pt idx="64">
                  <c:v>3.675663404700058</c:v>
                </c:pt>
                <c:pt idx="65">
                  <c:v>3.7322120724646743</c:v>
                </c:pt>
                <c:pt idx="66">
                  <c:v>3.7887607402292902</c:v>
                </c:pt>
                <c:pt idx="67">
                  <c:v>3.8453094079939065</c:v>
                </c:pt>
                <c:pt idx="68">
                  <c:v>3.9018580757585228</c:v>
                </c:pt>
                <c:pt idx="69">
                  <c:v>3.9584067435231391</c:v>
                </c:pt>
                <c:pt idx="70">
                  <c:v>4.0149554112877563</c:v>
                </c:pt>
                <c:pt idx="71">
                  <c:v>4.0715040790523718</c:v>
                </c:pt>
                <c:pt idx="72">
                  <c:v>4.1280527468169881</c:v>
                </c:pt>
                <c:pt idx="73">
                  <c:v>4.1846014145816044</c:v>
                </c:pt>
                <c:pt idx="74">
                  <c:v>4.2411500823462207</c:v>
                </c:pt>
                <c:pt idx="75">
                  <c:v>4.297698750110837</c:v>
                </c:pt>
                <c:pt idx="76">
                  <c:v>4.3542474178754533</c:v>
                </c:pt>
                <c:pt idx="77">
                  <c:v>4.4107960856400705</c:v>
                </c:pt>
                <c:pt idx="78">
                  <c:v>4.4673447534046851</c:v>
                </c:pt>
                <c:pt idx="79">
                  <c:v>4.5238934211693023</c:v>
                </c:pt>
                <c:pt idx="80">
                  <c:v>4.5804420889339177</c:v>
                </c:pt>
                <c:pt idx="81">
                  <c:v>4.6369907566985349</c:v>
                </c:pt>
                <c:pt idx="82">
                  <c:v>4.6935394244631503</c:v>
                </c:pt>
                <c:pt idx="83">
                  <c:v>4.7500880922277675</c:v>
                </c:pt>
                <c:pt idx="84">
                  <c:v>4.8066367599923838</c:v>
                </c:pt>
                <c:pt idx="85">
                  <c:v>4.8631854277570001</c:v>
                </c:pt>
                <c:pt idx="86">
                  <c:v>4.9197340955216164</c:v>
                </c:pt>
                <c:pt idx="87">
                  <c:v>4.9762827632862319</c:v>
                </c:pt>
                <c:pt idx="88">
                  <c:v>5.0328314310508491</c:v>
                </c:pt>
                <c:pt idx="89">
                  <c:v>5.0893800988154645</c:v>
                </c:pt>
                <c:pt idx="90">
                  <c:v>5.1459287665800817</c:v>
                </c:pt>
                <c:pt idx="91">
                  <c:v>5.202477434344698</c:v>
                </c:pt>
                <c:pt idx="92">
                  <c:v>5.2590261021093143</c:v>
                </c:pt>
                <c:pt idx="93">
                  <c:v>5.3155747698739297</c:v>
                </c:pt>
                <c:pt idx="94">
                  <c:v>5.3721234376385452</c:v>
                </c:pt>
                <c:pt idx="95">
                  <c:v>5.4286721054031624</c:v>
                </c:pt>
                <c:pt idx="96">
                  <c:v>5.4852207731677787</c:v>
                </c:pt>
                <c:pt idx="97">
                  <c:v>5.5417694409323941</c:v>
                </c:pt>
                <c:pt idx="98">
                  <c:v>5.5983181086970113</c:v>
                </c:pt>
                <c:pt idx="99">
                  <c:v>5.6548667764616276</c:v>
                </c:pt>
                <c:pt idx="100">
                  <c:v>5.7114154442262439</c:v>
                </c:pt>
                <c:pt idx="101">
                  <c:v>5.7679641119908593</c:v>
                </c:pt>
                <c:pt idx="102">
                  <c:v>5.8245127797554765</c:v>
                </c:pt>
                <c:pt idx="103">
                  <c:v>5.8810614475200929</c:v>
                </c:pt>
                <c:pt idx="104">
                  <c:v>5.9376101152847092</c:v>
                </c:pt>
                <c:pt idx="105">
                  <c:v>5.9941587830493255</c:v>
                </c:pt>
                <c:pt idx="106">
                  <c:v>6.0507074508139418</c:v>
                </c:pt>
                <c:pt idx="107">
                  <c:v>6.1072561185785581</c:v>
                </c:pt>
                <c:pt idx="108">
                  <c:v>6.1638047863431735</c:v>
                </c:pt>
                <c:pt idx="109">
                  <c:v>6.2203534541077907</c:v>
                </c:pt>
                <c:pt idx="110">
                  <c:v>6.276902121872407</c:v>
                </c:pt>
                <c:pt idx="111">
                  <c:v>6.3334507896370233</c:v>
                </c:pt>
                <c:pt idx="112">
                  <c:v>6.3899994574016397</c:v>
                </c:pt>
                <c:pt idx="113">
                  <c:v>6.446548125166256</c:v>
                </c:pt>
                <c:pt idx="114">
                  <c:v>6.5030967929308723</c:v>
                </c:pt>
                <c:pt idx="115">
                  <c:v>6.5596454606954868</c:v>
                </c:pt>
                <c:pt idx="116">
                  <c:v>6.6161941284601031</c:v>
                </c:pt>
                <c:pt idx="117">
                  <c:v>6.6727427962247203</c:v>
                </c:pt>
                <c:pt idx="118">
                  <c:v>6.7292914639893366</c:v>
                </c:pt>
                <c:pt idx="119">
                  <c:v>6.785840131753953</c:v>
                </c:pt>
                <c:pt idx="120">
                  <c:v>6.8423887995185693</c:v>
                </c:pt>
                <c:pt idx="121">
                  <c:v>6.8989374672831865</c:v>
                </c:pt>
                <c:pt idx="122">
                  <c:v>6.955486135047801</c:v>
                </c:pt>
                <c:pt idx="123">
                  <c:v>7.0120348028124182</c:v>
                </c:pt>
                <c:pt idx="124">
                  <c:v>7.0685834705770345</c:v>
                </c:pt>
                <c:pt idx="125">
                  <c:v>7.1251321383416508</c:v>
                </c:pt>
                <c:pt idx="126">
                  <c:v>7.1816808061062671</c:v>
                </c:pt>
                <c:pt idx="127">
                  <c:v>7.2382294738708834</c:v>
                </c:pt>
                <c:pt idx="128">
                  <c:v>7.2947781416355006</c:v>
                </c:pt>
                <c:pt idx="129">
                  <c:v>7.3513268094001161</c:v>
                </c:pt>
                <c:pt idx="130">
                  <c:v>7.4078754771647324</c:v>
                </c:pt>
                <c:pt idx="131">
                  <c:v>7.4644241449293487</c:v>
                </c:pt>
                <c:pt idx="132">
                  <c:v>7.520972812693965</c:v>
                </c:pt>
                <c:pt idx="133">
                  <c:v>7.5775214804585804</c:v>
                </c:pt>
                <c:pt idx="134">
                  <c:v>7.6340701482231985</c:v>
                </c:pt>
                <c:pt idx="135">
                  <c:v>7.6906188159878131</c:v>
                </c:pt>
                <c:pt idx="136">
                  <c:v>7.7471674837524285</c:v>
                </c:pt>
                <c:pt idx="137">
                  <c:v>7.8037161515170457</c:v>
                </c:pt>
                <c:pt idx="138">
                  <c:v>7.860264819281662</c:v>
                </c:pt>
                <c:pt idx="139">
                  <c:v>7.9168134870462783</c:v>
                </c:pt>
                <c:pt idx="140">
                  <c:v>7.9733621548108946</c:v>
                </c:pt>
                <c:pt idx="141">
                  <c:v>8.0299108225755127</c:v>
                </c:pt>
                <c:pt idx="142">
                  <c:v>8.0864594903401272</c:v>
                </c:pt>
                <c:pt idx="143">
                  <c:v>8.1430081581047435</c:v>
                </c:pt>
                <c:pt idx="144">
                  <c:v>8.1995568258693599</c:v>
                </c:pt>
                <c:pt idx="145">
                  <c:v>8.2561054936339762</c:v>
                </c:pt>
                <c:pt idx="146">
                  <c:v>8.3126541613985925</c:v>
                </c:pt>
                <c:pt idx="147">
                  <c:v>8.3692028291632088</c:v>
                </c:pt>
                <c:pt idx="148">
                  <c:v>8.4257514969278251</c:v>
                </c:pt>
                <c:pt idx="149">
                  <c:v>8.4823001646924414</c:v>
                </c:pt>
                <c:pt idx="150">
                  <c:v>8.5388488324570577</c:v>
                </c:pt>
                <c:pt idx="151">
                  <c:v>8.595397500221674</c:v>
                </c:pt>
                <c:pt idx="152">
                  <c:v>8.6519461679862903</c:v>
                </c:pt>
                <c:pt idx="153">
                  <c:v>8.7084948357509067</c:v>
                </c:pt>
                <c:pt idx="154">
                  <c:v>8.765043503515523</c:v>
                </c:pt>
                <c:pt idx="155">
                  <c:v>8.8215921712801411</c:v>
                </c:pt>
                <c:pt idx="156">
                  <c:v>8.8781408390447556</c:v>
                </c:pt>
                <c:pt idx="157">
                  <c:v>8.9346895068093701</c:v>
                </c:pt>
                <c:pt idx="158">
                  <c:v>8.9912381745739882</c:v>
                </c:pt>
                <c:pt idx="159">
                  <c:v>9.0477868423386045</c:v>
                </c:pt>
                <c:pt idx="160">
                  <c:v>9.1043355101032191</c:v>
                </c:pt>
                <c:pt idx="161">
                  <c:v>9.1608841778678354</c:v>
                </c:pt>
                <c:pt idx="162">
                  <c:v>9.2174328456324535</c:v>
                </c:pt>
                <c:pt idx="163">
                  <c:v>9.2739815133970698</c:v>
                </c:pt>
                <c:pt idx="164">
                  <c:v>9.3305301811616843</c:v>
                </c:pt>
                <c:pt idx="165">
                  <c:v>9.3870788489263006</c:v>
                </c:pt>
                <c:pt idx="166">
                  <c:v>9.4436275166909169</c:v>
                </c:pt>
                <c:pt idx="167">
                  <c:v>9.500176184455535</c:v>
                </c:pt>
                <c:pt idx="168">
                  <c:v>9.5567248522201513</c:v>
                </c:pt>
                <c:pt idx="169">
                  <c:v>9.6132735199847676</c:v>
                </c:pt>
                <c:pt idx="170">
                  <c:v>9.669822187749384</c:v>
                </c:pt>
                <c:pt idx="171">
                  <c:v>9.7263708555140003</c:v>
                </c:pt>
                <c:pt idx="172">
                  <c:v>9.7829195232786166</c:v>
                </c:pt>
                <c:pt idx="173">
                  <c:v>9.8394681910432329</c:v>
                </c:pt>
                <c:pt idx="174">
                  <c:v>9.8960168588078474</c:v>
                </c:pt>
                <c:pt idx="175">
                  <c:v>9.9525655265724637</c:v>
                </c:pt>
                <c:pt idx="176">
                  <c:v>10.009114194337082</c:v>
                </c:pt>
                <c:pt idx="177">
                  <c:v>10.065662862101698</c:v>
                </c:pt>
                <c:pt idx="178">
                  <c:v>10.122211529866313</c:v>
                </c:pt>
                <c:pt idx="179">
                  <c:v>10.178760197630929</c:v>
                </c:pt>
                <c:pt idx="180">
                  <c:v>10.235308865395545</c:v>
                </c:pt>
                <c:pt idx="181">
                  <c:v>10.291857533160163</c:v>
                </c:pt>
                <c:pt idx="182">
                  <c:v>10.34840620092478</c:v>
                </c:pt>
                <c:pt idx="183">
                  <c:v>10.404954868689396</c:v>
                </c:pt>
                <c:pt idx="184">
                  <c:v>10.461503536454012</c:v>
                </c:pt>
                <c:pt idx="185">
                  <c:v>10.518052204218629</c:v>
                </c:pt>
                <c:pt idx="186">
                  <c:v>10.574600871983245</c:v>
                </c:pt>
                <c:pt idx="187">
                  <c:v>10.631149539747859</c:v>
                </c:pt>
                <c:pt idx="188">
                  <c:v>10.687698207512476</c:v>
                </c:pt>
                <c:pt idx="189">
                  <c:v>10.74424687527709</c:v>
                </c:pt>
                <c:pt idx="190">
                  <c:v>10.800795543041707</c:v>
                </c:pt>
                <c:pt idx="191">
                  <c:v>10.857344210806325</c:v>
                </c:pt>
                <c:pt idx="192">
                  <c:v>10.913892878570941</c:v>
                </c:pt>
                <c:pt idx="193">
                  <c:v>10.970441546335557</c:v>
                </c:pt>
                <c:pt idx="194">
                  <c:v>11.026990214100172</c:v>
                </c:pt>
                <c:pt idx="195">
                  <c:v>11.083538881864788</c:v>
                </c:pt>
                <c:pt idx="196">
                  <c:v>11.140087549629406</c:v>
                </c:pt>
                <c:pt idx="197">
                  <c:v>11.196636217394023</c:v>
                </c:pt>
                <c:pt idx="198">
                  <c:v>11.253184885158639</c:v>
                </c:pt>
                <c:pt idx="199">
                  <c:v>11.309733552923255</c:v>
                </c:pt>
                <c:pt idx="200">
                  <c:v>11.366282220687873</c:v>
                </c:pt>
                <c:pt idx="201">
                  <c:v>11.422830888452488</c:v>
                </c:pt>
                <c:pt idx="202">
                  <c:v>11.479379556217102</c:v>
                </c:pt>
                <c:pt idx="203">
                  <c:v>11.535928223981719</c:v>
                </c:pt>
                <c:pt idx="204">
                  <c:v>11.592476891746335</c:v>
                </c:pt>
                <c:pt idx="205">
                  <c:v>11.649025559510953</c:v>
                </c:pt>
                <c:pt idx="206">
                  <c:v>11.705574227275569</c:v>
                </c:pt>
                <c:pt idx="207">
                  <c:v>11.762122895040186</c:v>
                </c:pt>
                <c:pt idx="208">
                  <c:v>11.8186715628048</c:v>
                </c:pt>
                <c:pt idx="209">
                  <c:v>11.875220230569418</c:v>
                </c:pt>
                <c:pt idx="210">
                  <c:v>11.931768898334035</c:v>
                </c:pt>
                <c:pt idx="211">
                  <c:v>11.988317566098651</c:v>
                </c:pt>
                <c:pt idx="212">
                  <c:v>12.044866233863267</c:v>
                </c:pt>
                <c:pt idx="213">
                  <c:v>12.101414901627884</c:v>
                </c:pt>
                <c:pt idx="214">
                  <c:v>12.157963569392502</c:v>
                </c:pt>
                <c:pt idx="215">
                  <c:v>12.214512237157116</c:v>
                </c:pt>
                <c:pt idx="216">
                  <c:v>12.271060904921731</c:v>
                </c:pt>
                <c:pt idx="217">
                  <c:v>12.327609572686347</c:v>
                </c:pt>
                <c:pt idx="218">
                  <c:v>12.384158240450965</c:v>
                </c:pt>
                <c:pt idx="219">
                  <c:v>12.440706908215581</c:v>
                </c:pt>
                <c:pt idx="220">
                  <c:v>12.497255575980198</c:v>
                </c:pt>
                <c:pt idx="221">
                  <c:v>12.553804243744814</c:v>
                </c:pt>
                <c:pt idx="222">
                  <c:v>12.610352911509429</c:v>
                </c:pt>
                <c:pt idx="223">
                  <c:v>12.666901579274047</c:v>
                </c:pt>
                <c:pt idx="224">
                  <c:v>12.723450247038663</c:v>
                </c:pt>
                <c:pt idx="225">
                  <c:v>12.779998914803279</c:v>
                </c:pt>
                <c:pt idx="226">
                  <c:v>12.836547582567896</c:v>
                </c:pt>
                <c:pt idx="227">
                  <c:v>12.893096250332512</c:v>
                </c:pt>
                <c:pt idx="228">
                  <c:v>12.94964491809713</c:v>
                </c:pt>
                <c:pt idx="229">
                  <c:v>13.006193585861745</c:v>
                </c:pt>
                <c:pt idx="230">
                  <c:v>13.062742253626357</c:v>
                </c:pt>
                <c:pt idx="231">
                  <c:v>13.119290921390974</c:v>
                </c:pt>
                <c:pt idx="232">
                  <c:v>13.17583958915559</c:v>
                </c:pt>
                <c:pt idx="233">
                  <c:v>13.232388256920206</c:v>
                </c:pt>
                <c:pt idx="234">
                  <c:v>13.288936924684824</c:v>
                </c:pt>
                <c:pt idx="235">
                  <c:v>13.345485592449441</c:v>
                </c:pt>
                <c:pt idx="236">
                  <c:v>13.402034260214057</c:v>
                </c:pt>
                <c:pt idx="237">
                  <c:v>13.458582927978673</c:v>
                </c:pt>
                <c:pt idx="238">
                  <c:v>13.51513159574329</c:v>
                </c:pt>
                <c:pt idx="239">
                  <c:v>13.571680263507906</c:v>
                </c:pt>
                <c:pt idx="240">
                  <c:v>13.628228931272522</c:v>
                </c:pt>
                <c:pt idx="241">
                  <c:v>13.684777599037139</c:v>
                </c:pt>
                <c:pt idx="242">
                  <c:v>13.741326266801755</c:v>
                </c:pt>
                <c:pt idx="243">
                  <c:v>13.797874934566373</c:v>
                </c:pt>
                <c:pt idx="244">
                  <c:v>13.854423602330987</c:v>
                </c:pt>
                <c:pt idx="245">
                  <c:v>13.910972270095602</c:v>
                </c:pt>
                <c:pt idx="246">
                  <c:v>13.967520937860218</c:v>
                </c:pt>
                <c:pt idx="247">
                  <c:v>14.024069605624836</c:v>
                </c:pt>
                <c:pt idx="248">
                  <c:v>14.080618273389453</c:v>
                </c:pt>
                <c:pt idx="249">
                  <c:v>14.137166941154069</c:v>
                </c:pt>
                <c:pt idx="250">
                  <c:v>14.193715608918685</c:v>
                </c:pt>
                <c:pt idx="251">
                  <c:v>14.250264276683302</c:v>
                </c:pt>
                <c:pt idx="252">
                  <c:v>14.306812944447918</c:v>
                </c:pt>
                <c:pt idx="253">
                  <c:v>14.363361612212534</c:v>
                </c:pt>
                <c:pt idx="254">
                  <c:v>14.419910279977151</c:v>
                </c:pt>
                <c:pt idx="255">
                  <c:v>14.476458947741767</c:v>
                </c:pt>
                <c:pt idx="256">
                  <c:v>14.533007615506385</c:v>
                </c:pt>
                <c:pt idx="257">
                  <c:v>14.589556283271001</c:v>
                </c:pt>
                <c:pt idx="258">
                  <c:v>14.646104951035616</c:v>
                </c:pt>
                <c:pt idx="259">
                  <c:v>14.702653618800232</c:v>
                </c:pt>
                <c:pt idx="260">
                  <c:v>14.759202286564848</c:v>
                </c:pt>
                <c:pt idx="261">
                  <c:v>14.815750954329465</c:v>
                </c:pt>
                <c:pt idx="262">
                  <c:v>14.872299622094081</c:v>
                </c:pt>
                <c:pt idx="263">
                  <c:v>14.928848289858697</c:v>
                </c:pt>
                <c:pt idx="264">
                  <c:v>14.985396957623314</c:v>
                </c:pt>
                <c:pt idx="265">
                  <c:v>15.04194562538793</c:v>
                </c:pt>
                <c:pt idx="266">
                  <c:v>15.098494293152545</c:v>
                </c:pt>
                <c:pt idx="267">
                  <c:v>15.155042960917161</c:v>
                </c:pt>
                <c:pt idx="268">
                  <c:v>15.211591628681781</c:v>
                </c:pt>
                <c:pt idx="269">
                  <c:v>15.268140296446397</c:v>
                </c:pt>
                <c:pt idx="270">
                  <c:v>15.32468896421101</c:v>
                </c:pt>
                <c:pt idx="271">
                  <c:v>15.381237631975626</c:v>
                </c:pt>
                <c:pt idx="272">
                  <c:v>15.437786299740242</c:v>
                </c:pt>
                <c:pt idx="273">
                  <c:v>15.494334967504857</c:v>
                </c:pt>
                <c:pt idx="274">
                  <c:v>15.550883635269475</c:v>
                </c:pt>
                <c:pt idx="275">
                  <c:v>15.607432303034091</c:v>
                </c:pt>
                <c:pt idx="276">
                  <c:v>15.663980970798709</c:v>
                </c:pt>
                <c:pt idx="277">
                  <c:v>15.720529638563324</c:v>
                </c:pt>
                <c:pt idx="278">
                  <c:v>15.777078306327939</c:v>
                </c:pt>
                <c:pt idx="279">
                  <c:v>15.833626974092557</c:v>
                </c:pt>
                <c:pt idx="280">
                  <c:v>15.890175641857171</c:v>
                </c:pt>
                <c:pt idx="281">
                  <c:v>15.946724309621789</c:v>
                </c:pt>
                <c:pt idx="282">
                  <c:v>16.003272977386402</c:v>
                </c:pt>
                <c:pt idx="283">
                  <c:v>16.059821645151025</c:v>
                </c:pt>
                <c:pt idx="284">
                  <c:v>16.116370312915638</c:v>
                </c:pt>
                <c:pt idx="285">
                  <c:v>16.172918980680254</c:v>
                </c:pt>
                <c:pt idx="286">
                  <c:v>16.229467648444871</c:v>
                </c:pt>
                <c:pt idx="287">
                  <c:v>16.286016316209487</c:v>
                </c:pt>
                <c:pt idx="288">
                  <c:v>16.342564983974103</c:v>
                </c:pt>
                <c:pt idx="289">
                  <c:v>16.39911365173872</c:v>
                </c:pt>
                <c:pt idx="290">
                  <c:v>16.455662319503336</c:v>
                </c:pt>
                <c:pt idx="291">
                  <c:v>16.512210987267952</c:v>
                </c:pt>
                <c:pt idx="292">
                  <c:v>16.568759655032569</c:v>
                </c:pt>
                <c:pt idx="293">
                  <c:v>16.625308322797185</c:v>
                </c:pt>
                <c:pt idx="294">
                  <c:v>16.681856990561801</c:v>
                </c:pt>
                <c:pt idx="295">
                  <c:v>16.738405658326418</c:v>
                </c:pt>
                <c:pt idx="296">
                  <c:v>16.794954326091034</c:v>
                </c:pt>
                <c:pt idx="297">
                  <c:v>16.85150299385565</c:v>
                </c:pt>
                <c:pt idx="298">
                  <c:v>16.908051661620267</c:v>
                </c:pt>
                <c:pt idx="299">
                  <c:v>16.964600329384883</c:v>
                </c:pt>
                <c:pt idx="300">
                  <c:v>17.021148997149499</c:v>
                </c:pt>
                <c:pt idx="301">
                  <c:v>17.077697664914115</c:v>
                </c:pt>
                <c:pt idx="302">
                  <c:v>17.134246332678735</c:v>
                </c:pt>
                <c:pt idx="303">
                  <c:v>17.190795000443348</c:v>
                </c:pt>
                <c:pt idx="304">
                  <c:v>17.247343668207968</c:v>
                </c:pt>
                <c:pt idx="305">
                  <c:v>17.303892335972581</c:v>
                </c:pt>
                <c:pt idx="306">
                  <c:v>17.360441003737197</c:v>
                </c:pt>
                <c:pt idx="307">
                  <c:v>17.416989671501813</c:v>
                </c:pt>
                <c:pt idx="308">
                  <c:v>17.473538339266426</c:v>
                </c:pt>
                <c:pt idx="309">
                  <c:v>17.530087007031046</c:v>
                </c:pt>
                <c:pt idx="310">
                  <c:v>17.586635674795662</c:v>
                </c:pt>
                <c:pt idx="311">
                  <c:v>17.643184342560282</c:v>
                </c:pt>
                <c:pt idx="312">
                  <c:v>17.699733010324891</c:v>
                </c:pt>
                <c:pt idx="313">
                  <c:v>17.756281678089511</c:v>
                </c:pt>
                <c:pt idx="314">
                  <c:v>17.812830345854124</c:v>
                </c:pt>
                <c:pt idx="315">
                  <c:v>17.86937901361874</c:v>
                </c:pt>
                <c:pt idx="316">
                  <c:v>17.92592768138336</c:v>
                </c:pt>
                <c:pt idx="317">
                  <c:v>17.982476349147976</c:v>
                </c:pt>
                <c:pt idx="318">
                  <c:v>18.039025016912593</c:v>
                </c:pt>
                <c:pt idx="319">
                  <c:v>18.095573684677209</c:v>
                </c:pt>
                <c:pt idx="320">
                  <c:v>18.152122352441825</c:v>
                </c:pt>
                <c:pt idx="321">
                  <c:v>18.208671020206438</c:v>
                </c:pt>
                <c:pt idx="322">
                  <c:v>18.265219687971054</c:v>
                </c:pt>
                <c:pt idx="323">
                  <c:v>18.321768355735671</c:v>
                </c:pt>
                <c:pt idx="324">
                  <c:v>18.378317023500287</c:v>
                </c:pt>
                <c:pt idx="325">
                  <c:v>18.434865691264907</c:v>
                </c:pt>
                <c:pt idx="326">
                  <c:v>18.491414359029523</c:v>
                </c:pt>
                <c:pt idx="327">
                  <c:v>18.54796302679414</c:v>
                </c:pt>
                <c:pt idx="328">
                  <c:v>18.604511694558756</c:v>
                </c:pt>
                <c:pt idx="329">
                  <c:v>18.661060362323369</c:v>
                </c:pt>
                <c:pt idx="330">
                  <c:v>18.717609030087988</c:v>
                </c:pt>
                <c:pt idx="331">
                  <c:v>18.774157697852601</c:v>
                </c:pt>
                <c:pt idx="332">
                  <c:v>18.830706365617221</c:v>
                </c:pt>
                <c:pt idx="333">
                  <c:v>18.887255033381834</c:v>
                </c:pt>
                <c:pt idx="334">
                  <c:v>18.943803701146454</c:v>
                </c:pt>
                <c:pt idx="335">
                  <c:v>19.00035236891107</c:v>
                </c:pt>
                <c:pt idx="336">
                  <c:v>19.056901036675683</c:v>
                </c:pt>
                <c:pt idx="337">
                  <c:v>19.113449704440303</c:v>
                </c:pt>
                <c:pt idx="338">
                  <c:v>19.169998372204912</c:v>
                </c:pt>
                <c:pt idx="339">
                  <c:v>19.226547039969535</c:v>
                </c:pt>
                <c:pt idx="340">
                  <c:v>19.283095707734148</c:v>
                </c:pt>
                <c:pt idx="341">
                  <c:v>19.339644375498768</c:v>
                </c:pt>
                <c:pt idx="342">
                  <c:v>19.396193043263381</c:v>
                </c:pt>
                <c:pt idx="343">
                  <c:v>19.452741711028001</c:v>
                </c:pt>
                <c:pt idx="344">
                  <c:v>19.509290378792613</c:v>
                </c:pt>
                <c:pt idx="345">
                  <c:v>19.565839046557233</c:v>
                </c:pt>
                <c:pt idx="346">
                  <c:v>19.622387714321846</c:v>
                </c:pt>
                <c:pt idx="347">
                  <c:v>19.678936382086466</c:v>
                </c:pt>
                <c:pt idx="348">
                  <c:v>19.735485049851079</c:v>
                </c:pt>
                <c:pt idx="349">
                  <c:v>19.792033717615695</c:v>
                </c:pt>
                <c:pt idx="350">
                  <c:v>19.848582385380315</c:v>
                </c:pt>
                <c:pt idx="351">
                  <c:v>19.905131053144927</c:v>
                </c:pt>
                <c:pt idx="352">
                  <c:v>19.961679720909544</c:v>
                </c:pt>
                <c:pt idx="353">
                  <c:v>20.018228388674164</c:v>
                </c:pt>
                <c:pt idx="354">
                  <c:v>20.074777056438776</c:v>
                </c:pt>
                <c:pt idx="355">
                  <c:v>20.131325724203396</c:v>
                </c:pt>
                <c:pt idx="356">
                  <c:v>20.187874391968009</c:v>
                </c:pt>
                <c:pt idx="357">
                  <c:v>20.244423059732625</c:v>
                </c:pt>
                <c:pt idx="358">
                  <c:v>20.300971727497242</c:v>
                </c:pt>
                <c:pt idx="359">
                  <c:v>20.357520395261858</c:v>
                </c:pt>
                <c:pt idx="360">
                  <c:v>20.414069063026478</c:v>
                </c:pt>
                <c:pt idx="361">
                  <c:v>20.470617730791091</c:v>
                </c:pt>
                <c:pt idx="362">
                  <c:v>20.52716639855571</c:v>
                </c:pt>
                <c:pt idx="363">
                  <c:v>20.583715066320327</c:v>
                </c:pt>
                <c:pt idx="364">
                  <c:v>20.64026373408494</c:v>
                </c:pt>
                <c:pt idx="365">
                  <c:v>20.696812401849559</c:v>
                </c:pt>
                <c:pt idx="366">
                  <c:v>20.753361069614169</c:v>
                </c:pt>
                <c:pt idx="367">
                  <c:v>20.809909737378792</c:v>
                </c:pt>
                <c:pt idx="368">
                  <c:v>20.866458405143405</c:v>
                </c:pt>
                <c:pt idx="369">
                  <c:v>20.923007072908025</c:v>
                </c:pt>
                <c:pt idx="370">
                  <c:v>20.979555740672637</c:v>
                </c:pt>
                <c:pt idx="371">
                  <c:v>21.036104408437257</c:v>
                </c:pt>
                <c:pt idx="372">
                  <c:v>21.09265307620187</c:v>
                </c:pt>
                <c:pt idx="373">
                  <c:v>21.14920174396649</c:v>
                </c:pt>
                <c:pt idx="374">
                  <c:v>21.205750411731103</c:v>
                </c:pt>
                <c:pt idx="375">
                  <c:v>21.262299079495719</c:v>
                </c:pt>
                <c:pt idx="376">
                  <c:v>21.318847747260335</c:v>
                </c:pt>
                <c:pt idx="377">
                  <c:v>21.375396415024952</c:v>
                </c:pt>
                <c:pt idx="378">
                  <c:v>21.431945082789571</c:v>
                </c:pt>
                <c:pt idx="379">
                  <c:v>21.488493750554181</c:v>
                </c:pt>
                <c:pt idx="380">
                  <c:v>21.545042418318801</c:v>
                </c:pt>
                <c:pt idx="381">
                  <c:v>21.601591086083413</c:v>
                </c:pt>
                <c:pt idx="382">
                  <c:v>21.658139753848033</c:v>
                </c:pt>
                <c:pt idx="383">
                  <c:v>21.714688421612649</c:v>
                </c:pt>
                <c:pt idx="384">
                  <c:v>21.771237089377266</c:v>
                </c:pt>
                <c:pt idx="385">
                  <c:v>21.827785757141882</c:v>
                </c:pt>
                <c:pt idx="386">
                  <c:v>21.884334424906502</c:v>
                </c:pt>
                <c:pt idx="387">
                  <c:v>21.940883092671115</c:v>
                </c:pt>
                <c:pt idx="388">
                  <c:v>21.997431760435735</c:v>
                </c:pt>
                <c:pt idx="389">
                  <c:v>22.053980428200344</c:v>
                </c:pt>
                <c:pt idx="390">
                  <c:v>22.110529095964967</c:v>
                </c:pt>
                <c:pt idx="391">
                  <c:v>22.167077763729576</c:v>
                </c:pt>
                <c:pt idx="392">
                  <c:v>22.223626431494196</c:v>
                </c:pt>
                <c:pt idx="393">
                  <c:v>22.280175099258813</c:v>
                </c:pt>
                <c:pt idx="394">
                  <c:v>22.336723767023425</c:v>
                </c:pt>
                <c:pt idx="395">
                  <c:v>22.393272434788045</c:v>
                </c:pt>
                <c:pt idx="396">
                  <c:v>22.449821102552662</c:v>
                </c:pt>
                <c:pt idx="397">
                  <c:v>22.506369770317278</c:v>
                </c:pt>
                <c:pt idx="398">
                  <c:v>22.562918438081894</c:v>
                </c:pt>
                <c:pt idx="399">
                  <c:v>22.61946710584651</c:v>
                </c:pt>
                <c:pt idx="400">
                  <c:v>22.676015773611127</c:v>
                </c:pt>
                <c:pt idx="401">
                  <c:v>22.732564441375747</c:v>
                </c:pt>
                <c:pt idx="402">
                  <c:v>22.789113109140359</c:v>
                </c:pt>
                <c:pt idx="403">
                  <c:v>22.845661776904976</c:v>
                </c:pt>
                <c:pt idx="404">
                  <c:v>22.902210444669596</c:v>
                </c:pt>
                <c:pt idx="405">
                  <c:v>22.958759112434205</c:v>
                </c:pt>
                <c:pt idx="406">
                  <c:v>23.015307780198828</c:v>
                </c:pt>
                <c:pt idx="407">
                  <c:v>23.071856447963437</c:v>
                </c:pt>
                <c:pt idx="408">
                  <c:v>23.128405115728057</c:v>
                </c:pt>
                <c:pt idx="409">
                  <c:v>23.18495378349267</c:v>
                </c:pt>
                <c:pt idx="410">
                  <c:v>23.24150245125729</c:v>
                </c:pt>
                <c:pt idx="411">
                  <c:v>23.298051119021906</c:v>
                </c:pt>
                <c:pt idx="412">
                  <c:v>23.354599786786522</c:v>
                </c:pt>
                <c:pt idx="413">
                  <c:v>23.411148454551139</c:v>
                </c:pt>
                <c:pt idx="414">
                  <c:v>23.467697122315759</c:v>
                </c:pt>
                <c:pt idx="415">
                  <c:v>23.524245790080371</c:v>
                </c:pt>
                <c:pt idx="416">
                  <c:v>23.580794457844988</c:v>
                </c:pt>
                <c:pt idx="417">
                  <c:v>23.6373431256096</c:v>
                </c:pt>
                <c:pt idx="418">
                  <c:v>23.69389179337422</c:v>
                </c:pt>
                <c:pt idx="419">
                  <c:v>23.750440461138837</c:v>
                </c:pt>
                <c:pt idx="420">
                  <c:v>23.806989128903449</c:v>
                </c:pt>
                <c:pt idx="421">
                  <c:v>23.863537796668069</c:v>
                </c:pt>
                <c:pt idx="422">
                  <c:v>23.920086464432682</c:v>
                </c:pt>
                <c:pt idx="423">
                  <c:v>23.976635132197302</c:v>
                </c:pt>
                <c:pt idx="424">
                  <c:v>24.033183799961915</c:v>
                </c:pt>
                <c:pt idx="425">
                  <c:v>24.089732467726535</c:v>
                </c:pt>
                <c:pt idx="426">
                  <c:v>24.146281135491147</c:v>
                </c:pt>
                <c:pt idx="427">
                  <c:v>24.202829803255767</c:v>
                </c:pt>
                <c:pt idx="428">
                  <c:v>24.25937847102038</c:v>
                </c:pt>
                <c:pt idx="429">
                  <c:v>24.315927138785003</c:v>
                </c:pt>
                <c:pt idx="430">
                  <c:v>24.372475806549613</c:v>
                </c:pt>
                <c:pt idx="431">
                  <c:v>24.429024474314232</c:v>
                </c:pt>
                <c:pt idx="432">
                  <c:v>24.485573142078845</c:v>
                </c:pt>
                <c:pt idx="433">
                  <c:v>24.542121809843461</c:v>
                </c:pt>
                <c:pt idx="434">
                  <c:v>24.598670477608081</c:v>
                </c:pt>
                <c:pt idx="435">
                  <c:v>24.655219145372694</c:v>
                </c:pt>
                <c:pt idx="436">
                  <c:v>24.711767813137314</c:v>
                </c:pt>
                <c:pt idx="437">
                  <c:v>24.76831648090193</c:v>
                </c:pt>
                <c:pt idx="438">
                  <c:v>24.824865148666547</c:v>
                </c:pt>
                <c:pt idx="439">
                  <c:v>24.881413816431163</c:v>
                </c:pt>
                <c:pt idx="440">
                  <c:v>24.937962484195776</c:v>
                </c:pt>
                <c:pt idx="441">
                  <c:v>24.994511151960396</c:v>
                </c:pt>
                <c:pt idx="442">
                  <c:v>25.051059819725008</c:v>
                </c:pt>
                <c:pt idx="443">
                  <c:v>25.107608487489628</c:v>
                </c:pt>
                <c:pt idx="444">
                  <c:v>25.164157155254244</c:v>
                </c:pt>
                <c:pt idx="445">
                  <c:v>25.220705823018857</c:v>
                </c:pt>
                <c:pt idx="446">
                  <c:v>25.277254490783477</c:v>
                </c:pt>
                <c:pt idx="447">
                  <c:v>25.333803158548093</c:v>
                </c:pt>
                <c:pt idx="448">
                  <c:v>25.390351826312706</c:v>
                </c:pt>
                <c:pt idx="449">
                  <c:v>25.446900494077326</c:v>
                </c:pt>
                <c:pt idx="450">
                  <c:v>25.503449161841939</c:v>
                </c:pt>
                <c:pt idx="451">
                  <c:v>25.559997829606559</c:v>
                </c:pt>
                <c:pt idx="452">
                  <c:v>25.616546497371171</c:v>
                </c:pt>
                <c:pt idx="453">
                  <c:v>25.673095165135791</c:v>
                </c:pt>
                <c:pt idx="454">
                  <c:v>25.729643832900404</c:v>
                </c:pt>
                <c:pt idx="455">
                  <c:v>25.786192500665024</c:v>
                </c:pt>
                <c:pt idx="456">
                  <c:v>25.842741168429637</c:v>
                </c:pt>
                <c:pt idx="457">
                  <c:v>25.89928983619426</c:v>
                </c:pt>
                <c:pt idx="458">
                  <c:v>25.955838503958869</c:v>
                </c:pt>
                <c:pt idx="459">
                  <c:v>26.012387171723489</c:v>
                </c:pt>
                <c:pt idx="460">
                  <c:v>26.068935839488102</c:v>
                </c:pt>
                <c:pt idx="461">
                  <c:v>26.125484507252715</c:v>
                </c:pt>
                <c:pt idx="462">
                  <c:v>26.182033175017338</c:v>
                </c:pt>
                <c:pt idx="463">
                  <c:v>26.238581842781947</c:v>
                </c:pt>
                <c:pt idx="464">
                  <c:v>26.295130510546571</c:v>
                </c:pt>
                <c:pt idx="465">
                  <c:v>26.35167917831118</c:v>
                </c:pt>
                <c:pt idx="466">
                  <c:v>26.408227846075803</c:v>
                </c:pt>
                <c:pt idx="467">
                  <c:v>26.464776513840413</c:v>
                </c:pt>
                <c:pt idx="468">
                  <c:v>26.521325181605032</c:v>
                </c:pt>
                <c:pt idx="469">
                  <c:v>26.577873849369649</c:v>
                </c:pt>
                <c:pt idx="470">
                  <c:v>26.634422517134265</c:v>
                </c:pt>
                <c:pt idx="471">
                  <c:v>26.690971184898881</c:v>
                </c:pt>
                <c:pt idx="472">
                  <c:v>26.747519852663501</c:v>
                </c:pt>
                <c:pt idx="473">
                  <c:v>26.804068520428114</c:v>
                </c:pt>
                <c:pt idx="474">
                  <c:v>26.860617188192734</c:v>
                </c:pt>
                <c:pt idx="475">
                  <c:v>26.917165855957347</c:v>
                </c:pt>
                <c:pt idx="476">
                  <c:v>26.973714523721963</c:v>
                </c:pt>
                <c:pt idx="477">
                  <c:v>27.030263191486579</c:v>
                </c:pt>
                <c:pt idx="478">
                  <c:v>27.086811859251196</c:v>
                </c:pt>
                <c:pt idx="479">
                  <c:v>27.143360527015812</c:v>
                </c:pt>
                <c:pt idx="480">
                  <c:v>27.199909194780432</c:v>
                </c:pt>
                <c:pt idx="481">
                  <c:v>27.256457862545044</c:v>
                </c:pt>
                <c:pt idx="482">
                  <c:v>27.313006530309661</c:v>
                </c:pt>
                <c:pt idx="483">
                  <c:v>27.369555198074277</c:v>
                </c:pt>
                <c:pt idx="484">
                  <c:v>27.426103865838893</c:v>
                </c:pt>
                <c:pt idx="485">
                  <c:v>27.48265253360351</c:v>
                </c:pt>
                <c:pt idx="486">
                  <c:v>27.539201201368126</c:v>
                </c:pt>
                <c:pt idx="487">
                  <c:v>27.595749869132746</c:v>
                </c:pt>
                <c:pt idx="488">
                  <c:v>27.652298536897359</c:v>
                </c:pt>
                <c:pt idx="489">
                  <c:v>27.708847204661975</c:v>
                </c:pt>
                <c:pt idx="490">
                  <c:v>27.765395872426595</c:v>
                </c:pt>
                <c:pt idx="491">
                  <c:v>27.821944540191204</c:v>
                </c:pt>
                <c:pt idx="492">
                  <c:v>27.878493207955827</c:v>
                </c:pt>
                <c:pt idx="493">
                  <c:v>27.935041875720437</c:v>
                </c:pt>
                <c:pt idx="494">
                  <c:v>27.99159054348506</c:v>
                </c:pt>
                <c:pt idx="495">
                  <c:v>28.048139211249673</c:v>
                </c:pt>
                <c:pt idx="496">
                  <c:v>28.104687879014289</c:v>
                </c:pt>
                <c:pt idx="497">
                  <c:v>28.161236546778905</c:v>
                </c:pt>
                <c:pt idx="498">
                  <c:v>28.217785214543525</c:v>
                </c:pt>
                <c:pt idx="499">
                  <c:v>28.274333882308138</c:v>
                </c:pt>
                <c:pt idx="500">
                  <c:v>28.330882550072751</c:v>
                </c:pt>
                <c:pt idx="501">
                  <c:v>28.387431217837371</c:v>
                </c:pt>
                <c:pt idx="502">
                  <c:v>28.443979885601987</c:v>
                </c:pt>
                <c:pt idx="503">
                  <c:v>28.500528553366603</c:v>
                </c:pt>
                <c:pt idx="504">
                  <c:v>28.557077221131216</c:v>
                </c:pt>
                <c:pt idx="505">
                  <c:v>28.613625888895836</c:v>
                </c:pt>
                <c:pt idx="506">
                  <c:v>28.670174556660449</c:v>
                </c:pt>
                <c:pt idx="507">
                  <c:v>28.726723224425069</c:v>
                </c:pt>
                <c:pt idx="508">
                  <c:v>28.783271892189681</c:v>
                </c:pt>
                <c:pt idx="509">
                  <c:v>28.839820559954301</c:v>
                </c:pt>
                <c:pt idx="510">
                  <c:v>28.896369227718917</c:v>
                </c:pt>
                <c:pt idx="511">
                  <c:v>28.952917895483534</c:v>
                </c:pt>
                <c:pt idx="512">
                  <c:v>29.009466563248147</c:v>
                </c:pt>
                <c:pt idx="513">
                  <c:v>29.06601523101277</c:v>
                </c:pt>
                <c:pt idx="514">
                  <c:v>29.122563898777379</c:v>
                </c:pt>
                <c:pt idx="515">
                  <c:v>29.179112566542003</c:v>
                </c:pt>
                <c:pt idx="516">
                  <c:v>29.235661234306612</c:v>
                </c:pt>
                <c:pt idx="517">
                  <c:v>29.292209902071232</c:v>
                </c:pt>
                <c:pt idx="518">
                  <c:v>29.348758569835848</c:v>
                </c:pt>
                <c:pt idx="519">
                  <c:v>29.405307237600464</c:v>
                </c:pt>
                <c:pt idx="520">
                  <c:v>29.461855905365081</c:v>
                </c:pt>
                <c:pt idx="521">
                  <c:v>29.518404573129697</c:v>
                </c:pt>
                <c:pt idx="522">
                  <c:v>29.574953240894313</c:v>
                </c:pt>
                <c:pt idx="523">
                  <c:v>29.63150190865893</c:v>
                </c:pt>
                <c:pt idx="524">
                  <c:v>29.688050576423546</c:v>
                </c:pt>
                <c:pt idx="525">
                  <c:v>29.744599244188162</c:v>
                </c:pt>
                <c:pt idx="526">
                  <c:v>29.801147911952778</c:v>
                </c:pt>
                <c:pt idx="527">
                  <c:v>29.857696579717395</c:v>
                </c:pt>
                <c:pt idx="528">
                  <c:v>29.914245247482008</c:v>
                </c:pt>
                <c:pt idx="529">
                  <c:v>29.970793915246627</c:v>
                </c:pt>
                <c:pt idx="530">
                  <c:v>30.02734258301124</c:v>
                </c:pt>
                <c:pt idx="531">
                  <c:v>30.08389125077586</c:v>
                </c:pt>
                <c:pt idx="532">
                  <c:v>30.140439918540469</c:v>
                </c:pt>
                <c:pt idx="533">
                  <c:v>30.196988586305089</c:v>
                </c:pt>
                <c:pt idx="534">
                  <c:v>30.253537254069709</c:v>
                </c:pt>
                <c:pt idx="535">
                  <c:v>30.310085921834322</c:v>
                </c:pt>
                <c:pt idx="536">
                  <c:v>30.366634589598942</c:v>
                </c:pt>
                <c:pt idx="537">
                  <c:v>30.423183257363561</c:v>
                </c:pt>
                <c:pt idx="538">
                  <c:v>30.479731925128174</c:v>
                </c:pt>
                <c:pt idx="539">
                  <c:v>30.536280592892794</c:v>
                </c:pt>
                <c:pt idx="540">
                  <c:v>30.592829260657407</c:v>
                </c:pt>
                <c:pt idx="541">
                  <c:v>30.64937792842202</c:v>
                </c:pt>
                <c:pt idx="542">
                  <c:v>30.705926596186636</c:v>
                </c:pt>
                <c:pt idx="543">
                  <c:v>30.762475263951252</c:v>
                </c:pt>
                <c:pt idx="544">
                  <c:v>30.819023931715869</c:v>
                </c:pt>
                <c:pt idx="545">
                  <c:v>30.875572599480485</c:v>
                </c:pt>
                <c:pt idx="546">
                  <c:v>30.932121267245101</c:v>
                </c:pt>
                <c:pt idx="547">
                  <c:v>30.988669935009714</c:v>
                </c:pt>
                <c:pt idx="548">
                  <c:v>31.045218602774334</c:v>
                </c:pt>
                <c:pt idx="549">
                  <c:v>31.10176727053895</c:v>
                </c:pt>
                <c:pt idx="550">
                  <c:v>31.158315938303566</c:v>
                </c:pt>
                <c:pt idx="551">
                  <c:v>31.214864606068183</c:v>
                </c:pt>
                <c:pt idx="552">
                  <c:v>31.271413273832803</c:v>
                </c:pt>
                <c:pt idx="553">
                  <c:v>31.327961941597419</c:v>
                </c:pt>
                <c:pt idx="554">
                  <c:v>31.384510609362039</c:v>
                </c:pt>
                <c:pt idx="555">
                  <c:v>31.441059277126648</c:v>
                </c:pt>
                <c:pt idx="556">
                  <c:v>31.497607944891268</c:v>
                </c:pt>
                <c:pt idx="557">
                  <c:v>31.554156612655877</c:v>
                </c:pt>
                <c:pt idx="558">
                  <c:v>31.6107052804205</c:v>
                </c:pt>
                <c:pt idx="559">
                  <c:v>31.667253948185113</c:v>
                </c:pt>
                <c:pt idx="560">
                  <c:v>31.723802615949729</c:v>
                </c:pt>
                <c:pt idx="561">
                  <c:v>31.780351283714342</c:v>
                </c:pt>
                <c:pt idx="562">
                  <c:v>31.836899951478966</c:v>
                </c:pt>
                <c:pt idx="563">
                  <c:v>31.893448619243578</c:v>
                </c:pt>
                <c:pt idx="564">
                  <c:v>31.949997287008195</c:v>
                </c:pt>
                <c:pt idx="565">
                  <c:v>32.006545954772804</c:v>
                </c:pt>
                <c:pt idx="566">
                  <c:v>32.063094622537427</c:v>
                </c:pt>
                <c:pt idx="567">
                  <c:v>32.119643290302051</c:v>
                </c:pt>
                <c:pt idx="568">
                  <c:v>32.17619195806666</c:v>
                </c:pt>
                <c:pt idx="569">
                  <c:v>32.232740625831276</c:v>
                </c:pt>
                <c:pt idx="570">
                  <c:v>32.2892892935959</c:v>
                </c:pt>
                <c:pt idx="571">
                  <c:v>32.345837961360509</c:v>
                </c:pt>
                <c:pt idx="572">
                  <c:v>32.402386629125132</c:v>
                </c:pt>
                <c:pt idx="573">
                  <c:v>32.458935296889742</c:v>
                </c:pt>
                <c:pt idx="574">
                  <c:v>32.515483964654358</c:v>
                </c:pt>
                <c:pt idx="575">
                  <c:v>32.572032632418974</c:v>
                </c:pt>
                <c:pt idx="576">
                  <c:v>32.62858130018359</c:v>
                </c:pt>
                <c:pt idx="577">
                  <c:v>32.685129967948207</c:v>
                </c:pt>
                <c:pt idx="578">
                  <c:v>32.741678635712823</c:v>
                </c:pt>
                <c:pt idx="579">
                  <c:v>32.798227303477439</c:v>
                </c:pt>
                <c:pt idx="580">
                  <c:v>32.854775971242056</c:v>
                </c:pt>
                <c:pt idx="581">
                  <c:v>32.911324639006672</c:v>
                </c:pt>
                <c:pt idx="582">
                  <c:v>32.967873306771288</c:v>
                </c:pt>
                <c:pt idx="583">
                  <c:v>33.024421974535905</c:v>
                </c:pt>
                <c:pt idx="584">
                  <c:v>33.080970642300521</c:v>
                </c:pt>
                <c:pt idx="585">
                  <c:v>33.137519310065137</c:v>
                </c:pt>
                <c:pt idx="586">
                  <c:v>33.194067977829754</c:v>
                </c:pt>
                <c:pt idx="587">
                  <c:v>33.25061664559437</c:v>
                </c:pt>
                <c:pt idx="588">
                  <c:v>33.307165313358986</c:v>
                </c:pt>
                <c:pt idx="589">
                  <c:v>33.363713981123603</c:v>
                </c:pt>
                <c:pt idx="590">
                  <c:v>33.420262648888219</c:v>
                </c:pt>
                <c:pt idx="591">
                  <c:v>33.476811316652835</c:v>
                </c:pt>
                <c:pt idx="592">
                  <c:v>33.533359984417451</c:v>
                </c:pt>
                <c:pt idx="593">
                  <c:v>33.589908652182068</c:v>
                </c:pt>
                <c:pt idx="594">
                  <c:v>33.646457319946677</c:v>
                </c:pt>
                <c:pt idx="595">
                  <c:v>33.7030059877113</c:v>
                </c:pt>
                <c:pt idx="596">
                  <c:v>33.759554655475917</c:v>
                </c:pt>
                <c:pt idx="597">
                  <c:v>33.816103323240533</c:v>
                </c:pt>
                <c:pt idx="598">
                  <c:v>33.872651991005142</c:v>
                </c:pt>
                <c:pt idx="599">
                  <c:v>33.929200658769766</c:v>
                </c:pt>
                <c:pt idx="600">
                  <c:v>33.985749326534382</c:v>
                </c:pt>
                <c:pt idx="601">
                  <c:v>34.042297994298998</c:v>
                </c:pt>
                <c:pt idx="602">
                  <c:v>34.098846662063615</c:v>
                </c:pt>
                <c:pt idx="603">
                  <c:v>34.155395329828231</c:v>
                </c:pt>
                <c:pt idx="604">
                  <c:v>34.211943997592847</c:v>
                </c:pt>
                <c:pt idx="605">
                  <c:v>34.268492665357471</c:v>
                </c:pt>
                <c:pt idx="606">
                  <c:v>34.32504133312208</c:v>
                </c:pt>
                <c:pt idx="607">
                  <c:v>34.381590000886696</c:v>
                </c:pt>
                <c:pt idx="608">
                  <c:v>34.438138668651305</c:v>
                </c:pt>
                <c:pt idx="609">
                  <c:v>34.494687336415936</c:v>
                </c:pt>
                <c:pt idx="610">
                  <c:v>34.551236004180545</c:v>
                </c:pt>
                <c:pt idx="611">
                  <c:v>34.607784671945161</c:v>
                </c:pt>
                <c:pt idx="612">
                  <c:v>34.664333339709771</c:v>
                </c:pt>
                <c:pt idx="613">
                  <c:v>34.720882007474394</c:v>
                </c:pt>
                <c:pt idx="614">
                  <c:v>34.77743067523901</c:v>
                </c:pt>
                <c:pt idx="615">
                  <c:v>34.833979343003627</c:v>
                </c:pt>
                <c:pt idx="616">
                  <c:v>34.890528010768236</c:v>
                </c:pt>
                <c:pt idx="617">
                  <c:v>34.947076678532852</c:v>
                </c:pt>
                <c:pt idx="618">
                  <c:v>35.003625346297483</c:v>
                </c:pt>
                <c:pt idx="619">
                  <c:v>35.060174014062092</c:v>
                </c:pt>
                <c:pt idx="620">
                  <c:v>35.116722681826708</c:v>
                </c:pt>
                <c:pt idx="621">
                  <c:v>35.173271349591325</c:v>
                </c:pt>
                <c:pt idx="622">
                  <c:v>35.229820017355941</c:v>
                </c:pt>
                <c:pt idx="623">
                  <c:v>35.286368685120564</c:v>
                </c:pt>
                <c:pt idx="624">
                  <c:v>35.342917352885173</c:v>
                </c:pt>
                <c:pt idx="625">
                  <c:v>35.399466020649783</c:v>
                </c:pt>
                <c:pt idx="626">
                  <c:v>35.456014688414406</c:v>
                </c:pt>
                <c:pt idx="627">
                  <c:v>35.512563356179022</c:v>
                </c:pt>
                <c:pt idx="628">
                  <c:v>35.569112023943639</c:v>
                </c:pt>
                <c:pt idx="629">
                  <c:v>35.625660691708248</c:v>
                </c:pt>
                <c:pt idx="630">
                  <c:v>35.682209359472864</c:v>
                </c:pt>
                <c:pt idx="631">
                  <c:v>35.738758027237481</c:v>
                </c:pt>
                <c:pt idx="632">
                  <c:v>35.795306695002104</c:v>
                </c:pt>
                <c:pt idx="633">
                  <c:v>35.85185536276672</c:v>
                </c:pt>
                <c:pt idx="634">
                  <c:v>35.908404030531329</c:v>
                </c:pt>
                <c:pt idx="635">
                  <c:v>35.964952698295953</c:v>
                </c:pt>
                <c:pt idx="636">
                  <c:v>36.021501366060569</c:v>
                </c:pt>
                <c:pt idx="637">
                  <c:v>36.078050033825185</c:v>
                </c:pt>
                <c:pt idx="638">
                  <c:v>36.134598701589802</c:v>
                </c:pt>
                <c:pt idx="639">
                  <c:v>36.191147369354418</c:v>
                </c:pt>
                <c:pt idx="640">
                  <c:v>36.247696037119034</c:v>
                </c:pt>
                <c:pt idx="641">
                  <c:v>36.304244704883651</c:v>
                </c:pt>
                <c:pt idx="642">
                  <c:v>36.360793372648267</c:v>
                </c:pt>
                <c:pt idx="643">
                  <c:v>36.417342040412876</c:v>
                </c:pt>
                <c:pt idx="644">
                  <c:v>36.4738907081775</c:v>
                </c:pt>
                <c:pt idx="645">
                  <c:v>36.530439375942109</c:v>
                </c:pt>
                <c:pt idx="646">
                  <c:v>36.586988043706732</c:v>
                </c:pt>
                <c:pt idx="647">
                  <c:v>36.643536711471342</c:v>
                </c:pt>
                <c:pt idx="648">
                  <c:v>36.700085379235965</c:v>
                </c:pt>
                <c:pt idx="649">
                  <c:v>36.756634047000574</c:v>
                </c:pt>
                <c:pt idx="650">
                  <c:v>36.81318271476519</c:v>
                </c:pt>
                <c:pt idx="651">
                  <c:v>36.869731382529814</c:v>
                </c:pt>
                <c:pt idx="652">
                  <c:v>36.92628005029443</c:v>
                </c:pt>
                <c:pt idx="653">
                  <c:v>36.982828718059046</c:v>
                </c:pt>
                <c:pt idx="654">
                  <c:v>37.039377385823663</c:v>
                </c:pt>
                <c:pt idx="655">
                  <c:v>37.095926053588279</c:v>
                </c:pt>
                <c:pt idx="656">
                  <c:v>37.152474721352895</c:v>
                </c:pt>
                <c:pt idx="657">
                  <c:v>37.209023389117512</c:v>
                </c:pt>
                <c:pt idx="658">
                  <c:v>37.265572056882128</c:v>
                </c:pt>
                <c:pt idx="659">
                  <c:v>37.322120724646737</c:v>
                </c:pt>
                <c:pt idx="660">
                  <c:v>37.378669392411361</c:v>
                </c:pt>
                <c:pt idx="661">
                  <c:v>37.435218060175977</c:v>
                </c:pt>
                <c:pt idx="662">
                  <c:v>37.491766727940593</c:v>
                </c:pt>
                <c:pt idx="663">
                  <c:v>37.548315395705202</c:v>
                </c:pt>
                <c:pt idx="664">
                  <c:v>37.604864063469826</c:v>
                </c:pt>
                <c:pt idx="665">
                  <c:v>37.661412731234442</c:v>
                </c:pt>
                <c:pt idx="666">
                  <c:v>37.717961398999059</c:v>
                </c:pt>
                <c:pt idx="667">
                  <c:v>37.774510066763668</c:v>
                </c:pt>
                <c:pt idx="668">
                  <c:v>37.831058734528284</c:v>
                </c:pt>
                <c:pt idx="669">
                  <c:v>37.887607402292907</c:v>
                </c:pt>
                <c:pt idx="670">
                  <c:v>37.944156070057524</c:v>
                </c:pt>
                <c:pt idx="671">
                  <c:v>38.00070473782214</c:v>
                </c:pt>
                <c:pt idx="672">
                  <c:v>38.057253405586756</c:v>
                </c:pt>
                <c:pt idx="673">
                  <c:v>38.113802073351366</c:v>
                </c:pt>
                <c:pt idx="674">
                  <c:v>38.170350741115989</c:v>
                </c:pt>
                <c:pt idx="675">
                  <c:v>38.226899408880605</c:v>
                </c:pt>
                <c:pt idx="676">
                  <c:v>38.283448076645222</c:v>
                </c:pt>
                <c:pt idx="677">
                  <c:v>38.339996744409824</c:v>
                </c:pt>
                <c:pt idx="678">
                  <c:v>38.396545412174454</c:v>
                </c:pt>
                <c:pt idx="679">
                  <c:v>38.453094079939071</c:v>
                </c:pt>
                <c:pt idx="680">
                  <c:v>38.509642747703687</c:v>
                </c:pt>
                <c:pt idx="681">
                  <c:v>38.566191415468296</c:v>
                </c:pt>
                <c:pt idx="682">
                  <c:v>38.622740083232912</c:v>
                </c:pt>
                <c:pt idx="683">
                  <c:v>38.679288750997536</c:v>
                </c:pt>
                <c:pt idx="684">
                  <c:v>38.735837418762152</c:v>
                </c:pt>
                <c:pt idx="685">
                  <c:v>38.792386086526761</c:v>
                </c:pt>
                <c:pt idx="686">
                  <c:v>38.848934754291378</c:v>
                </c:pt>
                <c:pt idx="687">
                  <c:v>38.905483422056001</c:v>
                </c:pt>
                <c:pt idx="688">
                  <c:v>38.962032089820617</c:v>
                </c:pt>
                <c:pt idx="689">
                  <c:v>39.018580757585227</c:v>
                </c:pt>
                <c:pt idx="690">
                  <c:v>39.075129425349843</c:v>
                </c:pt>
                <c:pt idx="691">
                  <c:v>39.131678093114466</c:v>
                </c:pt>
                <c:pt idx="692">
                  <c:v>39.18822676087909</c:v>
                </c:pt>
                <c:pt idx="693">
                  <c:v>39.244775428643692</c:v>
                </c:pt>
                <c:pt idx="694">
                  <c:v>39.301324096408308</c:v>
                </c:pt>
                <c:pt idx="695">
                  <c:v>39.357872764172932</c:v>
                </c:pt>
                <c:pt idx="696">
                  <c:v>39.414421431937548</c:v>
                </c:pt>
                <c:pt idx="697">
                  <c:v>39.470970099702157</c:v>
                </c:pt>
                <c:pt idx="698">
                  <c:v>39.527518767466773</c:v>
                </c:pt>
                <c:pt idx="699">
                  <c:v>39.58406743523139</c:v>
                </c:pt>
                <c:pt idx="700">
                  <c:v>39.640616102996013</c:v>
                </c:pt>
                <c:pt idx="701">
                  <c:v>39.697164770760629</c:v>
                </c:pt>
                <c:pt idx="702">
                  <c:v>39.753713438525239</c:v>
                </c:pt>
                <c:pt idx="703">
                  <c:v>39.810262106289855</c:v>
                </c:pt>
                <c:pt idx="704">
                  <c:v>39.866810774054478</c:v>
                </c:pt>
                <c:pt idx="705">
                  <c:v>39.923359441819088</c:v>
                </c:pt>
                <c:pt idx="706">
                  <c:v>39.979908109583711</c:v>
                </c:pt>
                <c:pt idx="707">
                  <c:v>40.036456777348327</c:v>
                </c:pt>
                <c:pt idx="708">
                  <c:v>40.093005445112937</c:v>
                </c:pt>
                <c:pt idx="709">
                  <c:v>40.149554112877553</c:v>
                </c:pt>
                <c:pt idx="710">
                  <c:v>40.206102780642169</c:v>
                </c:pt>
                <c:pt idx="711">
                  <c:v>40.262651448406793</c:v>
                </c:pt>
                <c:pt idx="712">
                  <c:v>40.319200116171402</c:v>
                </c:pt>
                <c:pt idx="713">
                  <c:v>40.375748783936018</c:v>
                </c:pt>
                <c:pt idx="714">
                  <c:v>40.432297451700634</c:v>
                </c:pt>
                <c:pt idx="715">
                  <c:v>40.488846119465251</c:v>
                </c:pt>
                <c:pt idx="716">
                  <c:v>40.545394787229867</c:v>
                </c:pt>
                <c:pt idx="717">
                  <c:v>40.601943454994483</c:v>
                </c:pt>
                <c:pt idx="718">
                  <c:v>40.6584921227591</c:v>
                </c:pt>
                <c:pt idx="719">
                  <c:v>40.715040790523716</c:v>
                </c:pt>
                <c:pt idx="720">
                  <c:v>40.771589458288332</c:v>
                </c:pt>
                <c:pt idx="721">
                  <c:v>40.828138126052956</c:v>
                </c:pt>
                <c:pt idx="722">
                  <c:v>40.884686793817572</c:v>
                </c:pt>
                <c:pt idx="723">
                  <c:v>40.941235461582181</c:v>
                </c:pt>
                <c:pt idx="724">
                  <c:v>40.99778412934679</c:v>
                </c:pt>
                <c:pt idx="725">
                  <c:v>41.054332797111421</c:v>
                </c:pt>
                <c:pt idx="726">
                  <c:v>41.110881464876037</c:v>
                </c:pt>
                <c:pt idx="727">
                  <c:v>41.167430132640654</c:v>
                </c:pt>
                <c:pt idx="728">
                  <c:v>41.223978800405256</c:v>
                </c:pt>
                <c:pt idx="729">
                  <c:v>41.280527468169879</c:v>
                </c:pt>
                <c:pt idx="730">
                  <c:v>41.337076135934502</c:v>
                </c:pt>
                <c:pt idx="731">
                  <c:v>41.393624803699119</c:v>
                </c:pt>
                <c:pt idx="732">
                  <c:v>41.450173471463721</c:v>
                </c:pt>
                <c:pt idx="733">
                  <c:v>41.506722139228337</c:v>
                </c:pt>
                <c:pt idx="734">
                  <c:v>41.563270806992968</c:v>
                </c:pt>
                <c:pt idx="735">
                  <c:v>41.619819474757584</c:v>
                </c:pt>
                <c:pt idx="736">
                  <c:v>41.676368142522193</c:v>
                </c:pt>
                <c:pt idx="737">
                  <c:v>41.73291681028681</c:v>
                </c:pt>
                <c:pt idx="738">
                  <c:v>41.789465478051433</c:v>
                </c:pt>
                <c:pt idx="739">
                  <c:v>41.846014145816049</c:v>
                </c:pt>
                <c:pt idx="740">
                  <c:v>41.902562813580658</c:v>
                </c:pt>
                <c:pt idx="741">
                  <c:v>41.959111481345275</c:v>
                </c:pt>
                <c:pt idx="742">
                  <c:v>42.015660149109891</c:v>
                </c:pt>
                <c:pt idx="743">
                  <c:v>42.072208816874515</c:v>
                </c:pt>
                <c:pt idx="744">
                  <c:v>42.128757484639124</c:v>
                </c:pt>
                <c:pt idx="745">
                  <c:v>42.18530615240374</c:v>
                </c:pt>
                <c:pt idx="746">
                  <c:v>42.241854820168356</c:v>
                </c:pt>
                <c:pt idx="747">
                  <c:v>42.29840348793298</c:v>
                </c:pt>
                <c:pt idx="748">
                  <c:v>42.354952155697589</c:v>
                </c:pt>
                <c:pt idx="749">
                  <c:v>42.411500823462205</c:v>
                </c:pt>
                <c:pt idx="750">
                  <c:v>42.468049491226822</c:v>
                </c:pt>
                <c:pt idx="751">
                  <c:v>42.524598158991438</c:v>
                </c:pt>
                <c:pt idx="752">
                  <c:v>42.581146826756054</c:v>
                </c:pt>
                <c:pt idx="753">
                  <c:v>42.637695494520671</c:v>
                </c:pt>
                <c:pt idx="754">
                  <c:v>42.694244162285287</c:v>
                </c:pt>
                <c:pt idx="755">
                  <c:v>42.750792830049903</c:v>
                </c:pt>
                <c:pt idx="756">
                  <c:v>42.807341497814519</c:v>
                </c:pt>
                <c:pt idx="757">
                  <c:v>42.863890165579143</c:v>
                </c:pt>
                <c:pt idx="758">
                  <c:v>42.920438833343759</c:v>
                </c:pt>
                <c:pt idx="759">
                  <c:v>42.976987501108361</c:v>
                </c:pt>
                <c:pt idx="760">
                  <c:v>43.033536168872985</c:v>
                </c:pt>
                <c:pt idx="761">
                  <c:v>43.090084836637601</c:v>
                </c:pt>
                <c:pt idx="762">
                  <c:v>43.146633504402224</c:v>
                </c:pt>
                <c:pt idx="763">
                  <c:v>43.203182172166827</c:v>
                </c:pt>
                <c:pt idx="764">
                  <c:v>43.25973083993145</c:v>
                </c:pt>
                <c:pt idx="765">
                  <c:v>43.316279507696066</c:v>
                </c:pt>
                <c:pt idx="766">
                  <c:v>43.37282817546069</c:v>
                </c:pt>
                <c:pt idx="767">
                  <c:v>43.429376843225299</c:v>
                </c:pt>
                <c:pt idx="768">
                  <c:v>43.485925510989915</c:v>
                </c:pt>
                <c:pt idx="769">
                  <c:v>43.542474178754532</c:v>
                </c:pt>
                <c:pt idx="770">
                  <c:v>43.599022846519148</c:v>
                </c:pt>
                <c:pt idx="771">
                  <c:v>43.655571514283764</c:v>
                </c:pt>
                <c:pt idx="772">
                  <c:v>43.71212018204838</c:v>
                </c:pt>
                <c:pt idx="773">
                  <c:v>43.768668849813004</c:v>
                </c:pt>
                <c:pt idx="774">
                  <c:v>43.825217517577613</c:v>
                </c:pt>
                <c:pt idx="775">
                  <c:v>43.881766185342229</c:v>
                </c:pt>
                <c:pt idx="776">
                  <c:v>43.938314853106846</c:v>
                </c:pt>
                <c:pt idx="777">
                  <c:v>43.994863520871469</c:v>
                </c:pt>
                <c:pt idx="778">
                  <c:v>44.051412188636085</c:v>
                </c:pt>
                <c:pt idx="779">
                  <c:v>44.107960856400688</c:v>
                </c:pt>
                <c:pt idx="780">
                  <c:v>44.164509524165311</c:v>
                </c:pt>
                <c:pt idx="781">
                  <c:v>44.221058191929934</c:v>
                </c:pt>
                <c:pt idx="782">
                  <c:v>44.277606859694551</c:v>
                </c:pt>
                <c:pt idx="783">
                  <c:v>44.334155527459153</c:v>
                </c:pt>
                <c:pt idx="784">
                  <c:v>44.390704195223769</c:v>
                </c:pt>
                <c:pt idx="785">
                  <c:v>44.447252862988393</c:v>
                </c:pt>
                <c:pt idx="786">
                  <c:v>44.503801530753016</c:v>
                </c:pt>
                <c:pt idx="787">
                  <c:v>44.560350198517625</c:v>
                </c:pt>
                <c:pt idx="788">
                  <c:v>44.616898866282241</c:v>
                </c:pt>
                <c:pt idx="789">
                  <c:v>44.673447534046851</c:v>
                </c:pt>
                <c:pt idx="790">
                  <c:v>44.729996201811481</c:v>
                </c:pt>
                <c:pt idx="791">
                  <c:v>44.78654486957609</c:v>
                </c:pt>
                <c:pt idx="792">
                  <c:v>44.843093537340707</c:v>
                </c:pt>
                <c:pt idx="793">
                  <c:v>44.899642205105323</c:v>
                </c:pt>
                <c:pt idx="794">
                  <c:v>44.956190872869939</c:v>
                </c:pt>
                <c:pt idx="795">
                  <c:v>45.012739540634556</c:v>
                </c:pt>
                <c:pt idx="796">
                  <c:v>45.069288208399172</c:v>
                </c:pt>
                <c:pt idx="797">
                  <c:v>45.125836876163788</c:v>
                </c:pt>
                <c:pt idx="798">
                  <c:v>45.18238554392839</c:v>
                </c:pt>
                <c:pt idx="799">
                  <c:v>45.238934211693021</c:v>
                </c:pt>
                <c:pt idx="800">
                  <c:v>45.295482879457637</c:v>
                </c:pt>
                <c:pt idx="801">
                  <c:v>45.352031547222253</c:v>
                </c:pt>
                <c:pt idx="802">
                  <c:v>45.408580214986863</c:v>
                </c:pt>
                <c:pt idx="803">
                  <c:v>45.465128882751493</c:v>
                </c:pt>
                <c:pt idx="804">
                  <c:v>45.521677550516102</c:v>
                </c:pt>
                <c:pt idx="805">
                  <c:v>45.578226218280719</c:v>
                </c:pt>
                <c:pt idx="806">
                  <c:v>45.634774886045328</c:v>
                </c:pt>
                <c:pt idx="807">
                  <c:v>45.691323553809951</c:v>
                </c:pt>
                <c:pt idx="808">
                  <c:v>45.747872221574575</c:v>
                </c:pt>
                <c:pt idx="809">
                  <c:v>45.804420889339191</c:v>
                </c:pt>
                <c:pt idx="810">
                  <c:v>45.860969557103793</c:v>
                </c:pt>
                <c:pt idx="811">
                  <c:v>45.91751822486841</c:v>
                </c:pt>
                <c:pt idx="812">
                  <c:v>45.974066892633033</c:v>
                </c:pt>
                <c:pt idx="813">
                  <c:v>46.030615560397656</c:v>
                </c:pt>
                <c:pt idx="814">
                  <c:v>46.087164228162258</c:v>
                </c:pt>
                <c:pt idx="815">
                  <c:v>46.143712895926875</c:v>
                </c:pt>
                <c:pt idx="816">
                  <c:v>46.200261563691498</c:v>
                </c:pt>
                <c:pt idx="817">
                  <c:v>46.256810231456114</c:v>
                </c:pt>
                <c:pt idx="818">
                  <c:v>46.313358899220731</c:v>
                </c:pt>
                <c:pt idx="819">
                  <c:v>46.36990756698534</c:v>
                </c:pt>
                <c:pt idx="820">
                  <c:v>46.426456234749963</c:v>
                </c:pt>
                <c:pt idx="821">
                  <c:v>46.48300490251458</c:v>
                </c:pt>
                <c:pt idx="822">
                  <c:v>46.539553570279196</c:v>
                </c:pt>
                <c:pt idx="823">
                  <c:v>46.596102238043812</c:v>
                </c:pt>
                <c:pt idx="824">
                  <c:v>46.652650905808429</c:v>
                </c:pt>
                <c:pt idx="825">
                  <c:v>46.709199573573045</c:v>
                </c:pt>
                <c:pt idx="826">
                  <c:v>46.765748241337654</c:v>
                </c:pt>
                <c:pt idx="827">
                  <c:v>46.822296909102278</c:v>
                </c:pt>
                <c:pt idx="828">
                  <c:v>46.878845576866894</c:v>
                </c:pt>
                <c:pt idx="829">
                  <c:v>46.935394244631517</c:v>
                </c:pt>
                <c:pt idx="830">
                  <c:v>46.991942912396119</c:v>
                </c:pt>
                <c:pt idx="831">
                  <c:v>47.048491580160743</c:v>
                </c:pt>
                <c:pt idx="832">
                  <c:v>47.105040247925359</c:v>
                </c:pt>
                <c:pt idx="833">
                  <c:v>47.161588915689975</c:v>
                </c:pt>
                <c:pt idx="834">
                  <c:v>47.218137583454585</c:v>
                </c:pt>
                <c:pt idx="835">
                  <c:v>47.274686251219201</c:v>
                </c:pt>
                <c:pt idx="836">
                  <c:v>47.331234918983824</c:v>
                </c:pt>
                <c:pt idx="837">
                  <c:v>47.387783586748441</c:v>
                </c:pt>
                <c:pt idx="838">
                  <c:v>47.444332254513057</c:v>
                </c:pt>
                <c:pt idx="839">
                  <c:v>47.500880922277673</c:v>
                </c:pt>
                <c:pt idx="840">
                  <c:v>47.55742959004229</c:v>
                </c:pt>
                <c:pt idx="841">
                  <c:v>47.613978257806899</c:v>
                </c:pt>
                <c:pt idx="842">
                  <c:v>47.670526925571522</c:v>
                </c:pt>
                <c:pt idx="843">
                  <c:v>47.727075593336139</c:v>
                </c:pt>
                <c:pt idx="844">
                  <c:v>47.783624261100755</c:v>
                </c:pt>
                <c:pt idx="845">
                  <c:v>47.840172928865364</c:v>
                </c:pt>
                <c:pt idx="846">
                  <c:v>47.896721596629988</c:v>
                </c:pt>
                <c:pt idx="847">
                  <c:v>47.953270264394604</c:v>
                </c:pt>
                <c:pt idx="848">
                  <c:v>48.00981893215922</c:v>
                </c:pt>
                <c:pt idx="849">
                  <c:v>48.066367599923829</c:v>
                </c:pt>
                <c:pt idx="850">
                  <c:v>48.122916267688453</c:v>
                </c:pt>
                <c:pt idx="851">
                  <c:v>48.179464935453069</c:v>
                </c:pt>
                <c:pt idx="852">
                  <c:v>48.236013603217685</c:v>
                </c:pt>
                <c:pt idx="853">
                  <c:v>48.292562270982295</c:v>
                </c:pt>
                <c:pt idx="854">
                  <c:v>48.349110938746911</c:v>
                </c:pt>
                <c:pt idx="855">
                  <c:v>48.405659606511534</c:v>
                </c:pt>
                <c:pt idx="856">
                  <c:v>48.462208274276151</c:v>
                </c:pt>
                <c:pt idx="857">
                  <c:v>48.51875694204076</c:v>
                </c:pt>
                <c:pt idx="858">
                  <c:v>48.575305609805376</c:v>
                </c:pt>
                <c:pt idx="859">
                  <c:v>48.631854277570007</c:v>
                </c:pt>
                <c:pt idx="860">
                  <c:v>48.688402945334623</c:v>
                </c:pt>
                <c:pt idx="861">
                  <c:v>48.744951613099225</c:v>
                </c:pt>
                <c:pt idx="862">
                  <c:v>48.801500280863841</c:v>
                </c:pt>
                <c:pt idx="863">
                  <c:v>48.858048948628465</c:v>
                </c:pt>
                <c:pt idx="864">
                  <c:v>48.914597616393088</c:v>
                </c:pt>
                <c:pt idx="865">
                  <c:v>48.97114628415769</c:v>
                </c:pt>
                <c:pt idx="866">
                  <c:v>49.027694951922307</c:v>
                </c:pt>
                <c:pt idx="867">
                  <c:v>49.084243619686923</c:v>
                </c:pt>
                <c:pt idx="868">
                  <c:v>49.140792287451553</c:v>
                </c:pt>
                <c:pt idx="869">
                  <c:v>49.197340955216163</c:v>
                </c:pt>
                <c:pt idx="870">
                  <c:v>49.253889622980772</c:v>
                </c:pt>
                <c:pt idx="871">
                  <c:v>49.310438290745388</c:v>
                </c:pt>
                <c:pt idx="872">
                  <c:v>49.366986958510012</c:v>
                </c:pt>
                <c:pt idx="873">
                  <c:v>49.423535626274628</c:v>
                </c:pt>
                <c:pt idx="874">
                  <c:v>49.480084294039244</c:v>
                </c:pt>
                <c:pt idx="875">
                  <c:v>49.536632961803861</c:v>
                </c:pt>
                <c:pt idx="876">
                  <c:v>49.59318162956847</c:v>
                </c:pt>
                <c:pt idx="877">
                  <c:v>49.649730297333093</c:v>
                </c:pt>
                <c:pt idx="878">
                  <c:v>49.706278965097709</c:v>
                </c:pt>
                <c:pt idx="879">
                  <c:v>49.762827632862326</c:v>
                </c:pt>
                <c:pt idx="880">
                  <c:v>49.819376300626935</c:v>
                </c:pt>
                <c:pt idx="881">
                  <c:v>49.875924968391551</c:v>
                </c:pt>
                <c:pt idx="882">
                  <c:v>49.932473636156175</c:v>
                </c:pt>
                <c:pt idx="883">
                  <c:v>49.989022303920791</c:v>
                </c:pt>
                <c:pt idx="884">
                  <c:v>50.0455709716854</c:v>
                </c:pt>
                <c:pt idx="885">
                  <c:v>50.102119639450017</c:v>
                </c:pt>
                <c:pt idx="886">
                  <c:v>50.158668307214633</c:v>
                </c:pt>
                <c:pt idx="887">
                  <c:v>50.215216974979256</c:v>
                </c:pt>
                <c:pt idx="888">
                  <c:v>50.271765642743865</c:v>
                </c:pt>
                <c:pt idx="889">
                  <c:v>50.328314310508489</c:v>
                </c:pt>
                <c:pt idx="890">
                  <c:v>50.384862978273105</c:v>
                </c:pt>
                <c:pt idx="891">
                  <c:v>50.441411646037714</c:v>
                </c:pt>
                <c:pt idx="892">
                  <c:v>50.497960313802331</c:v>
                </c:pt>
                <c:pt idx="893">
                  <c:v>50.554508981566954</c:v>
                </c:pt>
                <c:pt idx="894">
                  <c:v>50.61105764933157</c:v>
                </c:pt>
                <c:pt idx="895">
                  <c:v>50.667606317096187</c:v>
                </c:pt>
                <c:pt idx="896">
                  <c:v>50.724154984860796</c:v>
                </c:pt>
                <c:pt idx="897">
                  <c:v>50.780703652625412</c:v>
                </c:pt>
                <c:pt idx="898">
                  <c:v>50.837252320390036</c:v>
                </c:pt>
                <c:pt idx="899">
                  <c:v>50.893800988154652</c:v>
                </c:pt>
                <c:pt idx="900">
                  <c:v>50.950349655919254</c:v>
                </c:pt>
                <c:pt idx="901">
                  <c:v>51.006898323683878</c:v>
                </c:pt>
                <c:pt idx="902">
                  <c:v>51.063446991448501</c:v>
                </c:pt>
                <c:pt idx="903">
                  <c:v>51.119995659213117</c:v>
                </c:pt>
                <c:pt idx="904">
                  <c:v>51.176544326977726</c:v>
                </c:pt>
                <c:pt idx="905">
                  <c:v>51.233092994742343</c:v>
                </c:pt>
                <c:pt idx="906">
                  <c:v>51.289641662506966</c:v>
                </c:pt>
                <c:pt idx="907">
                  <c:v>51.346190330271583</c:v>
                </c:pt>
                <c:pt idx="908">
                  <c:v>51.402738998036192</c:v>
                </c:pt>
                <c:pt idx="909">
                  <c:v>51.459287665800808</c:v>
                </c:pt>
                <c:pt idx="910">
                  <c:v>51.515836333565431</c:v>
                </c:pt>
                <c:pt idx="911">
                  <c:v>51.572385001330048</c:v>
                </c:pt>
                <c:pt idx="912">
                  <c:v>51.628933669094657</c:v>
                </c:pt>
                <c:pt idx="913">
                  <c:v>51.685482336859273</c:v>
                </c:pt>
                <c:pt idx="914">
                  <c:v>51.74203100462389</c:v>
                </c:pt>
                <c:pt idx="915">
                  <c:v>51.79857967238852</c:v>
                </c:pt>
                <c:pt idx="916">
                  <c:v>51.855128340153122</c:v>
                </c:pt>
                <c:pt idx="917">
                  <c:v>51.911677007917739</c:v>
                </c:pt>
                <c:pt idx="918">
                  <c:v>51.968225675682355</c:v>
                </c:pt>
                <c:pt idx="919">
                  <c:v>52.024774343446978</c:v>
                </c:pt>
                <c:pt idx="920">
                  <c:v>52.081323011211587</c:v>
                </c:pt>
                <c:pt idx="921">
                  <c:v>52.137871678976204</c:v>
                </c:pt>
                <c:pt idx="922">
                  <c:v>52.19442034674082</c:v>
                </c:pt>
                <c:pt idx="923">
                  <c:v>52.250969014505429</c:v>
                </c:pt>
                <c:pt idx="924">
                  <c:v>52.30751768227006</c:v>
                </c:pt>
                <c:pt idx="925">
                  <c:v>52.364066350034676</c:v>
                </c:pt>
                <c:pt idx="926">
                  <c:v>52.420615017799285</c:v>
                </c:pt>
                <c:pt idx="927">
                  <c:v>52.477163685563895</c:v>
                </c:pt>
                <c:pt idx="928">
                  <c:v>52.533712353328518</c:v>
                </c:pt>
                <c:pt idx="929">
                  <c:v>52.590261021093141</c:v>
                </c:pt>
                <c:pt idx="930">
                  <c:v>52.646809688857758</c:v>
                </c:pt>
                <c:pt idx="931">
                  <c:v>52.70335835662236</c:v>
                </c:pt>
                <c:pt idx="932">
                  <c:v>52.759907024386983</c:v>
                </c:pt>
                <c:pt idx="933">
                  <c:v>52.816455692151607</c:v>
                </c:pt>
                <c:pt idx="934">
                  <c:v>52.873004359916223</c:v>
                </c:pt>
                <c:pt idx="935">
                  <c:v>52.929553027680825</c:v>
                </c:pt>
                <c:pt idx="936">
                  <c:v>52.986101695445448</c:v>
                </c:pt>
                <c:pt idx="937">
                  <c:v>53.042650363210065</c:v>
                </c:pt>
                <c:pt idx="938">
                  <c:v>53.099199030974688</c:v>
                </c:pt>
                <c:pt idx="939">
                  <c:v>53.155747698739297</c:v>
                </c:pt>
                <c:pt idx="940">
                  <c:v>53.212296366503914</c:v>
                </c:pt>
                <c:pt idx="941">
                  <c:v>53.26884503426853</c:v>
                </c:pt>
                <c:pt idx="942">
                  <c:v>53.325393702033153</c:v>
                </c:pt>
                <c:pt idx="943">
                  <c:v>53.381942369797763</c:v>
                </c:pt>
                <c:pt idx="944">
                  <c:v>53.438491037562379</c:v>
                </c:pt>
                <c:pt idx="945">
                  <c:v>53.495039705327002</c:v>
                </c:pt>
                <c:pt idx="946">
                  <c:v>53.551588373091619</c:v>
                </c:pt>
                <c:pt idx="947">
                  <c:v>53.608137040856228</c:v>
                </c:pt>
                <c:pt idx="948">
                  <c:v>53.664685708620844</c:v>
                </c:pt>
                <c:pt idx="949">
                  <c:v>53.721234376385468</c:v>
                </c:pt>
                <c:pt idx="950">
                  <c:v>53.777783044150084</c:v>
                </c:pt>
                <c:pt idx="951">
                  <c:v>53.834331711914693</c:v>
                </c:pt>
                <c:pt idx="952">
                  <c:v>53.890880379679309</c:v>
                </c:pt>
                <c:pt idx="953">
                  <c:v>53.947429047443926</c:v>
                </c:pt>
                <c:pt idx="954">
                  <c:v>54.003977715208549</c:v>
                </c:pt>
                <c:pt idx="955">
                  <c:v>54.060526382973158</c:v>
                </c:pt>
                <c:pt idx="956">
                  <c:v>54.117075050737775</c:v>
                </c:pt>
                <c:pt idx="957">
                  <c:v>54.173623718502391</c:v>
                </c:pt>
                <c:pt idx="958">
                  <c:v>54.230172386267007</c:v>
                </c:pt>
                <c:pt idx="959">
                  <c:v>54.286721054031624</c:v>
                </c:pt>
                <c:pt idx="960">
                  <c:v>54.34326972179624</c:v>
                </c:pt>
                <c:pt idx="961">
                  <c:v>54.399818389560863</c:v>
                </c:pt>
                <c:pt idx="962">
                  <c:v>54.456367057325473</c:v>
                </c:pt>
                <c:pt idx="963">
                  <c:v>54.512915725090089</c:v>
                </c:pt>
                <c:pt idx="964">
                  <c:v>54.569464392854705</c:v>
                </c:pt>
                <c:pt idx="965">
                  <c:v>54.626013060619321</c:v>
                </c:pt>
                <c:pt idx="966">
                  <c:v>54.682561728383931</c:v>
                </c:pt>
                <c:pt idx="967">
                  <c:v>54.739110396148554</c:v>
                </c:pt>
                <c:pt idx="968">
                  <c:v>54.79565906391317</c:v>
                </c:pt>
                <c:pt idx="969">
                  <c:v>54.852207731677787</c:v>
                </c:pt>
                <c:pt idx="970">
                  <c:v>54.908756399442403</c:v>
                </c:pt>
                <c:pt idx="971">
                  <c:v>54.965305067207019</c:v>
                </c:pt>
                <c:pt idx="972">
                  <c:v>55.021853734971636</c:v>
                </c:pt>
                <c:pt idx="973">
                  <c:v>55.078402402736252</c:v>
                </c:pt>
                <c:pt idx="974">
                  <c:v>55.134951070500861</c:v>
                </c:pt>
                <c:pt idx="975">
                  <c:v>55.191499738265492</c:v>
                </c:pt>
                <c:pt idx="976">
                  <c:v>55.248048406030108</c:v>
                </c:pt>
                <c:pt idx="977">
                  <c:v>55.304597073794717</c:v>
                </c:pt>
                <c:pt idx="978">
                  <c:v>55.361145741559326</c:v>
                </c:pt>
                <c:pt idx="979">
                  <c:v>55.41769440932395</c:v>
                </c:pt>
                <c:pt idx="980">
                  <c:v>55.474243077088573</c:v>
                </c:pt>
                <c:pt idx="981">
                  <c:v>55.53079174485319</c:v>
                </c:pt>
                <c:pt idx="982">
                  <c:v>55.587340412617792</c:v>
                </c:pt>
                <c:pt idx="983">
                  <c:v>55.643889080382408</c:v>
                </c:pt>
                <c:pt idx="984">
                  <c:v>55.700437748147039</c:v>
                </c:pt>
                <c:pt idx="985">
                  <c:v>55.756986415911655</c:v>
                </c:pt>
                <c:pt idx="986">
                  <c:v>55.813535083676257</c:v>
                </c:pt>
                <c:pt idx="987">
                  <c:v>55.870083751440873</c:v>
                </c:pt>
                <c:pt idx="988">
                  <c:v>55.926632419205497</c:v>
                </c:pt>
                <c:pt idx="989">
                  <c:v>55.98318108697012</c:v>
                </c:pt>
                <c:pt idx="990">
                  <c:v>56.039729754734729</c:v>
                </c:pt>
                <c:pt idx="991">
                  <c:v>56.096278422499346</c:v>
                </c:pt>
                <c:pt idx="992">
                  <c:v>56.152827090263962</c:v>
                </c:pt>
                <c:pt idx="993">
                  <c:v>56.209375758028578</c:v>
                </c:pt>
                <c:pt idx="994">
                  <c:v>56.265924425793195</c:v>
                </c:pt>
                <c:pt idx="995">
                  <c:v>56.322473093557811</c:v>
                </c:pt>
                <c:pt idx="996">
                  <c:v>56.379021761322427</c:v>
                </c:pt>
                <c:pt idx="997">
                  <c:v>56.435570429087051</c:v>
                </c:pt>
                <c:pt idx="998">
                  <c:v>56.49211909685166</c:v>
                </c:pt>
                <c:pt idx="999">
                  <c:v>56.548667764616276</c:v>
                </c:pt>
              </c:numCache>
            </c:numRef>
          </c:cat>
          <c:val>
            <c:numRef>
              <c:f>'Storage to House'!$C$12:$C$1011</c:f>
              <c:numCache>
                <c:formatCode>0.00</c:formatCode>
                <c:ptCount val="1000"/>
                <c:pt idx="0">
                  <c:v>2.3799511712271066E-4</c:v>
                </c:pt>
                <c:pt idx="1">
                  <c:v>9.5198046849084264E-4</c:v>
                </c:pt>
                <c:pt idx="2">
                  <c:v>2.141956054104395E-3</c:v>
                </c:pt>
                <c:pt idx="3">
                  <c:v>3.8079218739633706E-3</c:v>
                </c:pt>
                <c:pt idx="4">
                  <c:v>5.949877928067766E-3</c:v>
                </c:pt>
                <c:pt idx="5">
                  <c:v>8.56782421641758E-3</c:v>
                </c:pt>
                <c:pt idx="6">
                  <c:v>1.1661760739012823E-2</c:v>
                </c:pt>
                <c:pt idx="7">
                  <c:v>1.5231687495853482E-2</c:v>
                </c:pt>
                <c:pt idx="8">
                  <c:v>1.9277604486939558E-2</c:v>
                </c:pt>
                <c:pt idx="9">
                  <c:v>2.3799511712271064E-2</c:v>
                </c:pt>
                <c:pt idx="10">
                  <c:v>2.8797409171847997E-2</c:v>
                </c:pt>
                <c:pt idx="11">
                  <c:v>3.427129686567032E-2</c:v>
                </c:pt>
                <c:pt idx="12">
                  <c:v>4.0221174793738095E-2</c:v>
                </c:pt>
                <c:pt idx="13">
                  <c:v>4.6647042956051293E-2</c:v>
                </c:pt>
                <c:pt idx="14">
                  <c:v>5.3548901352609896E-2</c:v>
                </c:pt>
                <c:pt idx="15">
                  <c:v>6.0926749983413929E-2</c:v>
                </c:pt>
                <c:pt idx="16">
                  <c:v>6.8780588848463373E-2</c:v>
                </c:pt>
                <c:pt idx="17">
                  <c:v>7.7110417947758234E-2</c:v>
                </c:pt>
                <c:pt idx="18">
                  <c:v>8.5916237281298546E-2</c:v>
                </c:pt>
                <c:pt idx="19">
                  <c:v>9.5198046849084256E-2</c:v>
                </c:pt>
                <c:pt idx="20">
                  <c:v>0.10495584665111542</c:v>
                </c:pt>
                <c:pt idx="21">
                  <c:v>0.11518963668739199</c:v>
                </c:pt>
                <c:pt idx="22">
                  <c:v>0.12589941695791393</c:v>
                </c:pt>
                <c:pt idx="23">
                  <c:v>0.13708518746268128</c:v>
                </c:pt>
                <c:pt idx="24">
                  <c:v>0.14874694820169412</c:v>
                </c:pt>
                <c:pt idx="25">
                  <c:v>0.16088469917495238</c:v>
                </c:pt>
                <c:pt idx="26">
                  <c:v>0.17349844038245607</c:v>
                </c:pt>
                <c:pt idx="27">
                  <c:v>0.18658817182420517</c:v>
                </c:pt>
                <c:pt idx="28">
                  <c:v>0.20015389350019963</c:v>
                </c:pt>
                <c:pt idx="29">
                  <c:v>0.21419560541043958</c:v>
                </c:pt>
                <c:pt idx="30">
                  <c:v>0.22871330755492497</c:v>
                </c:pt>
                <c:pt idx="31">
                  <c:v>0.24370699993365572</c:v>
                </c:pt>
                <c:pt idx="32">
                  <c:v>0.25917668254663184</c:v>
                </c:pt>
                <c:pt idx="33">
                  <c:v>0.27512235539385349</c:v>
                </c:pt>
                <c:pt idx="34">
                  <c:v>0.29154401847532052</c:v>
                </c:pt>
                <c:pt idx="35">
                  <c:v>0.30844167179103293</c:v>
                </c:pt>
                <c:pt idx="36">
                  <c:v>0.3258153153409909</c:v>
                </c:pt>
                <c:pt idx="37">
                  <c:v>0.34366494912519419</c:v>
                </c:pt>
                <c:pt idx="38">
                  <c:v>0.36199057314364297</c:v>
                </c:pt>
                <c:pt idx="39">
                  <c:v>0.38079218739633702</c:v>
                </c:pt>
                <c:pt idx="40">
                  <c:v>0.40006979188327663</c:v>
                </c:pt>
                <c:pt idx="41">
                  <c:v>0.41982338660446167</c:v>
                </c:pt>
                <c:pt idx="42">
                  <c:v>0.44005297155989198</c:v>
                </c:pt>
                <c:pt idx="43">
                  <c:v>0.46075854674956795</c:v>
                </c:pt>
                <c:pt idx="44">
                  <c:v>0.48194011217348914</c:v>
                </c:pt>
                <c:pt idx="45">
                  <c:v>0.50359766783165572</c:v>
                </c:pt>
                <c:pt idx="46">
                  <c:v>0.52573121372406773</c:v>
                </c:pt>
                <c:pt idx="47">
                  <c:v>0.54834074985072512</c:v>
                </c:pt>
                <c:pt idx="48">
                  <c:v>0.57142627621162823</c:v>
                </c:pt>
                <c:pt idx="49">
                  <c:v>0.59498779280677649</c:v>
                </c:pt>
                <c:pt idx="50">
                  <c:v>0.61902529963617048</c:v>
                </c:pt>
                <c:pt idx="51">
                  <c:v>0.64353879669980951</c:v>
                </c:pt>
                <c:pt idx="52">
                  <c:v>0.66852828399769426</c:v>
                </c:pt>
                <c:pt idx="53">
                  <c:v>0.69399376152982428</c:v>
                </c:pt>
                <c:pt idx="54">
                  <c:v>0.7199352292961998</c:v>
                </c:pt>
                <c:pt idx="55">
                  <c:v>0.74635268729682069</c:v>
                </c:pt>
                <c:pt idx="56">
                  <c:v>0.77324613553168697</c:v>
                </c:pt>
                <c:pt idx="57">
                  <c:v>0.80061557400079852</c:v>
                </c:pt>
                <c:pt idx="58">
                  <c:v>0.82846100270415557</c:v>
                </c:pt>
                <c:pt idx="59">
                  <c:v>0.85678242164175833</c:v>
                </c:pt>
                <c:pt idx="60">
                  <c:v>0.88557983081360625</c:v>
                </c:pt>
                <c:pt idx="61">
                  <c:v>0.91485323021969989</c:v>
                </c:pt>
                <c:pt idx="62">
                  <c:v>0.94460261986003868</c:v>
                </c:pt>
                <c:pt idx="63">
                  <c:v>0.97482799973462286</c:v>
                </c:pt>
                <c:pt idx="64">
                  <c:v>1.0055293698434524</c:v>
                </c:pt>
                <c:pt idx="65">
                  <c:v>1.0367067301865274</c:v>
                </c:pt>
                <c:pt idx="66">
                  <c:v>1.0683600807638485</c:v>
                </c:pt>
                <c:pt idx="67">
                  <c:v>1.100489421575414</c:v>
                </c:pt>
                <c:pt idx="68">
                  <c:v>1.1330947526212254</c:v>
                </c:pt>
                <c:pt idx="69">
                  <c:v>1.1661760739012821</c:v>
                </c:pt>
                <c:pt idx="70">
                  <c:v>1.1997333854155843</c:v>
                </c:pt>
                <c:pt idx="71">
                  <c:v>1.2337666871641317</c:v>
                </c:pt>
                <c:pt idx="72">
                  <c:v>1.2682759791469251</c:v>
                </c:pt>
                <c:pt idx="73">
                  <c:v>1.3032612613639636</c:v>
                </c:pt>
                <c:pt idx="74">
                  <c:v>1.3387225338152473</c:v>
                </c:pt>
                <c:pt idx="75">
                  <c:v>1.3746597965007767</c:v>
                </c:pt>
                <c:pt idx="76">
                  <c:v>1.4110730494205515</c:v>
                </c:pt>
                <c:pt idx="77">
                  <c:v>1.4479622925745719</c:v>
                </c:pt>
                <c:pt idx="78">
                  <c:v>1.4853275259628369</c:v>
                </c:pt>
                <c:pt idx="79">
                  <c:v>1.5231687495853481</c:v>
                </c:pt>
                <c:pt idx="80">
                  <c:v>1.5614859634421046</c:v>
                </c:pt>
                <c:pt idx="81">
                  <c:v>1.6002791675331065</c:v>
                </c:pt>
                <c:pt idx="82">
                  <c:v>1.6395483618583537</c:v>
                </c:pt>
                <c:pt idx="83">
                  <c:v>1.6792935464178467</c:v>
                </c:pt>
                <c:pt idx="84">
                  <c:v>1.7195147212115844</c:v>
                </c:pt>
                <c:pt idx="85">
                  <c:v>1.7602118862395679</c:v>
                </c:pt>
                <c:pt idx="86">
                  <c:v>1.8013850415017969</c:v>
                </c:pt>
                <c:pt idx="87">
                  <c:v>1.8430341869982718</c:v>
                </c:pt>
                <c:pt idx="88">
                  <c:v>1.8851593227289913</c:v>
                </c:pt>
                <c:pt idx="89">
                  <c:v>1.9277604486939566</c:v>
                </c:pt>
                <c:pt idx="90">
                  <c:v>1.9708375648931669</c:v>
                </c:pt>
                <c:pt idx="91">
                  <c:v>2.0143906713266229</c:v>
                </c:pt>
                <c:pt idx="92">
                  <c:v>2.0584197679943248</c:v>
                </c:pt>
                <c:pt idx="93">
                  <c:v>2.1029248548962709</c:v>
                </c:pt>
                <c:pt idx="94">
                  <c:v>2.1479059320324634</c:v>
                </c:pt>
                <c:pt idx="95">
                  <c:v>2.1933629994029005</c:v>
                </c:pt>
                <c:pt idx="96">
                  <c:v>2.2392960570075844</c:v>
                </c:pt>
                <c:pt idx="97">
                  <c:v>2.2857051048465129</c:v>
                </c:pt>
                <c:pt idx="98">
                  <c:v>2.3325901429196869</c:v>
                </c:pt>
                <c:pt idx="99">
                  <c:v>2.379951171227106</c:v>
                </c:pt>
                <c:pt idx="100">
                  <c:v>2.427788189768771</c:v>
                </c:pt>
                <c:pt idx="101">
                  <c:v>2.4761011985446819</c:v>
                </c:pt>
                <c:pt idx="102">
                  <c:v>2.524890197554837</c:v>
                </c:pt>
                <c:pt idx="103">
                  <c:v>2.574155186799238</c:v>
                </c:pt>
                <c:pt idx="104">
                  <c:v>2.623896166277885</c:v>
                </c:pt>
                <c:pt idx="105">
                  <c:v>2.674113135990777</c:v>
                </c:pt>
                <c:pt idx="106">
                  <c:v>2.7248060959379146</c:v>
                </c:pt>
                <c:pt idx="107">
                  <c:v>2.7759750461192971</c:v>
                </c:pt>
                <c:pt idx="108">
                  <c:v>2.8276199865349252</c:v>
                </c:pt>
                <c:pt idx="109">
                  <c:v>2.8797409171847992</c:v>
                </c:pt>
                <c:pt idx="110">
                  <c:v>2.9323378380689182</c:v>
                </c:pt>
                <c:pt idx="111">
                  <c:v>2.9854107491872828</c:v>
                </c:pt>
                <c:pt idx="112">
                  <c:v>3.0389596505398933</c:v>
                </c:pt>
                <c:pt idx="113">
                  <c:v>3.0929845421267479</c:v>
                </c:pt>
                <c:pt idx="114">
                  <c:v>3.147485423947848</c:v>
                </c:pt>
                <c:pt idx="115">
                  <c:v>3.2024622960031941</c:v>
                </c:pt>
                <c:pt idx="116">
                  <c:v>3.2579151582927861</c:v>
                </c:pt>
                <c:pt idx="117">
                  <c:v>3.3138440108166223</c:v>
                </c:pt>
                <c:pt idx="118">
                  <c:v>3.3702488535747053</c:v>
                </c:pt>
                <c:pt idx="119">
                  <c:v>3.4271296865670333</c:v>
                </c:pt>
                <c:pt idx="120">
                  <c:v>3.4844865097936069</c:v>
                </c:pt>
                <c:pt idx="121">
                  <c:v>3.542319323254425</c:v>
                </c:pt>
                <c:pt idx="122">
                  <c:v>3.60062812694949</c:v>
                </c:pt>
                <c:pt idx="123">
                  <c:v>3.6594129208787995</c:v>
                </c:pt>
                <c:pt idx="124">
                  <c:v>3.7186737050423546</c:v>
                </c:pt>
                <c:pt idx="125">
                  <c:v>3.7784104794401547</c:v>
                </c:pt>
                <c:pt idx="126">
                  <c:v>3.8386232440722008</c:v>
                </c:pt>
                <c:pt idx="127">
                  <c:v>3.8993119989384915</c:v>
                </c:pt>
                <c:pt idx="128">
                  <c:v>3.9604767440390285</c:v>
                </c:pt>
                <c:pt idx="129">
                  <c:v>4.0221174793738097</c:v>
                </c:pt>
                <c:pt idx="130">
                  <c:v>4.0842342049428373</c:v>
                </c:pt>
                <c:pt idx="131">
                  <c:v>4.1468269207461095</c:v>
                </c:pt>
                <c:pt idx="132">
                  <c:v>4.2098956267836281</c:v>
                </c:pt>
                <c:pt idx="133">
                  <c:v>4.2734403230553939</c:v>
                </c:pt>
                <c:pt idx="134">
                  <c:v>4.3374610095614026</c:v>
                </c:pt>
                <c:pt idx="135">
                  <c:v>4.4019576863016558</c:v>
                </c:pt>
                <c:pt idx="136">
                  <c:v>4.4669303532761564</c:v>
                </c:pt>
                <c:pt idx="137">
                  <c:v>4.5323790104849015</c:v>
                </c:pt>
                <c:pt idx="138">
                  <c:v>4.5983036579278922</c:v>
                </c:pt>
                <c:pt idx="139">
                  <c:v>4.6647042956051283</c:v>
                </c:pt>
                <c:pt idx="140">
                  <c:v>4.73158092351661</c:v>
                </c:pt>
                <c:pt idx="141">
                  <c:v>4.7989335416623371</c:v>
                </c:pt>
                <c:pt idx="142">
                  <c:v>4.8667621500423106</c:v>
                </c:pt>
                <c:pt idx="143">
                  <c:v>4.9350667486565269</c:v>
                </c:pt>
                <c:pt idx="144">
                  <c:v>5.0038473375049914</c:v>
                </c:pt>
                <c:pt idx="145">
                  <c:v>5.0731039165877005</c:v>
                </c:pt>
                <c:pt idx="146">
                  <c:v>5.1428364859046551</c:v>
                </c:pt>
                <c:pt idx="147">
                  <c:v>5.2130450454558543</c:v>
                </c:pt>
                <c:pt idx="148">
                  <c:v>5.2837295952412999</c:v>
                </c:pt>
                <c:pt idx="149">
                  <c:v>5.3548901352609892</c:v>
                </c:pt>
                <c:pt idx="150">
                  <c:v>5.4265266655149258</c:v>
                </c:pt>
                <c:pt idx="151">
                  <c:v>5.498639186003107</c:v>
                </c:pt>
                <c:pt idx="152">
                  <c:v>5.5712276967255336</c:v>
                </c:pt>
                <c:pt idx="153">
                  <c:v>5.6442921976822058</c:v>
                </c:pt>
                <c:pt idx="154">
                  <c:v>5.7178326888731243</c:v>
                </c:pt>
                <c:pt idx="155">
                  <c:v>5.7918491702982875</c:v>
                </c:pt>
                <c:pt idx="156">
                  <c:v>5.8663416419576935</c:v>
                </c:pt>
                <c:pt idx="157">
                  <c:v>5.9413101038513476</c:v>
                </c:pt>
                <c:pt idx="158">
                  <c:v>6.0167545559792481</c:v>
                </c:pt>
                <c:pt idx="159">
                  <c:v>6.0926749983413924</c:v>
                </c:pt>
                <c:pt idx="160">
                  <c:v>6.1690714309377821</c:v>
                </c:pt>
                <c:pt idx="161">
                  <c:v>6.2459438537684182</c:v>
                </c:pt>
                <c:pt idx="162">
                  <c:v>6.3232922668332998</c:v>
                </c:pt>
                <c:pt idx="163">
                  <c:v>6.401116670132426</c:v>
                </c:pt>
                <c:pt idx="164">
                  <c:v>6.479417063665796</c:v>
                </c:pt>
                <c:pt idx="165">
                  <c:v>6.5581934474334149</c:v>
                </c:pt>
                <c:pt idx="166">
                  <c:v>6.6374458214352758</c:v>
                </c:pt>
                <c:pt idx="167">
                  <c:v>6.7171741856713867</c:v>
                </c:pt>
                <c:pt idx="168">
                  <c:v>6.7973785401417386</c:v>
                </c:pt>
                <c:pt idx="169">
                  <c:v>6.8780588848463378</c:v>
                </c:pt>
                <c:pt idx="170">
                  <c:v>6.9592152197851824</c:v>
                </c:pt>
                <c:pt idx="171">
                  <c:v>7.0408475449582717</c:v>
                </c:pt>
                <c:pt idx="172">
                  <c:v>7.1229558603656065</c:v>
                </c:pt>
                <c:pt idx="173">
                  <c:v>7.2055401660071876</c:v>
                </c:pt>
                <c:pt idx="174">
                  <c:v>7.2886004618830142</c:v>
                </c:pt>
                <c:pt idx="175">
                  <c:v>7.3721367479930873</c:v>
                </c:pt>
                <c:pt idx="176">
                  <c:v>7.4561490243374031</c:v>
                </c:pt>
                <c:pt idx="177">
                  <c:v>7.5406372909159654</c:v>
                </c:pt>
                <c:pt idx="178">
                  <c:v>7.6256015477287731</c:v>
                </c:pt>
                <c:pt idx="179">
                  <c:v>7.7110417947758263</c:v>
                </c:pt>
                <c:pt idx="180">
                  <c:v>7.796958032057125</c:v>
                </c:pt>
                <c:pt idx="181">
                  <c:v>7.8833502595726674</c:v>
                </c:pt>
                <c:pt idx="182">
                  <c:v>7.970218477322458</c:v>
                </c:pt>
                <c:pt idx="183">
                  <c:v>8.0575626853064914</c:v>
                </c:pt>
                <c:pt idx="184">
                  <c:v>8.1453828835247748</c:v>
                </c:pt>
                <c:pt idx="185">
                  <c:v>8.2336790719772992</c:v>
                </c:pt>
                <c:pt idx="186">
                  <c:v>8.3224512506640718</c:v>
                </c:pt>
                <c:pt idx="187">
                  <c:v>8.4116994195850836</c:v>
                </c:pt>
                <c:pt idx="188">
                  <c:v>8.5014235787403472</c:v>
                </c:pt>
                <c:pt idx="189">
                  <c:v>8.5916237281298535</c:v>
                </c:pt>
                <c:pt idx="190">
                  <c:v>8.6822998677536045</c:v>
                </c:pt>
                <c:pt idx="191">
                  <c:v>8.7734519976116019</c:v>
                </c:pt>
                <c:pt idx="192">
                  <c:v>8.8650801177038492</c:v>
                </c:pt>
                <c:pt idx="193">
                  <c:v>8.9571842280303375</c:v>
                </c:pt>
                <c:pt idx="194">
                  <c:v>9.0497643285910705</c:v>
                </c:pt>
                <c:pt idx="195">
                  <c:v>9.1428204193860516</c:v>
                </c:pt>
                <c:pt idx="196">
                  <c:v>9.2363525004152756</c:v>
                </c:pt>
                <c:pt idx="197">
                  <c:v>9.3303605716787477</c:v>
                </c:pt>
                <c:pt idx="198">
                  <c:v>9.4248446331764644</c:v>
                </c:pt>
                <c:pt idx="199">
                  <c:v>9.5198046849084239</c:v>
                </c:pt>
                <c:pt idx="200">
                  <c:v>9.6152407268746316</c:v>
                </c:pt>
                <c:pt idx="201">
                  <c:v>9.7111527590750839</c:v>
                </c:pt>
                <c:pt idx="202">
                  <c:v>9.8075407815097826</c:v>
                </c:pt>
                <c:pt idx="203">
                  <c:v>9.9044047941787277</c:v>
                </c:pt>
                <c:pt idx="204">
                  <c:v>10.001744797081914</c:v>
                </c:pt>
                <c:pt idx="205">
                  <c:v>10.099560790219348</c:v>
                </c:pt>
                <c:pt idx="206">
                  <c:v>10.197852773591029</c:v>
                </c:pt>
                <c:pt idx="207">
                  <c:v>10.296620747196952</c:v>
                </c:pt>
                <c:pt idx="208">
                  <c:v>10.395864711037124</c:v>
                </c:pt>
                <c:pt idx="209">
                  <c:v>10.49558466511154</c:v>
                </c:pt>
                <c:pt idx="210">
                  <c:v>10.595780609420203</c:v>
                </c:pt>
                <c:pt idx="211">
                  <c:v>10.696452543963108</c:v>
                </c:pt>
                <c:pt idx="212">
                  <c:v>10.797600468740258</c:v>
                </c:pt>
                <c:pt idx="213">
                  <c:v>10.899224383751658</c:v>
                </c:pt>
                <c:pt idx="214">
                  <c:v>11.001324288997301</c:v>
                </c:pt>
                <c:pt idx="215">
                  <c:v>11.103900184477189</c:v>
                </c:pt>
                <c:pt idx="216">
                  <c:v>11.206952070191322</c:v>
                </c:pt>
                <c:pt idx="217">
                  <c:v>11.310479946139701</c:v>
                </c:pt>
                <c:pt idx="218">
                  <c:v>11.414483812322327</c:v>
                </c:pt>
                <c:pt idx="219">
                  <c:v>11.518963668739197</c:v>
                </c:pt>
                <c:pt idx="220">
                  <c:v>11.623919515390313</c:v>
                </c:pt>
                <c:pt idx="221">
                  <c:v>11.729351352275673</c:v>
                </c:pt>
                <c:pt idx="222">
                  <c:v>11.835259179395278</c:v>
                </c:pt>
                <c:pt idx="223">
                  <c:v>11.941642996749131</c:v>
                </c:pt>
                <c:pt idx="224">
                  <c:v>12.048502804337227</c:v>
                </c:pt>
                <c:pt idx="225">
                  <c:v>12.155838602159573</c:v>
                </c:pt>
                <c:pt idx="226">
                  <c:v>12.263650390216158</c:v>
                </c:pt>
                <c:pt idx="227">
                  <c:v>12.371938168506992</c:v>
                </c:pt>
                <c:pt idx="228">
                  <c:v>12.48070193703207</c:v>
                </c:pt>
                <c:pt idx="229">
                  <c:v>12.589941695791392</c:v>
                </c:pt>
                <c:pt idx="230">
                  <c:v>12.699657444784963</c:v>
                </c:pt>
                <c:pt idx="231">
                  <c:v>12.809849184012776</c:v>
                </c:pt>
                <c:pt idx="232">
                  <c:v>12.920516913474838</c:v>
                </c:pt>
                <c:pt idx="233">
                  <c:v>13.031660633171144</c:v>
                </c:pt>
                <c:pt idx="234">
                  <c:v>13.143280343101694</c:v>
                </c:pt>
                <c:pt idx="235">
                  <c:v>13.255376043266489</c:v>
                </c:pt>
                <c:pt idx="236">
                  <c:v>13.367947733665536</c:v>
                </c:pt>
                <c:pt idx="237">
                  <c:v>13.480995414298821</c:v>
                </c:pt>
                <c:pt idx="238">
                  <c:v>13.594519085166352</c:v>
                </c:pt>
                <c:pt idx="239">
                  <c:v>13.708518746268133</c:v>
                </c:pt>
                <c:pt idx="240">
                  <c:v>13.822994397604157</c:v>
                </c:pt>
                <c:pt idx="241">
                  <c:v>13.937946039174427</c:v>
                </c:pt>
                <c:pt idx="242">
                  <c:v>14.053373670978937</c:v>
                </c:pt>
                <c:pt idx="243">
                  <c:v>14.1692772930177</c:v>
                </c:pt>
                <c:pt idx="244">
                  <c:v>14.285656905290706</c:v>
                </c:pt>
                <c:pt idx="245">
                  <c:v>14.40251250779796</c:v>
                </c:pt>
                <c:pt idx="246">
                  <c:v>14.519844100539455</c:v>
                </c:pt>
                <c:pt idx="247">
                  <c:v>14.637651683515198</c:v>
                </c:pt>
                <c:pt idx="248">
                  <c:v>14.755935256725181</c:v>
                </c:pt>
                <c:pt idx="249">
                  <c:v>14.874694820169418</c:v>
                </c:pt>
                <c:pt idx="250">
                  <c:v>14.993930373847894</c:v>
                </c:pt>
                <c:pt idx="251">
                  <c:v>15.113641917760619</c:v>
                </c:pt>
                <c:pt idx="252">
                  <c:v>15.233829451907589</c:v>
                </c:pt>
                <c:pt idx="253">
                  <c:v>15.354492976288803</c:v>
                </c:pt>
                <c:pt idx="254">
                  <c:v>15.47563249090426</c:v>
                </c:pt>
                <c:pt idx="255">
                  <c:v>15.597247995753966</c:v>
                </c:pt>
                <c:pt idx="256">
                  <c:v>15.719339490837916</c:v>
                </c:pt>
                <c:pt idx="257">
                  <c:v>15.841906976156114</c:v>
                </c:pt>
                <c:pt idx="258">
                  <c:v>15.964950451708555</c:v>
                </c:pt>
                <c:pt idx="259">
                  <c:v>16.088469917495239</c:v>
                </c:pt>
                <c:pt idx="260">
                  <c:v>16.212465373516171</c:v>
                </c:pt>
                <c:pt idx="261">
                  <c:v>16.336936819771349</c:v>
                </c:pt>
                <c:pt idx="262">
                  <c:v>16.461884256260777</c:v>
                </c:pt>
                <c:pt idx="263">
                  <c:v>16.587307682984438</c:v>
                </c:pt>
                <c:pt idx="264">
                  <c:v>16.713207099942359</c:v>
                </c:pt>
                <c:pt idx="265">
                  <c:v>16.839582507134512</c:v>
                </c:pt>
                <c:pt idx="266">
                  <c:v>16.966433904560922</c:v>
                </c:pt>
                <c:pt idx="267">
                  <c:v>17.093761292221576</c:v>
                </c:pt>
                <c:pt idx="268">
                  <c:v>17.221564670116464</c:v>
                </c:pt>
                <c:pt idx="269">
                  <c:v>17.34984403824561</c:v>
                </c:pt>
                <c:pt idx="270">
                  <c:v>17.478599396608988</c:v>
                </c:pt>
                <c:pt idx="271">
                  <c:v>17.607830745206623</c:v>
                </c:pt>
                <c:pt idx="272">
                  <c:v>17.737538084038501</c:v>
                </c:pt>
                <c:pt idx="273">
                  <c:v>17.867721413104626</c:v>
                </c:pt>
                <c:pt idx="274">
                  <c:v>17.998380732404993</c:v>
                </c:pt>
                <c:pt idx="275">
                  <c:v>18.129516041939606</c:v>
                </c:pt>
                <c:pt idx="276">
                  <c:v>18.261127341708466</c:v>
                </c:pt>
                <c:pt idx="277">
                  <c:v>18.393214631711569</c:v>
                </c:pt>
                <c:pt idx="278">
                  <c:v>18.525777911948918</c:v>
                </c:pt>
                <c:pt idx="279">
                  <c:v>18.658817182420513</c:v>
                </c:pt>
                <c:pt idx="280">
                  <c:v>18.792332443126355</c:v>
                </c:pt>
                <c:pt idx="281">
                  <c:v>18.92632369406644</c:v>
                </c:pt>
                <c:pt idx="282">
                  <c:v>19.060790935240771</c:v>
                </c:pt>
                <c:pt idx="283">
                  <c:v>19.195734166649348</c:v>
                </c:pt>
                <c:pt idx="284">
                  <c:v>19.331153388292172</c:v>
                </c:pt>
                <c:pt idx="285">
                  <c:v>19.467048600169242</c:v>
                </c:pt>
                <c:pt idx="286">
                  <c:v>19.603419802280555</c:v>
                </c:pt>
                <c:pt idx="287">
                  <c:v>19.740266994626108</c:v>
                </c:pt>
                <c:pt idx="288">
                  <c:v>19.877590177205914</c:v>
                </c:pt>
                <c:pt idx="289">
                  <c:v>20.015389350019966</c:v>
                </c:pt>
                <c:pt idx="290">
                  <c:v>20.153664513068261</c:v>
                </c:pt>
                <c:pt idx="291">
                  <c:v>20.292415666350802</c:v>
                </c:pt>
                <c:pt idx="292">
                  <c:v>20.431642809867586</c:v>
                </c:pt>
                <c:pt idx="293">
                  <c:v>20.571345943618621</c:v>
                </c:pt>
                <c:pt idx="294">
                  <c:v>20.711525067603901</c:v>
                </c:pt>
                <c:pt idx="295">
                  <c:v>20.852180181823417</c:v>
                </c:pt>
                <c:pt idx="296">
                  <c:v>20.99331128627718</c:v>
                </c:pt>
                <c:pt idx="297">
                  <c:v>21.1349183809652</c:v>
                </c:pt>
                <c:pt idx="298">
                  <c:v>21.277001465887459</c:v>
                </c:pt>
                <c:pt idx="299">
                  <c:v>21.419560541043957</c:v>
                </c:pt>
                <c:pt idx="300">
                  <c:v>21.562595606434712</c:v>
                </c:pt>
                <c:pt idx="301">
                  <c:v>21.706106662059703</c:v>
                </c:pt>
                <c:pt idx="302">
                  <c:v>21.850093707918944</c:v>
                </c:pt>
                <c:pt idx="303">
                  <c:v>21.994556744012428</c:v>
                </c:pt>
                <c:pt idx="304">
                  <c:v>22.139495770340158</c:v>
                </c:pt>
                <c:pt idx="305">
                  <c:v>22.284910786902135</c:v>
                </c:pt>
                <c:pt idx="306">
                  <c:v>22.430801793698357</c:v>
                </c:pt>
                <c:pt idx="307">
                  <c:v>22.577168790728823</c:v>
                </c:pt>
                <c:pt idx="308">
                  <c:v>22.724011777993539</c:v>
                </c:pt>
                <c:pt idx="309">
                  <c:v>22.871330755492497</c:v>
                </c:pt>
                <c:pt idx="310">
                  <c:v>23.019125723225699</c:v>
                </c:pt>
                <c:pt idx="311">
                  <c:v>23.16739668119315</c:v>
                </c:pt>
                <c:pt idx="312">
                  <c:v>23.316143629394837</c:v>
                </c:pt>
                <c:pt idx="313">
                  <c:v>23.465366567830774</c:v>
                </c:pt>
                <c:pt idx="314">
                  <c:v>23.615065496500961</c:v>
                </c:pt>
                <c:pt idx="315">
                  <c:v>23.76524041540539</c:v>
                </c:pt>
                <c:pt idx="316">
                  <c:v>23.91589132454407</c:v>
                </c:pt>
                <c:pt idx="317">
                  <c:v>24.067018223916993</c:v>
                </c:pt>
                <c:pt idx="318">
                  <c:v>24.218621113524154</c:v>
                </c:pt>
                <c:pt idx="319">
                  <c:v>24.370699993365569</c:v>
                </c:pt>
                <c:pt idx="320">
                  <c:v>24.523254863441228</c:v>
                </c:pt>
                <c:pt idx="321">
                  <c:v>24.676285723751128</c:v>
                </c:pt>
                <c:pt idx="322">
                  <c:v>24.829792574295279</c:v>
                </c:pt>
                <c:pt idx="323">
                  <c:v>24.983775415073673</c:v>
                </c:pt>
                <c:pt idx="324">
                  <c:v>25.138234246086309</c:v>
                </c:pt>
                <c:pt idx="325">
                  <c:v>25.293169067333199</c:v>
                </c:pt>
                <c:pt idx="326">
                  <c:v>25.448579878814328</c:v>
                </c:pt>
                <c:pt idx="327">
                  <c:v>25.604466680529704</c:v>
                </c:pt>
                <c:pt idx="328">
                  <c:v>25.760829472479323</c:v>
                </c:pt>
                <c:pt idx="329">
                  <c:v>25.917668254663184</c:v>
                </c:pt>
                <c:pt idx="330">
                  <c:v>26.074983027081302</c:v>
                </c:pt>
                <c:pt idx="331">
                  <c:v>26.23277378973366</c:v>
                </c:pt>
                <c:pt idx="332">
                  <c:v>26.391040542620264</c:v>
                </c:pt>
                <c:pt idx="333">
                  <c:v>26.549783285741103</c:v>
                </c:pt>
                <c:pt idx="334">
                  <c:v>26.7090020190962</c:v>
                </c:pt>
                <c:pt idx="335">
                  <c:v>26.868696742685547</c:v>
                </c:pt>
                <c:pt idx="336">
                  <c:v>27.028867456509126</c:v>
                </c:pt>
                <c:pt idx="337">
                  <c:v>27.189514160566954</c:v>
                </c:pt>
                <c:pt idx="338">
                  <c:v>27.350636854859026</c:v>
                </c:pt>
                <c:pt idx="339">
                  <c:v>27.512235539385351</c:v>
                </c:pt>
                <c:pt idx="340">
                  <c:v>27.674310214145912</c:v>
                </c:pt>
                <c:pt idx="341">
                  <c:v>27.83686087914073</c:v>
                </c:pt>
                <c:pt idx="342">
                  <c:v>27.999887534369783</c:v>
                </c:pt>
                <c:pt idx="343">
                  <c:v>28.163390179833087</c:v>
                </c:pt>
                <c:pt idx="344">
                  <c:v>28.327368815530633</c:v>
                </c:pt>
                <c:pt idx="345">
                  <c:v>28.491823441462426</c:v>
                </c:pt>
                <c:pt idx="346">
                  <c:v>28.656754057628465</c:v>
                </c:pt>
                <c:pt idx="347">
                  <c:v>28.82216066402875</c:v>
                </c:pt>
                <c:pt idx="348">
                  <c:v>28.988043260663275</c:v>
                </c:pt>
                <c:pt idx="349">
                  <c:v>29.154401847532057</c:v>
                </c:pt>
                <c:pt idx="350">
                  <c:v>29.321236424635075</c:v>
                </c:pt>
                <c:pt idx="351">
                  <c:v>29.488546991972349</c:v>
                </c:pt>
                <c:pt idx="352">
                  <c:v>29.656333549543852</c:v>
                </c:pt>
                <c:pt idx="353">
                  <c:v>29.824596097349612</c:v>
                </c:pt>
                <c:pt idx="354">
                  <c:v>29.993334635389608</c:v>
                </c:pt>
                <c:pt idx="355">
                  <c:v>30.162549163663861</c:v>
                </c:pt>
                <c:pt idx="356">
                  <c:v>30.33223968217235</c:v>
                </c:pt>
                <c:pt idx="357">
                  <c:v>30.502406190915092</c:v>
                </c:pt>
                <c:pt idx="358">
                  <c:v>30.67304868989207</c:v>
                </c:pt>
                <c:pt idx="359">
                  <c:v>30.844167179103305</c:v>
                </c:pt>
                <c:pt idx="360">
                  <c:v>31.015761658548769</c:v>
                </c:pt>
                <c:pt idx="361">
                  <c:v>31.1878321282285</c:v>
                </c:pt>
                <c:pt idx="362">
                  <c:v>31.360378588142456</c:v>
                </c:pt>
                <c:pt idx="363">
                  <c:v>31.53340103829067</c:v>
                </c:pt>
                <c:pt idx="364">
                  <c:v>31.706899478673126</c:v>
                </c:pt>
                <c:pt idx="365">
                  <c:v>31.880873909289832</c:v>
                </c:pt>
                <c:pt idx="366">
                  <c:v>32.05532433014077</c:v>
                </c:pt>
                <c:pt idx="367">
                  <c:v>32.230250741225966</c:v>
                </c:pt>
                <c:pt idx="368">
                  <c:v>32.405653142545404</c:v>
                </c:pt>
                <c:pt idx="369">
                  <c:v>32.581531534099099</c:v>
                </c:pt>
                <c:pt idx="370">
                  <c:v>32.757885915887016</c:v>
                </c:pt>
                <c:pt idx="371">
                  <c:v>32.934716287909197</c:v>
                </c:pt>
                <c:pt idx="372">
                  <c:v>33.112022650165613</c:v>
                </c:pt>
                <c:pt idx="373">
                  <c:v>33.289805002656287</c:v>
                </c:pt>
                <c:pt idx="374">
                  <c:v>33.468063345381189</c:v>
                </c:pt>
                <c:pt idx="375">
                  <c:v>33.646797678340334</c:v>
                </c:pt>
                <c:pt idx="376">
                  <c:v>33.826008001533744</c:v>
                </c:pt>
                <c:pt idx="377">
                  <c:v>34.005694314961389</c:v>
                </c:pt>
                <c:pt idx="378">
                  <c:v>34.185856618623276</c:v>
                </c:pt>
                <c:pt idx="379">
                  <c:v>34.366494912519414</c:v>
                </c:pt>
                <c:pt idx="380">
                  <c:v>34.547609196649809</c:v>
                </c:pt>
                <c:pt idx="381">
                  <c:v>34.729199471014418</c:v>
                </c:pt>
                <c:pt idx="382">
                  <c:v>34.911265735613298</c:v>
                </c:pt>
                <c:pt idx="383">
                  <c:v>35.093807990446408</c:v>
                </c:pt>
                <c:pt idx="384">
                  <c:v>35.276826235513788</c:v>
                </c:pt>
                <c:pt idx="385">
                  <c:v>35.460320470815397</c:v>
                </c:pt>
                <c:pt idx="386">
                  <c:v>35.644290696351248</c:v>
                </c:pt>
                <c:pt idx="387">
                  <c:v>35.82873691212135</c:v>
                </c:pt>
                <c:pt idx="388">
                  <c:v>36.013659118125702</c:v>
                </c:pt>
                <c:pt idx="389">
                  <c:v>36.199057314364282</c:v>
                </c:pt>
                <c:pt idx="390">
                  <c:v>36.384931500837133</c:v>
                </c:pt>
                <c:pt idx="391">
                  <c:v>36.571281677544206</c:v>
                </c:pt>
                <c:pt idx="392">
                  <c:v>36.758107844485536</c:v>
                </c:pt>
                <c:pt idx="393">
                  <c:v>36.945410001661102</c:v>
                </c:pt>
                <c:pt idx="394">
                  <c:v>37.133188149070932</c:v>
                </c:pt>
                <c:pt idx="395">
                  <c:v>37.321442286714991</c:v>
                </c:pt>
                <c:pt idx="396">
                  <c:v>37.510172414593306</c:v>
                </c:pt>
                <c:pt idx="397">
                  <c:v>37.699378532705857</c:v>
                </c:pt>
                <c:pt idx="398">
                  <c:v>37.889060641052666</c:v>
                </c:pt>
                <c:pt idx="399">
                  <c:v>38.079218739633696</c:v>
                </c:pt>
                <c:pt idx="400">
                  <c:v>38.269852828449004</c:v>
                </c:pt>
                <c:pt idx="401">
                  <c:v>38.460962907498526</c:v>
                </c:pt>
                <c:pt idx="402">
                  <c:v>38.652548976782313</c:v>
                </c:pt>
                <c:pt idx="403">
                  <c:v>38.844611036300336</c:v>
                </c:pt>
                <c:pt idx="404">
                  <c:v>39.037149086052615</c:v>
                </c:pt>
                <c:pt idx="405">
                  <c:v>39.23016312603913</c:v>
                </c:pt>
                <c:pt idx="406">
                  <c:v>39.423653156259896</c:v>
                </c:pt>
                <c:pt idx="407">
                  <c:v>39.617619176714911</c:v>
                </c:pt>
                <c:pt idx="408">
                  <c:v>39.812061187404161</c:v>
                </c:pt>
                <c:pt idx="409">
                  <c:v>40.006979188327655</c:v>
                </c:pt>
                <c:pt idx="410">
                  <c:v>40.202373179485413</c:v>
                </c:pt>
                <c:pt idx="411">
                  <c:v>40.398243160877392</c:v>
                </c:pt>
                <c:pt idx="412">
                  <c:v>40.594589132503636</c:v>
                </c:pt>
                <c:pt idx="413">
                  <c:v>40.791411094364115</c:v>
                </c:pt>
                <c:pt idx="414">
                  <c:v>40.988709046458844</c:v>
                </c:pt>
                <c:pt idx="415">
                  <c:v>41.186482988787809</c:v>
                </c:pt>
                <c:pt idx="416">
                  <c:v>41.384732921351024</c:v>
                </c:pt>
                <c:pt idx="417">
                  <c:v>41.583458844148495</c:v>
                </c:pt>
                <c:pt idx="418">
                  <c:v>41.782660757180203</c:v>
                </c:pt>
                <c:pt idx="419">
                  <c:v>41.98233866044616</c:v>
                </c:pt>
                <c:pt idx="420">
                  <c:v>42.182492553946354</c:v>
                </c:pt>
                <c:pt idx="421">
                  <c:v>42.383122437680811</c:v>
                </c:pt>
                <c:pt idx="422">
                  <c:v>42.58422831164949</c:v>
                </c:pt>
                <c:pt idx="423">
                  <c:v>42.785810175852433</c:v>
                </c:pt>
                <c:pt idx="424">
                  <c:v>42.987868030289611</c:v>
                </c:pt>
                <c:pt idx="425">
                  <c:v>43.190401874961033</c:v>
                </c:pt>
                <c:pt idx="426">
                  <c:v>43.393411709866704</c:v>
                </c:pt>
                <c:pt idx="427">
                  <c:v>43.596897535006633</c:v>
                </c:pt>
                <c:pt idx="428">
                  <c:v>43.800859350380783</c:v>
                </c:pt>
                <c:pt idx="429">
                  <c:v>44.005297155989204</c:v>
                </c:pt>
                <c:pt idx="430">
                  <c:v>44.210210951831847</c:v>
                </c:pt>
                <c:pt idx="431">
                  <c:v>44.415600737908754</c:v>
                </c:pt>
                <c:pt idx="432">
                  <c:v>44.621466514219897</c:v>
                </c:pt>
                <c:pt idx="433">
                  <c:v>44.827808280765289</c:v>
                </c:pt>
                <c:pt idx="434">
                  <c:v>45.034626037544918</c:v>
                </c:pt>
                <c:pt idx="435">
                  <c:v>45.241919784558803</c:v>
                </c:pt>
                <c:pt idx="436">
                  <c:v>45.449689521806924</c:v>
                </c:pt>
                <c:pt idx="437">
                  <c:v>45.657935249289309</c:v>
                </c:pt>
                <c:pt idx="438">
                  <c:v>45.866656967005916</c:v>
                </c:pt>
                <c:pt idx="439">
                  <c:v>46.075854674956787</c:v>
                </c:pt>
                <c:pt idx="440">
                  <c:v>46.285528373141887</c:v>
                </c:pt>
                <c:pt idx="441">
                  <c:v>46.49567806156125</c:v>
                </c:pt>
                <c:pt idx="442">
                  <c:v>46.70630374021485</c:v>
                </c:pt>
                <c:pt idx="443">
                  <c:v>46.917405409102692</c:v>
                </c:pt>
                <c:pt idx="444">
                  <c:v>47.128983068224777</c:v>
                </c:pt>
                <c:pt idx="445">
                  <c:v>47.341036717581112</c:v>
                </c:pt>
                <c:pt idx="446">
                  <c:v>47.553566357171697</c:v>
                </c:pt>
                <c:pt idx="447">
                  <c:v>47.766571986996524</c:v>
                </c:pt>
                <c:pt idx="448">
                  <c:v>47.980053607055588</c:v>
                </c:pt>
                <c:pt idx="449">
                  <c:v>48.194011217348908</c:v>
                </c:pt>
                <c:pt idx="450">
                  <c:v>48.408444817876465</c:v>
                </c:pt>
                <c:pt idx="451">
                  <c:v>48.623354408638292</c:v>
                </c:pt>
                <c:pt idx="452">
                  <c:v>48.838739989634327</c:v>
                </c:pt>
                <c:pt idx="453">
                  <c:v>49.054601560864633</c:v>
                </c:pt>
                <c:pt idx="454">
                  <c:v>49.270939122329168</c:v>
                </c:pt>
                <c:pt idx="455">
                  <c:v>49.487752674027966</c:v>
                </c:pt>
                <c:pt idx="456">
                  <c:v>49.705042215960994</c:v>
                </c:pt>
                <c:pt idx="457">
                  <c:v>49.922807748128278</c:v>
                </c:pt>
                <c:pt idx="458">
                  <c:v>50.141049270529805</c:v>
                </c:pt>
                <c:pt idx="459">
                  <c:v>50.359766783165568</c:v>
                </c:pt>
                <c:pt idx="460">
                  <c:v>50.578960286035588</c:v>
                </c:pt>
                <c:pt idx="461">
                  <c:v>50.798629779139851</c:v>
                </c:pt>
                <c:pt idx="462">
                  <c:v>51.018775262478364</c:v>
                </c:pt>
                <c:pt idx="463">
                  <c:v>51.239396736051106</c:v>
                </c:pt>
                <c:pt idx="464">
                  <c:v>51.460494199858111</c:v>
                </c:pt>
                <c:pt idx="465">
                  <c:v>51.682067653899352</c:v>
                </c:pt>
                <c:pt idx="466">
                  <c:v>51.904117098174844</c:v>
                </c:pt>
                <c:pt idx="467">
                  <c:v>52.126642532684578</c:v>
                </c:pt>
                <c:pt idx="468">
                  <c:v>52.349643957428555</c:v>
                </c:pt>
                <c:pt idx="469">
                  <c:v>52.573121372406774</c:v>
                </c:pt>
                <c:pt idx="470">
                  <c:v>52.797074777619258</c:v>
                </c:pt>
                <c:pt idx="471">
                  <c:v>53.021504173065956</c:v>
                </c:pt>
                <c:pt idx="472">
                  <c:v>53.246409558746926</c:v>
                </c:pt>
                <c:pt idx="473">
                  <c:v>53.471790934662145</c:v>
                </c:pt>
                <c:pt idx="474">
                  <c:v>53.697648300811593</c:v>
                </c:pt>
                <c:pt idx="475">
                  <c:v>53.923981657195284</c:v>
                </c:pt>
                <c:pt idx="476">
                  <c:v>54.150791003813225</c:v>
                </c:pt>
                <c:pt idx="477">
                  <c:v>54.378076340665409</c:v>
                </c:pt>
                <c:pt idx="478">
                  <c:v>54.605837667751857</c:v>
                </c:pt>
                <c:pt idx="479">
                  <c:v>54.834074985072533</c:v>
                </c:pt>
                <c:pt idx="480">
                  <c:v>55.062788292627452</c:v>
                </c:pt>
                <c:pt idx="481">
                  <c:v>55.291977590416629</c:v>
                </c:pt>
                <c:pt idx="482">
                  <c:v>55.521642878440048</c:v>
                </c:pt>
                <c:pt idx="483">
                  <c:v>55.75178415669771</c:v>
                </c:pt>
                <c:pt idx="484">
                  <c:v>55.982401425189622</c:v>
                </c:pt>
                <c:pt idx="485">
                  <c:v>56.213494683915748</c:v>
                </c:pt>
                <c:pt idx="486">
                  <c:v>56.445063932876174</c:v>
                </c:pt>
                <c:pt idx="487">
                  <c:v>56.6771091720708</c:v>
                </c:pt>
                <c:pt idx="488">
                  <c:v>56.909630401499697</c:v>
                </c:pt>
                <c:pt idx="489">
                  <c:v>57.142627621162823</c:v>
                </c:pt>
                <c:pt idx="490">
                  <c:v>57.376100831060214</c:v>
                </c:pt>
                <c:pt idx="491">
                  <c:v>57.61005003119184</c:v>
                </c:pt>
                <c:pt idx="492">
                  <c:v>57.844475221557708</c:v>
                </c:pt>
                <c:pt idx="493">
                  <c:v>58.07937640215782</c:v>
                </c:pt>
                <c:pt idx="494">
                  <c:v>58.314753572992196</c:v>
                </c:pt>
                <c:pt idx="495">
                  <c:v>58.550606734060793</c:v>
                </c:pt>
                <c:pt idx="496">
                  <c:v>58.786935885363654</c:v>
                </c:pt>
                <c:pt idx="497">
                  <c:v>59.023741026900723</c:v>
                </c:pt>
                <c:pt idx="498">
                  <c:v>59.261022158672084</c:v>
                </c:pt>
                <c:pt idx="499">
                  <c:v>59.498779280677674</c:v>
                </c:pt>
                <c:pt idx="500">
                  <c:v>59.737012392917485</c:v>
                </c:pt>
                <c:pt idx="501">
                  <c:v>59.975721495391575</c:v>
                </c:pt>
                <c:pt idx="502">
                  <c:v>60.214906588099886</c:v>
                </c:pt>
                <c:pt idx="503">
                  <c:v>60.454567671042476</c:v>
                </c:pt>
                <c:pt idx="504">
                  <c:v>60.69470474421928</c:v>
                </c:pt>
                <c:pt idx="505">
                  <c:v>60.935317807630355</c:v>
                </c:pt>
                <c:pt idx="506">
                  <c:v>61.176406861275638</c:v>
                </c:pt>
                <c:pt idx="507">
                  <c:v>61.417971905155213</c:v>
                </c:pt>
                <c:pt idx="508">
                  <c:v>61.660012939268988</c:v>
                </c:pt>
                <c:pt idx="509">
                  <c:v>61.902529963617042</c:v>
                </c:pt>
                <c:pt idx="510">
                  <c:v>62.145522978199317</c:v>
                </c:pt>
                <c:pt idx="511">
                  <c:v>62.388991983015863</c:v>
                </c:pt>
                <c:pt idx="512">
                  <c:v>62.632936978066631</c:v>
                </c:pt>
                <c:pt idx="513">
                  <c:v>62.877357963351663</c:v>
                </c:pt>
                <c:pt idx="514">
                  <c:v>63.122254938870931</c:v>
                </c:pt>
                <c:pt idx="515">
                  <c:v>63.367627904624456</c:v>
                </c:pt>
                <c:pt idx="516">
                  <c:v>63.613476860612202</c:v>
                </c:pt>
                <c:pt idx="517">
                  <c:v>63.85980180683422</c:v>
                </c:pt>
                <c:pt idx="518">
                  <c:v>64.106602743290452</c:v>
                </c:pt>
                <c:pt idx="519">
                  <c:v>64.353879669980955</c:v>
                </c:pt>
                <c:pt idx="520">
                  <c:v>64.601632586905694</c:v>
                </c:pt>
                <c:pt idx="521">
                  <c:v>64.849861494064683</c:v>
                </c:pt>
                <c:pt idx="522">
                  <c:v>65.098566391457922</c:v>
                </c:pt>
                <c:pt idx="523">
                  <c:v>65.347747279085397</c:v>
                </c:pt>
                <c:pt idx="524">
                  <c:v>65.597404156947135</c:v>
                </c:pt>
                <c:pt idx="525">
                  <c:v>65.84753702504311</c:v>
                </c:pt>
                <c:pt idx="526">
                  <c:v>66.098145883373306</c:v>
                </c:pt>
                <c:pt idx="527">
                  <c:v>66.349230731937752</c:v>
                </c:pt>
                <c:pt idx="528">
                  <c:v>66.600791570736476</c:v>
                </c:pt>
                <c:pt idx="529">
                  <c:v>66.852828399769436</c:v>
                </c:pt>
                <c:pt idx="530">
                  <c:v>67.105341219036617</c:v>
                </c:pt>
                <c:pt idx="531">
                  <c:v>67.358330028538049</c:v>
                </c:pt>
                <c:pt idx="532">
                  <c:v>67.611794828273744</c:v>
                </c:pt>
                <c:pt idx="533">
                  <c:v>67.86573561824369</c:v>
                </c:pt>
                <c:pt idx="534">
                  <c:v>68.120152398447857</c:v>
                </c:pt>
                <c:pt idx="535">
                  <c:v>68.375045168886302</c:v>
                </c:pt>
                <c:pt idx="536">
                  <c:v>68.630413929558941</c:v>
                </c:pt>
                <c:pt idx="537">
                  <c:v>68.886258680465858</c:v>
                </c:pt>
                <c:pt idx="538">
                  <c:v>69.142579421607024</c:v>
                </c:pt>
                <c:pt idx="539">
                  <c:v>69.399376152982441</c:v>
                </c:pt>
                <c:pt idx="540">
                  <c:v>69.656648874592079</c:v>
                </c:pt>
                <c:pt idx="541">
                  <c:v>69.914397586435953</c:v>
                </c:pt>
                <c:pt idx="542">
                  <c:v>70.17262228851412</c:v>
                </c:pt>
                <c:pt idx="543">
                  <c:v>70.431322980826494</c:v>
                </c:pt>
                <c:pt idx="544">
                  <c:v>70.690499663373132</c:v>
                </c:pt>
                <c:pt idx="545">
                  <c:v>70.950152336154005</c:v>
                </c:pt>
                <c:pt idx="546">
                  <c:v>71.210280999169115</c:v>
                </c:pt>
                <c:pt idx="547">
                  <c:v>71.470885652418502</c:v>
                </c:pt>
                <c:pt idx="548">
                  <c:v>71.731966295902112</c:v>
                </c:pt>
                <c:pt idx="549">
                  <c:v>71.993522929619971</c:v>
                </c:pt>
                <c:pt idx="550">
                  <c:v>72.25555555357208</c:v>
                </c:pt>
                <c:pt idx="551">
                  <c:v>72.518064167758425</c:v>
                </c:pt>
                <c:pt idx="552">
                  <c:v>72.781048772179034</c:v>
                </c:pt>
                <c:pt idx="553">
                  <c:v>73.044509366833864</c:v>
                </c:pt>
                <c:pt idx="554">
                  <c:v>73.308445951722959</c:v>
                </c:pt>
                <c:pt idx="555">
                  <c:v>73.572858526846275</c:v>
                </c:pt>
                <c:pt idx="556">
                  <c:v>73.83774709220387</c:v>
                </c:pt>
                <c:pt idx="557">
                  <c:v>74.103111647795672</c:v>
                </c:pt>
                <c:pt idx="558">
                  <c:v>74.368952193621752</c:v>
                </c:pt>
                <c:pt idx="559">
                  <c:v>74.635268729682053</c:v>
                </c:pt>
                <c:pt idx="560">
                  <c:v>74.902061255976619</c:v>
                </c:pt>
                <c:pt idx="561">
                  <c:v>75.169329772505421</c:v>
                </c:pt>
                <c:pt idx="562">
                  <c:v>75.437074279268472</c:v>
                </c:pt>
                <c:pt idx="563">
                  <c:v>75.70529477626576</c:v>
                </c:pt>
                <c:pt idx="564">
                  <c:v>75.973991263497325</c:v>
                </c:pt>
                <c:pt idx="565">
                  <c:v>76.243163740963084</c:v>
                </c:pt>
                <c:pt idx="566">
                  <c:v>76.512812208663135</c:v>
                </c:pt>
                <c:pt idx="567">
                  <c:v>76.782936666597394</c:v>
                </c:pt>
                <c:pt idx="568">
                  <c:v>77.05353711476593</c:v>
                </c:pt>
                <c:pt idx="569">
                  <c:v>77.324613553168689</c:v>
                </c:pt>
                <c:pt idx="570">
                  <c:v>77.596165981805711</c:v>
                </c:pt>
                <c:pt idx="571">
                  <c:v>77.86819440067697</c:v>
                </c:pt>
                <c:pt idx="572">
                  <c:v>78.140698809782478</c:v>
                </c:pt>
                <c:pt idx="573">
                  <c:v>78.413679209122222</c:v>
                </c:pt>
                <c:pt idx="574">
                  <c:v>78.687135598696216</c:v>
                </c:pt>
                <c:pt idx="575">
                  <c:v>78.961067978504431</c:v>
                </c:pt>
                <c:pt idx="576">
                  <c:v>79.235476348546939</c:v>
                </c:pt>
                <c:pt idx="577">
                  <c:v>79.510360708823654</c:v>
                </c:pt>
                <c:pt idx="578">
                  <c:v>79.785721059334648</c:v>
                </c:pt>
                <c:pt idx="579">
                  <c:v>80.061557400079863</c:v>
                </c:pt>
                <c:pt idx="580">
                  <c:v>80.337869731059342</c:v>
                </c:pt>
                <c:pt idx="581">
                  <c:v>80.614658052273043</c:v>
                </c:pt>
                <c:pt idx="582">
                  <c:v>80.891922363721008</c:v>
                </c:pt>
                <c:pt idx="583">
                  <c:v>81.169662665403209</c:v>
                </c:pt>
                <c:pt idx="584">
                  <c:v>81.447878957319645</c:v>
                </c:pt>
                <c:pt idx="585">
                  <c:v>81.726571239470346</c:v>
                </c:pt>
                <c:pt idx="586">
                  <c:v>82.005739511855268</c:v>
                </c:pt>
                <c:pt idx="587">
                  <c:v>82.285383774474482</c:v>
                </c:pt>
                <c:pt idx="588">
                  <c:v>82.56550402732789</c:v>
                </c:pt>
                <c:pt idx="589">
                  <c:v>82.846100270415604</c:v>
                </c:pt>
                <c:pt idx="590">
                  <c:v>83.127172503737498</c:v>
                </c:pt>
                <c:pt idx="591">
                  <c:v>83.408720727293669</c:v>
                </c:pt>
                <c:pt idx="592">
                  <c:v>83.690744941084063</c:v>
                </c:pt>
                <c:pt idx="593">
                  <c:v>83.97324514510872</c:v>
                </c:pt>
                <c:pt idx="594">
                  <c:v>84.256221339367642</c:v>
                </c:pt>
                <c:pt idx="595">
                  <c:v>84.539673523860799</c:v>
                </c:pt>
                <c:pt idx="596">
                  <c:v>84.823601698588163</c:v>
                </c:pt>
                <c:pt idx="597">
                  <c:v>85.108005863549835</c:v>
                </c:pt>
                <c:pt idx="598">
                  <c:v>85.392886018745685</c:v>
                </c:pt>
                <c:pt idx="599">
                  <c:v>85.678242164175828</c:v>
                </c:pt>
                <c:pt idx="600">
                  <c:v>85.964074299840192</c:v>
                </c:pt>
                <c:pt idx="601">
                  <c:v>86.250382425738849</c:v>
                </c:pt>
                <c:pt idx="602">
                  <c:v>86.537166541871699</c:v>
                </c:pt>
                <c:pt idx="603">
                  <c:v>86.824426648238813</c:v>
                </c:pt>
                <c:pt idx="604">
                  <c:v>87.112162744840177</c:v>
                </c:pt>
                <c:pt idx="605">
                  <c:v>87.400374831675776</c:v>
                </c:pt>
                <c:pt idx="606">
                  <c:v>87.689062908745598</c:v>
                </c:pt>
                <c:pt idx="607">
                  <c:v>87.978226976049712</c:v>
                </c:pt>
                <c:pt idx="608">
                  <c:v>88.267867033588061</c:v>
                </c:pt>
                <c:pt idx="609">
                  <c:v>88.557983081360632</c:v>
                </c:pt>
                <c:pt idx="610">
                  <c:v>88.848575119367467</c:v>
                </c:pt>
                <c:pt idx="611">
                  <c:v>89.139643147608538</c:v>
                </c:pt>
                <c:pt idx="612">
                  <c:v>89.431187166083845</c:v>
                </c:pt>
                <c:pt idx="613">
                  <c:v>89.72320717479343</c:v>
                </c:pt>
                <c:pt idx="614">
                  <c:v>90.015703173737236</c:v>
                </c:pt>
                <c:pt idx="615">
                  <c:v>90.308675162915293</c:v>
                </c:pt>
                <c:pt idx="616">
                  <c:v>90.602123142327585</c:v>
                </c:pt>
                <c:pt idx="617">
                  <c:v>90.896047111974156</c:v>
                </c:pt>
                <c:pt idx="618">
                  <c:v>91.190447071854948</c:v>
                </c:pt>
                <c:pt idx="619">
                  <c:v>91.48532302196999</c:v>
                </c:pt>
                <c:pt idx="620">
                  <c:v>91.780674962319239</c:v>
                </c:pt>
                <c:pt idx="621">
                  <c:v>92.076502892902795</c:v>
                </c:pt>
                <c:pt idx="622">
                  <c:v>92.372806813720572</c:v>
                </c:pt>
                <c:pt idx="623">
                  <c:v>92.6695867247726</c:v>
                </c:pt>
                <c:pt idx="624">
                  <c:v>92.966842626058849</c:v>
                </c:pt>
                <c:pt idx="625">
                  <c:v>93.264574517579348</c:v>
                </c:pt>
                <c:pt idx="626">
                  <c:v>93.562782399334111</c:v>
                </c:pt>
                <c:pt idx="627">
                  <c:v>93.861466271323096</c:v>
                </c:pt>
                <c:pt idx="628">
                  <c:v>94.160626133546359</c:v>
                </c:pt>
                <c:pt idx="629">
                  <c:v>94.460261986003843</c:v>
                </c:pt>
                <c:pt idx="630">
                  <c:v>94.760373828695592</c:v>
                </c:pt>
                <c:pt idx="631">
                  <c:v>95.060961661621562</c:v>
                </c:pt>
                <c:pt idx="632">
                  <c:v>95.362025484781796</c:v>
                </c:pt>
                <c:pt idx="633">
                  <c:v>95.66356529817628</c:v>
                </c:pt>
                <c:pt idx="634">
                  <c:v>95.965581101805</c:v>
                </c:pt>
                <c:pt idx="635">
                  <c:v>96.26807289566797</c:v>
                </c:pt>
                <c:pt idx="636">
                  <c:v>96.571040679765176</c:v>
                </c:pt>
                <c:pt idx="637">
                  <c:v>96.874484454096617</c:v>
                </c:pt>
                <c:pt idx="638">
                  <c:v>97.178404218662337</c:v>
                </c:pt>
                <c:pt idx="639">
                  <c:v>97.482799973462278</c:v>
                </c:pt>
                <c:pt idx="640">
                  <c:v>97.787671718496483</c:v>
                </c:pt>
                <c:pt idx="641">
                  <c:v>98.09301945376491</c:v>
                </c:pt>
                <c:pt idx="642">
                  <c:v>98.398843179267601</c:v>
                </c:pt>
                <c:pt idx="643">
                  <c:v>98.705142895004514</c:v>
                </c:pt>
                <c:pt idx="644">
                  <c:v>99.011918600975704</c:v>
                </c:pt>
                <c:pt idx="645">
                  <c:v>99.319170297181117</c:v>
                </c:pt>
                <c:pt idx="646">
                  <c:v>99.626897983620793</c:v>
                </c:pt>
                <c:pt idx="647">
                  <c:v>99.935101660294691</c:v>
                </c:pt>
                <c:pt idx="648">
                  <c:v>100.24378132720285</c:v>
                </c:pt>
                <c:pt idx="649">
                  <c:v>100.55293698434524</c:v>
                </c:pt>
                <c:pt idx="650">
                  <c:v>100.86256863172191</c:v>
                </c:pt>
                <c:pt idx="651">
                  <c:v>101.1726762693328</c:v>
                </c:pt>
                <c:pt idx="652">
                  <c:v>101.48325989717792</c:v>
                </c:pt>
                <c:pt idx="653">
                  <c:v>101.79431951525731</c:v>
                </c:pt>
                <c:pt idx="654">
                  <c:v>102.10585512357095</c:v>
                </c:pt>
                <c:pt idx="655">
                  <c:v>102.41786672211882</c:v>
                </c:pt>
                <c:pt idx="656">
                  <c:v>102.73035431090094</c:v>
                </c:pt>
                <c:pt idx="657">
                  <c:v>103.04331788991729</c:v>
                </c:pt>
                <c:pt idx="658">
                  <c:v>103.35675745916791</c:v>
                </c:pt>
                <c:pt idx="659">
                  <c:v>103.67067301865274</c:v>
                </c:pt>
                <c:pt idx="660">
                  <c:v>103.98506456837187</c:v>
                </c:pt>
                <c:pt idx="661">
                  <c:v>104.29993210832521</c:v>
                </c:pt>
                <c:pt idx="662">
                  <c:v>104.6152756385128</c:v>
                </c:pt>
                <c:pt idx="663">
                  <c:v>104.93109515893464</c:v>
                </c:pt>
                <c:pt idx="664">
                  <c:v>105.2473906695907</c:v>
                </c:pt>
                <c:pt idx="665">
                  <c:v>105.56416217048105</c:v>
                </c:pt>
                <c:pt idx="666">
                  <c:v>105.8814096616056</c:v>
                </c:pt>
                <c:pt idx="667">
                  <c:v>106.19913314296441</c:v>
                </c:pt>
                <c:pt idx="668">
                  <c:v>106.5173326145575</c:v>
                </c:pt>
                <c:pt idx="669">
                  <c:v>106.8360080763848</c:v>
                </c:pt>
                <c:pt idx="670">
                  <c:v>107.15515952844636</c:v>
                </c:pt>
                <c:pt idx="671">
                  <c:v>107.47478697074219</c:v>
                </c:pt>
                <c:pt idx="672">
                  <c:v>107.79489040327222</c:v>
                </c:pt>
                <c:pt idx="673">
                  <c:v>108.1154698260365</c:v>
                </c:pt>
                <c:pt idx="674">
                  <c:v>108.43652523903503</c:v>
                </c:pt>
                <c:pt idx="675">
                  <c:v>108.75805664226782</c:v>
                </c:pt>
                <c:pt idx="676">
                  <c:v>109.08006403573488</c:v>
                </c:pt>
                <c:pt idx="677">
                  <c:v>109.4025474194361</c:v>
                </c:pt>
                <c:pt idx="678">
                  <c:v>109.72550679337166</c:v>
                </c:pt>
                <c:pt idx="679">
                  <c:v>110.0489421575414</c:v>
                </c:pt>
                <c:pt idx="680">
                  <c:v>110.37285351194544</c:v>
                </c:pt>
                <c:pt idx="681">
                  <c:v>110.69724085658365</c:v>
                </c:pt>
                <c:pt idx="682">
                  <c:v>111.02210419145617</c:v>
                </c:pt>
                <c:pt idx="683">
                  <c:v>111.34744351656292</c:v>
                </c:pt>
                <c:pt idx="684">
                  <c:v>111.67325883190394</c:v>
                </c:pt>
                <c:pt idx="685">
                  <c:v>111.99955013747913</c:v>
                </c:pt>
                <c:pt idx="686">
                  <c:v>112.32631743328861</c:v>
                </c:pt>
                <c:pt idx="687">
                  <c:v>112.65356071933235</c:v>
                </c:pt>
                <c:pt idx="688">
                  <c:v>112.98127999561035</c:v>
                </c:pt>
                <c:pt idx="689">
                  <c:v>113.30947526212253</c:v>
                </c:pt>
                <c:pt idx="690">
                  <c:v>113.63814651886901</c:v>
                </c:pt>
                <c:pt idx="691">
                  <c:v>113.9672937658497</c:v>
                </c:pt>
                <c:pt idx="692">
                  <c:v>114.29691700306468</c:v>
                </c:pt>
                <c:pt idx="693">
                  <c:v>114.62701623051386</c:v>
                </c:pt>
                <c:pt idx="694">
                  <c:v>114.95759144819729</c:v>
                </c:pt>
                <c:pt idx="695">
                  <c:v>115.288642656115</c:v>
                </c:pt>
                <c:pt idx="696">
                  <c:v>115.62016985426696</c:v>
                </c:pt>
                <c:pt idx="697">
                  <c:v>115.9521730426531</c:v>
                </c:pt>
                <c:pt idx="698">
                  <c:v>116.28465222127355</c:v>
                </c:pt>
                <c:pt idx="699">
                  <c:v>116.61760739012823</c:v>
                </c:pt>
                <c:pt idx="700">
                  <c:v>116.95103854921713</c:v>
                </c:pt>
                <c:pt idx="701">
                  <c:v>117.2849456985403</c:v>
                </c:pt>
                <c:pt idx="702">
                  <c:v>117.61932883809769</c:v>
                </c:pt>
                <c:pt idx="703">
                  <c:v>117.9541879678894</c:v>
                </c:pt>
                <c:pt idx="704">
                  <c:v>118.2895230879153</c:v>
                </c:pt>
                <c:pt idx="705">
                  <c:v>118.62533419817541</c:v>
                </c:pt>
                <c:pt idx="706">
                  <c:v>118.96162129866981</c:v>
                </c:pt>
                <c:pt idx="707">
                  <c:v>119.29838438939845</c:v>
                </c:pt>
                <c:pt idx="708">
                  <c:v>119.63562347036131</c:v>
                </c:pt>
                <c:pt idx="709">
                  <c:v>119.97333854155843</c:v>
                </c:pt>
                <c:pt idx="710">
                  <c:v>120.31152960298982</c:v>
                </c:pt>
                <c:pt idx="711">
                  <c:v>120.65019665465545</c:v>
                </c:pt>
                <c:pt idx="712">
                  <c:v>120.98933969655526</c:v>
                </c:pt>
                <c:pt idx="713">
                  <c:v>121.3289587286894</c:v>
                </c:pt>
                <c:pt idx="714">
                  <c:v>121.66905375105775</c:v>
                </c:pt>
                <c:pt idx="715">
                  <c:v>122.00962476366037</c:v>
                </c:pt>
                <c:pt idx="716">
                  <c:v>122.3506717664972</c:v>
                </c:pt>
                <c:pt idx="717">
                  <c:v>122.69219475956828</c:v>
                </c:pt>
                <c:pt idx="718">
                  <c:v>123.03419374287363</c:v>
                </c:pt>
                <c:pt idx="719">
                  <c:v>123.37666871641322</c:v>
                </c:pt>
                <c:pt idx="720">
                  <c:v>123.71961968018702</c:v>
                </c:pt>
                <c:pt idx="721">
                  <c:v>124.06304663419508</c:v>
                </c:pt>
                <c:pt idx="722">
                  <c:v>124.40694957843742</c:v>
                </c:pt>
                <c:pt idx="723">
                  <c:v>124.751328512914</c:v>
                </c:pt>
                <c:pt idx="724">
                  <c:v>125.09618343762477</c:v>
                </c:pt>
                <c:pt idx="725">
                  <c:v>125.44151435256983</c:v>
                </c:pt>
                <c:pt idx="726">
                  <c:v>125.78732125774914</c:v>
                </c:pt>
                <c:pt idx="727">
                  <c:v>126.13360415316268</c:v>
                </c:pt>
                <c:pt idx="728">
                  <c:v>126.48036303881048</c:v>
                </c:pt>
                <c:pt idx="729">
                  <c:v>126.8275979146925</c:v>
                </c:pt>
                <c:pt idx="730">
                  <c:v>127.17530878080881</c:v>
                </c:pt>
                <c:pt idx="731">
                  <c:v>127.52349563715933</c:v>
                </c:pt>
                <c:pt idx="732">
                  <c:v>127.87215848374409</c:v>
                </c:pt>
                <c:pt idx="733">
                  <c:v>128.22129732056308</c:v>
                </c:pt>
                <c:pt idx="734">
                  <c:v>128.57091214761635</c:v>
                </c:pt>
                <c:pt idx="735">
                  <c:v>128.92100296490386</c:v>
                </c:pt>
                <c:pt idx="736">
                  <c:v>129.27156977242561</c:v>
                </c:pt>
                <c:pt idx="737">
                  <c:v>129.62261257018162</c:v>
                </c:pt>
                <c:pt idx="738">
                  <c:v>129.97413135817186</c:v>
                </c:pt>
                <c:pt idx="739">
                  <c:v>130.3261261363964</c:v>
                </c:pt>
                <c:pt idx="740">
                  <c:v>130.67859690485508</c:v>
                </c:pt>
                <c:pt idx="741">
                  <c:v>131.03154366354806</c:v>
                </c:pt>
                <c:pt idx="742">
                  <c:v>131.38496641247531</c:v>
                </c:pt>
                <c:pt idx="743">
                  <c:v>131.73886515163679</c:v>
                </c:pt>
                <c:pt idx="744">
                  <c:v>132.09323988103247</c:v>
                </c:pt>
                <c:pt idx="745">
                  <c:v>132.44809060066245</c:v>
                </c:pt>
                <c:pt idx="746">
                  <c:v>132.80341731052667</c:v>
                </c:pt>
                <c:pt idx="747">
                  <c:v>133.15922001062515</c:v>
                </c:pt>
                <c:pt idx="748">
                  <c:v>133.51549870095781</c:v>
                </c:pt>
                <c:pt idx="749">
                  <c:v>133.87225338152476</c:v>
                </c:pt>
                <c:pt idx="750">
                  <c:v>134.22948405232594</c:v>
                </c:pt>
                <c:pt idx="751">
                  <c:v>134.58719071336134</c:v>
                </c:pt>
                <c:pt idx="752">
                  <c:v>134.94537336463105</c:v>
                </c:pt>
                <c:pt idx="753">
                  <c:v>135.30403200613497</c:v>
                </c:pt>
                <c:pt idx="754">
                  <c:v>135.66316663787313</c:v>
                </c:pt>
                <c:pt idx="755">
                  <c:v>136.02277725984555</c:v>
                </c:pt>
                <c:pt idx="756">
                  <c:v>136.38286387205221</c:v>
                </c:pt>
                <c:pt idx="757">
                  <c:v>136.74342647449311</c:v>
                </c:pt>
                <c:pt idx="758">
                  <c:v>137.10446506716829</c:v>
                </c:pt>
                <c:pt idx="759">
                  <c:v>137.46597965007766</c:v>
                </c:pt>
                <c:pt idx="760">
                  <c:v>137.82797022322131</c:v>
                </c:pt>
                <c:pt idx="761">
                  <c:v>138.19043678659924</c:v>
                </c:pt>
                <c:pt idx="762">
                  <c:v>138.55337934021134</c:v>
                </c:pt>
                <c:pt idx="763">
                  <c:v>138.91679788405767</c:v>
                </c:pt>
                <c:pt idx="764">
                  <c:v>139.28069241813836</c:v>
                </c:pt>
                <c:pt idx="765">
                  <c:v>139.64506294245319</c:v>
                </c:pt>
                <c:pt idx="766">
                  <c:v>140.00990945700235</c:v>
                </c:pt>
                <c:pt idx="767">
                  <c:v>140.37523196178563</c:v>
                </c:pt>
                <c:pt idx="768">
                  <c:v>140.74103045680329</c:v>
                </c:pt>
                <c:pt idx="769">
                  <c:v>141.10730494205515</c:v>
                </c:pt>
                <c:pt idx="770">
                  <c:v>141.47405541754125</c:v>
                </c:pt>
                <c:pt idx="771">
                  <c:v>141.84128188326159</c:v>
                </c:pt>
                <c:pt idx="772">
                  <c:v>142.20898433921616</c:v>
                </c:pt>
                <c:pt idx="773">
                  <c:v>142.57716278540499</c:v>
                </c:pt>
                <c:pt idx="774">
                  <c:v>142.94581722182809</c:v>
                </c:pt>
                <c:pt idx="775">
                  <c:v>143.3149476484854</c:v>
                </c:pt>
                <c:pt idx="776">
                  <c:v>143.68455406537697</c:v>
                </c:pt>
                <c:pt idx="777">
                  <c:v>144.05463647250281</c:v>
                </c:pt>
                <c:pt idx="778">
                  <c:v>144.42519486986288</c:v>
                </c:pt>
                <c:pt idx="779">
                  <c:v>144.79622925745713</c:v>
                </c:pt>
                <c:pt idx="780">
                  <c:v>145.16773963528573</c:v>
                </c:pt>
                <c:pt idx="781">
                  <c:v>145.53972600334853</c:v>
                </c:pt>
                <c:pt idx="782">
                  <c:v>145.91218836164558</c:v>
                </c:pt>
                <c:pt idx="783">
                  <c:v>146.28512671017683</c:v>
                </c:pt>
                <c:pt idx="784">
                  <c:v>146.65854104894237</c:v>
                </c:pt>
                <c:pt idx="785">
                  <c:v>147.03243137794215</c:v>
                </c:pt>
                <c:pt idx="786">
                  <c:v>147.40679769717619</c:v>
                </c:pt>
                <c:pt idx="787">
                  <c:v>147.78164000664441</c:v>
                </c:pt>
                <c:pt idx="788">
                  <c:v>148.15695830634692</c:v>
                </c:pt>
                <c:pt idx="789">
                  <c:v>148.53275259628373</c:v>
                </c:pt>
                <c:pt idx="790">
                  <c:v>148.90902287645474</c:v>
                </c:pt>
                <c:pt idx="791">
                  <c:v>149.28576914685996</c:v>
                </c:pt>
                <c:pt idx="792">
                  <c:v>149.66299140749948</c:v>
                </c:pt>
                <c:pt idx="793">
                  <c:v>150.04068965837322</c:v>
                </c:pt>
                <c:pt idx="794">
                  <c:v>150.41886389948118</c:v>
                </c:pt>
                <c:pt idx="795">
                  <c:v>150.79751413082343</c:v>
                </c:pt>
                <c:pt idx="796">
                  <c:v>151.17664035239991</c:v>
                </c:pt>
                <c:pt idx="797">
                  <c:v>151.55624256421066</c:v>
                </c:pt>
                <c:pt idx="798">
                  <c:v>151.93632076625559</c:v>
                </c:pt>
                <c:pt idx="799">
                  <c:v>152.31687495853478</c:v>
                </c:pt>
                <c:pt idx="800">
                  <c:v>152.69790514104827</c:v>
                </c:pt>
                <c:pt idx="801">
                  <c:v>153.07941131379602</c:v>
                </c:pt>
                <c:pt idx="802">
                  <c:v>153.46139347677791</c:v>
                </c:pt>
                <c:pt idx="803">
                  <c:v>153.84385162999411</c:v>
                </c:pt>
                <c:pt idx="804">
                  <c:v>154.22678577344453</c:v>
                </c:pt>
                <c:pt idx="805">
                  <c:v>154.61019590712925</c:v>
                </c:pt>
                <c:pt idx="806">
                  <c:v>154.99408203104815</c:v>
                </c:pt>
                <c:pt idx="807">
                  <c:v>155.37844414520134</c:v>
                </c:pt>
                <c:pt idx="808">
                  <c:v>155.7632822495888</c:v>
                </c:pt>
                <c:pt idx="809">
                  <c:v>156.14859634421046</c:v>
                </c:pt>
                <c:pt idx="810">
                  <c:v>156.53438642906636</c:v>
                </c:pt>
                <c:pt idx="811">
                  <c:v>156.92065250415652</c:v>
                </c:pt>
                <c:pt idx="812">
                  <c:v>157.30739456948095</c:v>
                </c:pt>
                <c:pt idx="813">
                  <c:v>157.69461262503958</c:v>
                </c:pt>
                <c:pt idx="814">
                  <c:v>158.08230667083245</c:v>
                </c:pt>
                <c:pt idx="815">
                  <c:v>158.47047670685964</c:v>
                </c:pt>
                <c:pt idx="816">
                  <c:v>158.85912273312104</c:v>
                </c:pt>
                <c:pt idx="817">
                  <c:v>159.24824474961665</c:v>
                </c:pt>
                <c:pt idx="818">
                  <c:v>159.63784275634652</c:v>
                </c:pt>
                <c:pt idx="819">
                  <c:v>160.02791675331062</c:v>
                </c:pt>
                <c:pt idx="820">
                  <c:v>160.41846674050902</c:v>
                </c:pt>
                <c:pt idx="821">
                  <c:v>160.80949271794165</c:v>
                </c:pt>
                <c:pt idx="822">
                  <c:v>161.20099468560846</c:v>
                </c:pt>
                <c:pt idx="823">
                  <c:v>161.59297264350957</c:v>
                </c:pt>
                <c:pt idx="824">
                  <c:v>161.98542659164494</c:v>
                </c:pt>
                <c:pt idx="825">
                  <c:v>162.37835653001454</c:v>
                </c:pt>
                <c:pt idx="826">
                  <c:v>162.77176245861838</c:v>
                </c:pt>
                <c:pt idx="827">
                  <c:v>163.16564437745646</c:v>
                </c:pt>
                <c:pt idx="828">
                  <c:v>163.5600022865288</c:v>
                </c:pt>
                <c:pt idx="829">
                  <c:v>163.95483618583538</c:v>
                </c:pt>
                <c:pt idx="830">
                  <c:v>164.35014607537619</c:v>
                </c:pt>
                <c:pt idx="831">
                  <c:v>164.74593195515124</c:v>
                </c:pt>
                <c:pt idx="832">
                  <c:v>165.1421938251606</c:v>
                </c:pt>
                <c:pt idx="833">
                  <c:v>165.53893168540409</c:v>
                </c:pt>
                <c:pt idx="834">
                  <c:v>165.93614553588193</c:v>
                </c:pt>
                <c:pt idx="835">
                  <c:v>166.33383537659398</c:v>
                </c:pt>
                <c:pt idx="836">
                  <c:v>166.73200120754029</c:v>
                </c:pt>
                <c:pt idx="837">
                  <c:v>167.13064302872081</c:v>
                </c:pt>
                <c:pt idx="838">
                  <c:v>167.52976084013559</c:v>
                </c:pt>
                <c:pt idx="839">
                  <c:v>167.92935464178464</c:v>
                </c:pt>
                <c:pt idx="840">
                  <c:v>168.32942443366792</c:v>
                </c:pt>
                <c:pt idx="841">
                  <c:v>168.72997021578541</c:v>
                </c:pt>
                <c:pt idx="842">
                  <c:v>169.1309919881372</c:v>
                </c:pt>
                <c:pt idx="843">
                  <c:v>169.53248975072324</c:v>
                </c:pt>
                <c:pt idx="844">
                  <c:v>169.9344635035435</c:v>
                </c:pt>
                <c:pt idx="845">
                  <c:v>170.33691324659796</c:v>
                </c:pt>
                <c:pt idx="846">
                  <c:v>170.73983897988666</c:v>
                </c:pt>
                <c:pt idx="847">
                  <c:v>171.14324070340973</c:v>
                </c:pt>
                <c:pt idx="848">
                  <c:v>171.54711841716698</c:v>
                </c:pt>
                <c:pt idx="849">
                  <c:v>171.95147212115845</c:v>
                </c:pt>
                <c:pt idx="850">
                  <c:v>172.35630181538417</c:v>
                </c:pt>
                <c:pt idx="851">
                  <c:v>172.76160749984413</c:v>
                </c:pt>
                <c:pt idx="852">
                  <c:v>173.16738917453841</c:v>
                </c:pt>
                <c:pt idx="853">
                  <c:v>173.57364683946682</c:v>
                </c:pt>
                <c:pt idx="854">
                  <c:v>173.98038049462954</c:v>
                </c:pt>
                <c:pt idx="855">
                  <c:v>174.38759014002653</c:v>
                </c:pt>
                <c:pt idx="856">
                  <c:v>174.79527577565776</c:v>
                </c:pt>
                <c:pt idx="857">
                  <c:v>175.20343740152313</c:v>
                </c:pt>
                <c:pt idx="858">
                  <c:v>175.61207501762286</c:v>
                </c:pt>
                <c:pt idx="859">
                  <c:v>176.02118862395682</c:v>
                </c:pt>
                <c:pt idx="860">
                  <c:v>176.43077822052501</c:v>
                </c:pt>
                <c:pt idx="861">
                  <c:v>176.84084380732739</c:v>
                </c:pt>
                <c:pt idx="862">
                  <c:v>177.25138538436406</c:v>
                </c:pt>
                <c:pt idx="863">
                  <c:v>177.66240295163502</c:v>
                </c:pt>
                <c:pt idx="864">
                  <c:v>178.07389650914021</c:v>
                </c:pt>
                <c:pt idx="865">
                  <c:v>178.48586605687959</c:v>
                </c:pt>
                <c:pt idx="866">
                  <c:v>178.89831159485325</c:v>
                </c:pt>
                <c:pt idx="867">
                  <c:v>179.31123312306116</c:v>
                </c:pt>
                <c:pt idx="868">
                  <c:v>179.72463064150332</c:v>
                </c:pt>
                <c:pt idx="869">
                  <c:v>180.13850415017967</c:v>
                </c:pt>
                <c:pt idx="870">
                  <c:v>180.55285364909034</c:v>
                </c:pt>
                <c:pt idx="871">
                  <c:v>180.96767913823521</c:v>
                </c:pt>
                <c:pt idx="872">
                  <c:v>181.38298061761441</c:v>
                </c:pt>
                <c:pt idx="873">
                  <c:v>181.7987580872277</c:v>
                </c:pt>
                <c:pt idx="874">
                  <c:v>182.21501154707533</c:v>
                </c:pt>
                <c:pt idx="875">
                  <c:v>182.63174099715724</c:v>
                </c:pt>
                <c:pt idx="876">
                  <c:v>183.04894643747329</c:v>
                </c:pt>
                <c:pt idx="877">
                  <c:v>183.46662786802366</c:v>
                </c:pt>
                <c:pt idx="878">
                  <c:v>183.88478528880827</c:v>
                </c:pt>
                <c:pt idx="879">
                  <c:v>184.30341869982715</c:v>
                </c:pt>
                <c:pt idx="880">
                  <c:v>184.72252810108017</c:v>
                </c:pt>
                <c:pt idx="881">
                  <c:v>185.14211349256755</c:v>
                </c:pt>
                <c:pt idx="882">
                  <c:v>185.56217487428916</c:v>
                </c:pt>
                <c:pt idx="883">
                  <c:v>185.982712246245</c:v>
                </c:pt>
                <c:pt idx="884">
                  <c:v>186.40372560843502</c:v>
                </c:pt>
                <c:pt idx="885">
                  <c:v>186.8252149608594</c:v>
                </c:pt>
                <c:pt idx="886">
                  <c:v>187.24718030351795</c:v>
                </c:pt>
                <c:pt idx="887">
                  <c:v>187.66962163641077</c:v>
                </c:pt>
                <c:pt idx="888">
                  <c:v>188.09253895953782</c:v>
                </c:pt>
                <c:pt idx="889">
                  <c:v>188.51593227289911</c:v>
                </c:pt>
                <c:pt idx="890">
                  <c:v>188.93980157649466</c:v>
                </c:pt>
                <c:pt idx="891">
                  <c:v>189.36414687032445</c:v>
                </c:pt>
                <c:pt idx="892">
                  <c:v>189.78896815438844</c:v>
                </c:pt>
                <c:pt idx="893">
                  <c:v>190.21426542868679</c:v>
                </c:pt>
                <c:pt idx="894">
                  <c:v>190.64003869321931</c:v>
                </c:pt>
                <c:pt idx="895">
                  <c:v>191.0662879479861</c:v>
                </c:pt>
                <c:pt idx="896">
                  <c:v>191.49301319298706</c:v>
                </c:pt>
                <c:pt idx="897">
                  <c:v>191.92021442822235</c:v>
                </c:pt>
                <c:pt idx="898">
                  <c:v>192.34789165369185</c:v>
                </c:pt>
                <c:pt idx="899">
                  <c:v>192.77604486939563</c:v>
                </c:pt>
                <c:pt idx="900">
                  <c:v>193.2046740753336</c:v>
                </c:pt>
                <c:pt idx="901">
                  <c:v>193.63377927150586</c:v>
                </c:pt>
                <c:pt idx="902">
                  <c:v>194.06336045791238</c:v>
                </c:pt>
                <c:pt idx="903">
                  <c:v>194.49341763455317</c:v>
                </c:pt>
                <c:pt idx="904">
                  <c:v>194.92395080142805</c:v>
                </c:pt>
                <c:pt idx="905">
                  <c:v>195.35495995853731</c:v>
                </c:pt>
                <c:pt idx="906">
                  <c:v>195.78644510588083</c:v>
                </c:pt>
                <c:pt idx="907">
                  <c:v>196.21840624345853</c:v>
                </c:pt>
                <c:pt idx="908">
                  <c:v>196.65084337127047</c:v>
                </c:pt>
                <c:pt idx="909">
                  <c:v>197.08375648931667</c:v>
                </c:pt>
                <c:pt idx="910">
                  <c:v>197.51714559759714</c:v>
                </c:pt>
                <c:pt idx="911">
                  <c:v>197.95101069611187</c:v>
                </c:pt>
                <c:pt idx="912">
                  <c:v>198.38535178486077</c:v>
                </c:pt>
                <c:pt idx="913">
                  <c:v>198.82016886384397</c:v>
                </c:pt>
                <c:pt idx="914">
                  <c:v>199.25546193306141</c:v>
                </c:pt>
                <c:pt idx="915">
                  <c:v>199.69123099251311</c:v>
                </c:pt>
                <c:pt idx="916">
                  <c:v>200.12747604219902</c:v>
                </c:pt>
                <c:pt idx="917">
                  <c:v>200.56419708211922</c:v>
                </c:pt>
                <c:pt idx="918">
                  <c:v>201.00139411227363</c:v>
                </c:pt>
                <c:pt idx="919">
                  <c:v>201.43906713266227</c:v>
                </c:pt>
                <c:pt idx="920">
                  <c:v>201.87721614328515</c:v>
                </c:pt>
                <c:pt idx="921">
                  <c:v>202.31584114414235</c:v>
                </c:pt>
                <c:pt idx="922">
                  <c:v>202.75494213523379</c:v>
                </c:pt>
                <c:pt idx="923">
                  <c:v>203.19451911655941</c:v>
                </c:pt>
                <c:pt idx="924">
                  <c:v>203.63457208811931</c:v>
                </c:pt>
                <c:pt idx="925">
                  <c:v>204.07510104991346</c:v>
                </c:pt>
                <c:pt idx="926">
                  <c:v>204.51610600194184</c:v>
                </c:pt>
                <c:pt idx="927">
                  <c:v>204.95758694420442</c:v>
                </c:pt>
                <c:pt idx="928">
                  <c:v>205.39954387670133</c:v>
                </c:pt>
                <c:pt idx="929">
                  <c:v>205.84197679943244</c:v>
                </c:pt>
                <c:pt idx="930">
                  <c:v>206.28488571239785</c:v>
                </c:pt>
                <c:pt idx="931">
                  <c:v>206.72827061559741</c:v>
                </c:pt>
                <c:pt idx="932">
                  <c:v>207.17213150903126</c:v>
                </c:pt>
                <c:pt idx="933">
                  <c:v>207.61646839269937</c:v>
                </c:pt>
                <c:pt idx="934">
                  <c:v>208.06128126660175</c:v>
                </c:pt>
                <c:pt idx="935">
                  <c:v>208.50657013073831</c:v>
                </c:pt>
                <c:pt idx="936">
                  <c:v>208.95233498510916</c:v>
                </c:pt>
                <c:pt idx="937">
                  <c:v>209.39857582971422</c:v>
                </c:pt>
                <c:pt idx="938">
                  <c:v>209.8452926645536</c:v>
                </c:pt>
                <c:pt idx="939">
                  <c:v>210.2924854896271</c:v>
                </c:pt>
                <c:pt idx="940">
                  <c:v>210.74015430493495</c:v>
                </c:pt>
                <c:pt idx="941">
                  <c:v>211.18829911047703</c:v>
                </c:pt>
                <c:pt idx="942">
                  <c:v>211.63691990625335</c:v>
                </c:pt>
                <c:pt idx="943">
                  <c:v>212.08601669226383</c:v>
                </c:pt>
                <c:pt idx="944">
                  <c:v>212.53558946850868</c:v>
                </c:pt>
                <c:pt idx="945">
                  <c:v>212.9856382349877</c:v>
                </c:pt>
                <c:pt idx="946">
                  <c:v>213.43616299170105</c:v>
                </c:pt>
                <c:pt idx="947">
                  <c:v>213.88716373864858</c:v>
                </c:pt>
                <c:pt idx="948">
                  <c:v>214.33864047583032</c:v>
                </c:pt>
                <c:pt idx="949">
                  <c:v>214.79059320324637</c:v>
                </c:pt>
                <c:pt idx="950">
                  <c:v>215.24302192089669</c:v>
                </c:pt>
                <c:pt idx="951">
                  <c:v>215.69592662878114</c:v>
                </c:pt>
                <c:pt idx="952">
                  <c:v>216.1493073268999</c:v>
                </c:pt>
                <c:pt idx="953">
                  <c:v>216.6031640152529</c:v>
                </c:pt>
                <c:pt idx="954">
                  <c:v>217.05749669384016</c:v>
                </c:pt>
                <c:pt idx="955">
                  <c:v>217.51230536266164</c:v>
                </c:pt>
                <c:pt idx="956">
                  <c:v>217.96759002171743</c:v>
                </c:pt>
                <c:pt idx="957">
                  <c:v>218.42335067100743</c:v>
                </c:pt>
                <c:pt idx="958">
                  <c:v>218.87958731053163</c:v>
                </c:pt>
                <c:pt idx="959">
                  <c:v>219.33629994029013</c:v>
                </c:pt>
                <c:pt idx="960">
                  <c:v>219.79348856028287</c:v>
                </c:pt>
                <c:pt idx="961">
                  <c:v>220.25115317050981</c:v>
                </c:pt>
                <c:pt idx="962">
                  <c:v>220.70929377097104</c:v>
                </c:pt>
                <c:pt idx="963">
                  <c:v>221.16791036166651</c:v>
                </c:pt>
                <c:pt idx="964">
                  <c:v>221.62700294259622</c:v>
                </c:pt>
                <c:pt idx="965">
                  <c:v>222.08657151376019</c:v>
                </c:pt>
                <c:pt idx="966">
                  <c:v>222.54661607515834</c:v>
                </c:pt>
                <c:pt idx="967">
                  <c:v>223.00713662679084</c:v>
                </c:pt>
                <c:pt idx="968">
                  <c:v>223.46813316865752</c:v>
                </c:pt>
                <c:pt idx="969">
                  <c:v>223.92960570075849</c:v>
                </c:pt>
                <c:pt idx="970">
                  <c:v>224.39155422309355</c:v>
                </c:pt>
                <c:pt idx="971">
                  <c:v>224.85397873566299</c:v>
                </c:pt>
                <c:pt idx="972">
                  <c:v>225.31687923846673</c:v>
                </c:pt>
                <c:pt idx="973">
                  <c:v>225.7802557315047</c:v>
                </c:pt>
                <c:pt idx="974">
                  <c:v>226.24410821477679</c:v>
                </c:pt>
                <c:pt idx="975">
                  <c:v>226.7084366882832</c:v>
                </c:pt>
                <c:pt idx="976">
                  <c:v>227.17324115202391</c:v>
                </c:pt>
                <c:pt idx="977">
                  <c:v>227.63852160599879</c:v>
                </c:pt>
                <c:pt idx="978">
                  <c:v>228.10427805020794</c:v>
                </c:pt>
                <c:pt idx="979">
                  <c:v>228.57051048465129</c:v>
                </c:pt>
                <c:pt idx="980">
                  <c:v>229.03721890932897</c:v>
                </c:pt>
                <c:pt idx="981">
                  <c:v>229.50440332424085</c:v>
                </c:pt>
                <c:pt idx="982">
                  <c:v>229.97206372938697</c:v>
                </c:pt>
                <c:pt idx="983">
                  <c:v>230.44020012476736</c:v>
                </c:pt>
                <c:pt idx="984">
                  <c:v>230.90881251038195</c:v>
                </c:pt>
                <c:pt idx="985">
                  <c:v>231.37790088623083</c:v>
                </c:pt>
                <c:pt idx="986">
                  <c:v>231.84746525231384</c:v>
                </c:pt>
                <c:pt idx="987">
                  <c:v>232.31750560863128</c:v>
                </c:pt>
                <c:pt idx="988">
                  <c:v>232.78802195518284</c:v>
                </c:pt>
                <c:pt idx="989">
                  <c:v>233.25901429196878</c:v>
                </c:pt>
                <c:pt idx="990">
                  <c:v>233.73048261898879</c:v>
                </c:pt>
                <c:pt idx="991">
                  <c:v>234.20242693624317</c:v>
                </c:pt>
                <c:pt idx="992">
                  <c:v>234.67484724373179</c:v>
                </c:pt>
                <c:pt idx="993">
                  <c:v>235.14774354145462</c:v>
                </c:pt>
                <c:pt idx="994">
                  <c:v>235.62111582941159</c:v>
                </c:pt>
                <c:pt idx="995">
                  <c:v>236.09496410760289</c:v>
                </c:pt>
                <c:pt idx="996">
                  <c:v>236.56928837602854</c:v>
                </c:pt>
                <c:pt idx="997">
                  <c:v>237.04408863468834</c:v>
                </c:pt>
                <c:pt idx="998">
                  <c:v>237.51936488358237</c:v>
                </c:pt>
                <c:pt idx="999">
                  <c:v>237.9951171227107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C-4FF8-85AB-668EB4455087}"/>
            </c:ext>
          </c:extLst>
        </c:ser>
        <c:ser>
          <c:idx val="2"/>
          <c:order val="2"/>
          <c:tx>
            <c:strRef>
              <c:f>'Storage to House'!$D$11</c:f>
              <c:strCache>
                <c:ptCount val="1"/>
                <c:pt idx="0">
                  <c:v>Tank Pressure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'Storage to House'!$B$12:$B$1011</c:f>
              <c:numCache>
                <c:formatCode>0.00</c:formatCode>
                <c:ptCount val="1000"/>
                <c:pt idx="0">
                  <c:v>5.6548667764616277E-2</c:v>
                </c:pt>
                <c:pt idx="1">
                  <c:v>0.11309733552923255</c:v>
                </c:pt>
                <c:pt idx="2">
                  <c:v>0.16964600329384882</c:v>
                </c:pt>
                <c:pt idx="3">
                  <c:v>0.22619467105846511</c:v>
                </c:pt>
                <c:pt idx="4">
                  <c:v>0.28274333882308139</c:v>
                </c:pt>
                <c:pt idx="5">
                  <c:v>0.33929200658769765</c:v>
                </c:pt>
                <c:pt idx="6">
                  <c:v>0.39584067435231396</c:v>
                </c:pt>
                <c:pt idx="7">
                  <c:v>0.45238934211693022</c:v>
                </c:pt>
                <c:pt idx="8">
                  <c:v>0.50893800988154647</c:v>
                </c:pt>
                <c:pt idx="9">
                  <c:v>0.56548667764616278</c:v>
                </c:pt>
                <c:pt idx="10">
                  <c:v>0.62203534541077898</c:v>
                </c:pt>
                <c:pt idx="11">
                  <c:v>0.6785840131753953</c:v>
                </c:pt>
                <c:pt idx="12">
                  <c:v>0.73513268094001161</c:v>
                </c:pt>
                <c:pt idx="13">
                  <c:v>0.79168134870462792</c:v>
                </c:pt>
                <c:pt idx="14">
                  <c:v>0.84823001646924412</c:v>
                </c:pt>
                <c:pt idx="15">
                  <c:v>0.90477868423386043</c:v>
                </c:pt>
                <c:pt idx="16">
                  <c:v>0.96132735199847663</c:v>
                </c:pt>
                <c:pt idx="17">
                  <c:v>1.0178760197630929</c:v>
                </c:pt>
                <c:pt idx="18">
                  <c:v>1.0744246875277093</c:v>
                </c:pt>
                <c:pt idx="19">
                  <c:v>1.1309733552923256</c:v>
                </c:pt>
                <c:pt idx="20">
                  <c:v>1.1875220230569419</c:v>
                </c:pt>
                <c:pt idx="21">
                  <c:v>1.244070690821558</c:v>
                </c:pt>
                <c:pt idx="22">
                  <c:v>1.3006193585861745</c:v>
                </c:pt>
                <c:pt idx="23">
                  <c:v>1.3571680263507906</c:v>
                </c:pt>
                <c:pt idx="24">
                  <c:v>1.4137166941154069</c:v>
                </c:pt>
                <c:pt idx="25">
                  <c:v>1.4702653618800232</c:v>
                </c:pt>
                <c:pt idx="26">
                  <c:v>1.5268140296446395</c:v>
                </c:pt>
                <c:pt idx="27">
                  <c:v>1.5833626974092558</c:v>
                </c:pt>
                <c:pt idx="28">
                  <c:v>1.6399113651738717</c:v>
                </c:pt>
                <c:pt idx="29">
                  <c:v>1.6964600329384882</c:v>
                </c:pt>
                <c:pt idx="30">
                  <c:v>1.7530087007031045</c:v>
                </c:pt>
                <c:pt idx="31">
                  <c:v>1.8095573684677209</c:v>
                </c:pt>
                <c:pt idx="32">
                  <c:v>1.8661060362323372</c:v>
                </c:pt>
                <c:pt idx="33">
                  <c:v>1.9226547039969533</c:v>
                </c:pt>
                <c:pt idx="34">
                  <c:v>1.9792033717615696</c:v>
                </c:pt>
                <c:pt idx="35">
                  <c:v>2.0357520395261859</c:v>
                </c:pt>
                <c:pt idx="36">
                  <c:v>2.0923007072908022</c:v>
                </c:pt>
                <c:pt idx="37">
                  <c:v>2.1488493750554185</c:v>
                </c:pt>
                <c:pt idx="38">
                  <c:v>2.2053980428200353</c:v>
                </c:pt>
                <c:pt idx="39">
                  <c:v>2.2619467105846511</c:v>
                </c:pt>
                <c:pt idx="40">
                  <c:v>2.3184953783492674</c:v>
                </c:pt>
                <c:pt idx="41">
                  <c:v>2.3750440461138838</c:v>
                </c:pt>
                <c:pt idx="42">
                  <c:v>2.4315927138785001</c:v>
                </c:pt>
                <c:pt idx="43">
                  <c:v>2.4881413816431159</c:v>
                </c:pt>
                <c:pt idx="44">
                  <c:v>2.5446900494077322</c:v>
                </c:pt>
                <c:pt idx="45">
                  <c:v>2.601238717172349</c:v>
                </c:pt>
                <c:pt idx="46">
                  <c:v>2.6577873849369649</c:v>
                </c:pt>
                <c:pt idx="47">
                  <c:v>2.7143360527015812</c:v>
                </c:pt>
                <c:pt idx="48">
                  <c:v>2.770884720466197</c:v>
                </c:pt>
                <c:pt idx="49">
                  <c:v>2.8274333882308138</c:v>
                </c:pt>
                <c:pt idx="50">
                  <c:v>2.8839820559954297</c:v>
                </c:pt>
                <c:pt idx="51">
                  <c:v>2.9405307237600464</c:v>
                </c:pt>
                <c:pt idx="52">
                  <c:v>2.9970793915246627</c:v>
                </c:pt>
                <c:pt idx="53">
                  <c:v>3.0536280592892791</c:v>
                </c:pt>
                <c:pt idx="54">
                  <c:v>3.1101767270538954</c:v>
                </c:pt>
                <c:pt idx="55">
                  <c:v>3.1667253948185117</c:v>
                </c:pt>
                <c:pt idx="56">
                  <c:v>3.223274062583128</c:v>
                </c:pt>
                <c:pt idx="57">
                  <c:v>3.2798227303477434</c:v>
                </c:pt>
                <c:pt idx="58">
                  <c:v>3.3363713981123602</c:v>
                </c:pt>
                <c:pt idx="59">
                  <c:v>3.3929200658769765</c:v>
                </c:pt>
                <c:pt idx="60">
                  <c:v>3.4494687336415932</c:v>
                </c:pt>
                <c:pt idx="61">
                  <c:v>3.5060174014062091</c:v>
                </c:pt>
                <c:pt idx="62">
                  <c:v>3.5625660691708254</c:v>
                </c:pt>
                <c:pt idx="63">
                  <c:v>3.6191147369354417</c:v>
                </c:pt>
                <c:pt idx="64">
                  <c:v>3.675663404700058</c:v>
                </c:pt>
                <c:pt idx="65">
                  <c:v>3.7322120724646743</c:v>
                </c:pt>
                <c:pt idx="66">
                  <c:v>3.7887607402292902</c:v>
                </c:pt>
                <c:pt idx="67">
                  <c:v>3.8453094079939065</c:v>
                </c:pt>
                <c:pt idx="68">
                  <c:v>3.9018580757585228</c:v>
                </c:pt>
                <c:pt idx="69">
                  <c:v>3.9584067435231391</c:v>
                </c:pt>
                <c:pt idx="70">
                  <c:v>4.0149554112877563</c:v>
                </c:pt>
                <c:pt idx="71">
                  <c:v>4.0715040790523718</c:v>
                </c:pt>
                <c:pt idx="72">
                  <c:v>4.1280527468169881</c:v>
                </c:pt>
                <c:pt idx="73">
                  <c:v>4.1846014145816044</c:v>
                </c:pt>
                <c:pt idx="74">
                  <c:v>4.2411500823462207</c:v>
                </c:pt>
                <c:pt idx="75">
                  <c:v>4.297698750110837</c:v>
                </c:pt>
                <c:pt idx="76">
                  <c:v>4.3542474178754533</c:v>
                </c:pt>
                <c:pt idx="77">
                  <c:v>4.4107960856400705</c:v>
                </c:pt>
                <c:pt idx="78">
                  <c:v>4.4673447534046851</c:v>
                </c:pt>
                <c:pt idx="79">
                  <c:v>4.5238934211693023</c:v>
                </c:pt>
                <c:pt idx="80">
                  <c:v>4.5804420889339177</c:v>
                </c:pt>
                <c:pt idx="81">
                  <c:v>4.6369907566985349</c:v>
                </c:pt>
                <c:pt idx="82">
                  <c:v>4.6935394244631503</c:v>
                </c:pt>
                <c:pt idx="83">
                  <c:v>4.7500880922277675</c:v>
                </c:pt>
                <c:pt idx="84">
                  <c:v>4.8066367599923838</c:v>
                </c:pt>
                <c:pt idx="85">
                  <c:v>4.8631854277570001</c:v>
                </c:pt>
                <c:pt idx="86">
                  <c:v>4.9197340955216164</c:v>
                </c:pt>
                <c:pt idx="87">
                  <c:v>4.9762827632862319</c:v>
                </c:pt>
                <c:pt idx="88">
                  <c:v>5.0328314310508491</c:v>
                </c:pt>
                <c:pt idx="89">
                  <c:v>5.0893800988154645</c:v>
                </c:pt>
                <c:pt idx="90">
                  <c:v>5.1459287665800817</c:v>
                </c:pt>
                <c:pt idx="91">
                  <c:v>5.202477434344698</c:v>
                </c:pt>
                <c:pt idx="92">
                  <c:v>5.2590261021093143</c:v>
                </c:pt>
                <c:pt idx="93">
                  <c:v>5.3155747698739297</c:v>
                </c:pt>
                <c:pt idx="94">
                  <c:v>5.3721234376385452</c:v>
                </c:pt>
                <c:pt idx="95">
                  <c:v>5.4286721054031624</c:v>
                </c:pt>
                <c:pt idx="96">
                  <c:v>5.4852207731677787</c:v>
                </c:pt>
                <c:pt idx="97">
                  <c:v>5.5417694409323941</c:v>
                </c:pt>
                <c:pt idx="98">
                  <c:v>5.5983181086970113</c:v>
                </c:pt>
                <c:pt idx="99">
                  <c:v>5.6548667764616276</c:v>
                </c:pt>
                <c:pt idx="100">
                  <c:v>5.7114154442262439</c:v>
                </c:pt>
                <c:pt idx="101">
                  <c:v>5.7679641119908593</c:v>
                </c:pt>
                <c:pt idx="102">
                  <c:v>5.8245127797554765</c:v>
                </c:pt>
                <c:pt idx="103">
                  <c:v>5.8810614475200929</c:v>
                </c:pt>
                <c:pt idx="104">
                  <c:v>5.9376101152847092</c:v>
                </c:pt>
                <c:pt idx="105">
                  <c:v>5.9941587830493255</c:v>
                </c:pt>
                <c:pt idx="106">
                  <c:v>6.0507074508139418</c:v>
                </c:pt>
                <c:pt idx="107">
                  <c:v>6.1072561185785581</c:v>
                </c:pt>
                <c:pt idx="108">
                  <c:v>6.1638047863431735</c:v>
                </c:pt>
                <c:pt idx="109">
                  <c:v>6.2203534541077907</c:v>
                </c:pt>
                <c:pt idx="110">
                  <c:v>6.276902121872407</c:v>
                </c:pt>
                <c:pt idx="111">
                  <c:v>6.3334507896370233</c:v>
                </c:pt>
                <c:pt idx="112">
                  <c:v>6.3899994574016397</c:v>
                </c:pt>
                <c:pt idx="113">
                  <c:v>6.446548125166256</c:v>
                </c:pt>
                <c:pt idx="114">
                  <c:v>6.5030967929308723</c:v>
                </c:pt>
                <c:pt idx="115">
                  <c:v>6.5596454606954868</c:v>
                </c:pt>
                <c:pt idx="116">
                  <c:v>6.6161941284601031</c:v>
                </c:pt>
                <c:pt idx="117">
                  <c:v>6.6727427962247203</c:v>
                </c:pt>
                <c:pt idx="118">
                  <c:v>6.7292914639893366</c:v>
                </c:pt>
                <c:pt idx="119">
                  <c:v>6.785840131753953</c:v>
                </c:pt>
                <c:pt idx="120">
                  <c:v>6.8423887995185693</c:v>
                </c:pt>
                <c:pt idx="121">
                  <c:v>6.8989374672831865</c:v>
                </c:pt>
                <c:pt idx="122">
                  <c:v>6.955486135047801</c:v>
                </c:pt>
                <c:pt idx="123">
                  <c:v>7.0120348028124182</c:v>
                </c:pt>
                <c:pt idx="124">
                  <c:v>7.0685834705770345</c:v>
                </c:pt>
                <c:pt idx="125">
                  <c:v>7.1251321383416508</c:v>
                </c:pt>
                <c:pt idx="126">
                  <c:v>7.1816808061062671</c:v>
                </c:pt>
                <c:pt idx="127">
                  <c:v>7.2382294738708834</c:v>
                </c:pt>
                <c:pt idx="128">
                  <c:v>7.2947781416355006</c:v>
                </c:pt>
                <c:pt idx="129">
                  <c:v>7.3513268094001161</c:v>
                </c:pt>
                <c:pt idx="130">
                  <c:v>7.4078754771647324</c:v>
                </c:pt>
                <c:pt idx="131">
                  <c:v>7.4644241449293487</c:v>
                </c:pt>
                <c:pt idx="132">
                  <c:v>7.520972812693965</c:v>
                </c:pt>
                <c:pt idx="133">
                  <c:v>7.5775214804585804</c:v>
                </c:pt>
                <c:pt idx="134">
                  <c:v>7.6340701482231985</c:v>
                </c:pt>
                <c:pt idx="135">
                  <c:v>7.6906188159878131</c:v>
                </c:pt>
                <c:pt idx="136">
                  <c:v>7.7471674837524285</c:v>
                </c:pt>
                <c:pt idx="137">
                  <c:v>7.8037161515170457</c:v>
                </c:pt>
                <c:pt idx="138">
                  <c:v>7.860264819281662</c:v>
                </c:pt>
                <c:pt idx="139">
                  <c:v>7.9168134870462783</c:v>
                </c:pt>
                <c:pt idx="140">
                  <c:v>7.9733621548108946</c:v>
                </c:pt>
                <c:pt idx="141">
                  <c:v>8.0299108225755127</c:v>
                </c:pt>
                <c:pt idx="142">
                  <c:v>8.0864594903401272</c:v>
                </c:pt>
                <c:pt idx="143">
                  <c:v>8.1430081581047435</c:v>
                </c:pt>
                <c:pt idx="144">
                  <c:v>8.1995568258693599</c:v>
                </c:pt>
                <c:pt idx="145">
                  <c:v>8.2561054936339762</c:v>
                </c:pt>
                <c:pt idx="146">
                  <c:v>8.3126541613985925</c:v>
                </c:pt>
                <c:pt idx="147">
                  <c:v>8.3692028291632088</c:v>
                </c:pt>
                <c:pt idx="148">
                  <c:v>8.4257514969278251</c:v>
                </c:pt>
                <c:pt idx="149">
                  <c:v>8.4823001646924414</c:v>
                </c:pt>
                <c:pt idx="150">
                  <c:v>8.5388488324570577</c:v>
                </c:pt>
                <c:pt idx="151">
                  <c:v>8.595397500221674</c:v>
                </c:pt>
                <c:pt idx="152">
                  <c:v>8.6519461679862903</c:v>
                </c:pt>
                <c:pt idx="153">
                  <c:v>8.7084948357509067</c:v>
                </c:pt>
                <c:pt idx="154">
                  <c:v>8.765043503515523</c:v>
                </c:pt>
                <c:pt idx="155">
                  <c:v>8.8215921712801411</c:v>
                </c:pt>
                <c:pt idx="156">
                  <c:v>8.8781408390447556</c:v>
                </c:pt>
                <c:pt idx="157">
                  <c:v>8.9346895068093701</c:v>
                </c:pt>
                <c:pt idx="158">
                  <c:v>8.9912381745739882</c:v>
                </c:pt>
                <c:pt idx="159">
                  <c:v>9.0477868423386045</c:v>
                </c:pt>
                <c:pt idx="160">
                  <c:v>9.1043355101032191</c:v>
                </c:pt>
                <c:pt idx="161">
                  <c:v>9.1608841778678354</c:v>
                </c:pt>
                <c:pt idx="162">
                  <c:v>9.2174328456324535</c:v>
                </c:pt>
                <c:pt idx="163">
                  <c:v>9.2739815133970698</c:v>
                </c:pt>
                <c:pt idx="164">
                  <c:v>9.3305301811616843</c:v>
                </c:pt>
                <c:pt idx="165">
                  <c:v>9.3870788489263006</c:v>
                </c:pt>
                <c:pt idx="166">
                  <c:v>9.4436275166909169</c:v>
                </c:pt>
                <c:pt idx="167">
                  <c:v>9.500176184455535</c:v>
                </c:pt>
                <c:pt idx="168">
                  <c:v>9.5567248522201513</c:v>
                </c:pt>
                <c:pt idx="169">
                  <c:v>9.6132735199847676</c:v>
                </c:pt>
                <c:pt idx="170">
                  <c:v>9.669822187749384</c:v>
                </c:pt>
                <c:pt idx="171">
                  <c:v>9.7263708555140003</c:v>
                </c:pt>
                <c:pt idx="172">
                  <c:v>9.7829195232786166</c:v>
                </c:pt>
                <c:pt idx="173">
                  <c:v>9.8394681910432329</c:v>
                </c:pt>
                <c:pt idx="174">
                  <c:v>9.8960168588078474</c:v>
                </c:pt>
                <c:pt idx="175">
                  <c:v>9.9525655265724637</c:v>
                </c:pt>
                <c:pt idx="176">
                  <c:v>10.009114194337082</c:v>
                </c:pt>
                <c:pt idx="177">
                  <c:v>10.065662862101698</c:v>
                </c:pt>
                <c:pt idx="178">
                  <c:v>10.122211529866313</c:v>
                </c:pt>
                <c:pt idx="179">
                  <c:v>10.178760197630929</c:v>
                </c:pt>
                <c:pt idx="180">
                  <c:v>10.235308865395545</c:v>
                </c:pt>
                <c:pt idx="181">
                  <c:v>10.291857533160163</c:v>
                </c:pt>
                <c:pt idx="182">
                  <c:v>10.34840620092478</c:v>
                </c:pt>
                <c:pt idx="183">
                  <c:v>10.404954868689396</c:v>
                </c:pt>
                <c:pt idx="184">
                  <c:v>10.461503536454012</c:v>
                </c:pt>
                <c:pt idx="185">
                  <c:v>10.518052204218629</c:v>
                </c:pt>
                <c:pt idx="186">
                  <c:v>10.574600871983245</c:v>
                </c:pt>
                <c:pt idx="187">
                  <c:v>10.631149539747859</c:v>
                </c:pt>
                <c:pt idx="188">
                  <c:v>10.687698207512476</c:v>
                </c:pt>
                <c:pt idx="189">
                  <c:v>10.74424687527709</c:v>
                </c:pt>
                <c:pt idx="190">
                  <c:v>10.800795543041707</c:v>
                </c:pt>
                <c:pt idx="191">
                  <c:v>10.857344210806325</c:v>
                </c:pt>
                <c:pt idx="192">
                  <c:v>10.913892878570941</c:v>
                </c:pt>
                <c:pt idx="193">
                  <c:v>10.970441546335557</c:v>
                </c:pt>
                <c:pt idx="194">
                  <c:v>11.026990214100172</c:v>
                </c:pt>
                <c:pt idx="195">
                  <c:v>11.083538881864788</c:v>
                </c:pt>
                <c:pt idx="196">
                  <c:v>11.140087549629406</c:v>
                </c:pt>
                <c:pt idx="197">
                  <c:v>11.196636217394023</c:v>
                </c:pt>
                <c:pt idx="198">
                  <c:v>11.253184885158639</c:v>
                </c:pt>
                <c:pt idx="199">
                  <c:v>11.309733552923255</c:v>
                </c:pt>
                <c:pt idx="200">
                  <c:v>11.366282220687873</c:v>
                </c:pt>
                <c:pt idx="201">
                  <c:v>11.422830888452488</c:v>
                </c:pt>
                <c:pt idx="202">
                  <c:v>11.479379556217102</c:v>
                </c:pt>
                <c:pt idx="203">
                  <c:v>11.535928223981719</c:v>
                </c:pt>
                <c:pt idx="204">
                  <c:v>11.592476891746335</c:v>
                </c:pt>
                <c:pt idx="205">
                  <c:v>11.649025559510953</c:v>
                </c:pt>
                <c:pt idx="206">
                  <c:v>11.705574227275569</c:v>
                </c:pt>
                <c:pt idx="207">
                  <c:v>11.762122895040186</c:v>
                </c:pt>
                <c:pt idx="208">
                  <c:v>11.8186715628048</c:v>
                </c:pt>
                <c:pt idx="209">
                  <c:v>11.875220230569418</c:v>
                </c:pt>
                <c:pt idx="210">
                  <c:v>11.931768898334035</c:v>
                </c:pt>
                <c:pt idx="211">
                  <c:v>11.988317566098651</c:v>
                </c:pt>
                <c:pt idx="212">
                  <c:v>12.044866233863267</c:v>
                </c:pt>
                <c:pt idx="213">
                  <c:v>12.101414901627884</c:v>
                </c:pt>
                <c:pt idx="214">
                  <c:v>12.157963569392502</c:v>
                </c:pt>
                <c:pt idx="215">
                  <c:v>12.214512237157116</c:v>
                </c:pt>
                <c:pt idx="216">
                  <c:v>12.271060904921731</c:v>
                </c:pt>
                <c:pt idx="217">
                  <c:v>12.327609572686347</c:v>
                </c:pt>
                <c:pt idx="218">
                  <c:v>12.384158240450965</c:v>
                </c:pt>
                <c:pt idx="219">
                  <c:v>12.440706908215581</c:v>
                </c:pt>
                <c:pt idx="220">
                  <c:v>12.497255575980198</c:v>
                </c:pt>
                <c:pt idx="221">
                  <c:v>12.553804243744814</c:v>
                </c:pt>
                <c:pt idx="222">
                  <c:v>12.610352911509429</c:v>
                </c:pt>
                <c:pt idx="223">
                  <c:v>12.666901579274047</c:v>
                </c:pt>
                <c:pt idx="224">
                  <c:v>12.723450247038663</c:v>
                </c:pt>
                <c:pt idx="225">
                  <c:v>12.779998914803279</c:v>
                </c:pt>
                <c:pt idx="226">
                  <c:v>12.836547582567896</c:v>
                </c:pt>
                <c:pt idx="227">
                  <c:v>12.893096250332512</c:v>
                </c:pt>
                <c:pt idx="228">
                  <c:v>12.94964491809713</c:v>
                </c:pt>
                <c:pt idx="229">
                  <c:v>13.006193585861745</c:v>
                </c:pt>
                <c:pt idx="230">
                  <c:v>13.062742253626357</c:v>
                </c:pt>
                <c:pt idx="231">
                  <c:v>13.119290921390974</c:v>
                </c:pt>
                <c:pt idx="232">
                  <c:v>13.17583958915559</c:v>
                </c:pt>
                <c:pt idx="233">
                  <c:v>13.232388256920206</c:v>
                </c:pt>
                <c:pt idx="234">
                  <c:v>13.288936924684824</c:v>
                </c:pt>
                <c:pt idx="235">
                  <c:v>13.345485592449441</c:v>
                </c:pt>
                <c:pt idx="236">
                  <c:v>13.402034260214057</c:v>
                </c:pt>
                <c:pt idx="237">
                  <c:v>13.458582927978673</c:v>
                </c:pt>
                <c:pt idx="238">
                  <c:v>13.51513159574329</c:v>
                </c:pt>
                <c:pt idx="239">
                  <c:v>13.571680263507906</c:v>
                </c:pt>
                <c:pt idx="240">
                  <c:v>13.628228931272522</c:v>
                </c:pt>
                <c:pt idx="241">
                  <c:v>13.684777599037139</c:v>
                </c:pt>
                <c:pt idx="242">
                  <c:v>13.741326266801755</c:v>
                </c:pt>
                <c:pt idx="243">
                  <c:v>13.797874934566373</c:v>
                </c:pt>
                <c:pt idx="244">
                  <c:v>13.854423602330987</c:v>
                </c:pt>
                <c:pt idx="245">
                  <c:v>13.910972270095602</c:v>
                </c:pt>
                <c:pt idx="246">
                  <c:v>13.967520937860218</c:v>
                </c:pt>
                <c:pt idx="247">
                  <c:v>14.024069605624836</c:v>
                </c:pt>
                <c:pt idx="248">
                  <c:v>14.080618273389453</c:v>
                </c:pt>
                <c:pt idx="249">
                  <c:v>14.137166941154069</c:v>
                </c:pt>
                <c:pt idx="250">
                  <c:v>14.193715608918685</c:v>
                </c:pt>
                <c:pt idx="251">
                  <c:v>14.250264276683302</c:v>
                </c:pt>
                <c:pt idx="252">
                  <c:v>14.306812944447918</c:v>
                </c:pt>
                <c:pt idx="253">
                  <c:v>14.363361612212534</c:v>
                </c:pt>
                <c:pt idx="254">
                  <c:v>14.419910279977151</c:v>
                </c:pt>
                <c:pt idx="255">
                  <c:v>14.476458947741767</c:v>
                </c:pt>
                <c:pt idx="256">
                  <c:v>14.533007615506385</c:v>
                </c:pt>
                <c:pt idx="257">
                  <c:v>14.589556283271001</c:v>
                </c:pt>
                <c:pt idx="258">
                  <c:v>14.646104951035616</c:v>
                </c:pt>
                <c:pt idx="259">
                  <c:v>14.702653618800232</c:v>
                </c:pt>
                <c:pt idx="260">
                  <c:v>14.759202286564848</c:v>
                </c:pt>
                <c:pt idx="261">
                  <c:v>14.815750954329465</c:v>
                </c:pt>
                <c:pt idx="262">
                  <c:v>14.872299622094081</c:v>
                </c:pt>
                <c:pt idx="263">
                  <c:v>14.928848289858697</c:v>
                </c:pt>
                <c:pt idx="264">
                  <c:v>14.985396957623314</c:v>
                </c:pt>
                <c:pt idx="265">
                  <c:v>15.04194562538793</c:v>
                </c:pt>
                <c:pt idx="266">
                  <c:v>15.098494293152545</c:v>
                </c:pt>
                <c:pt idx="267">
                  <c:v>15.155042960917161</c:v>
                </c:pt>
                <c:pt idx="268">
                  <c:v>15.211591628681781</c:v>
                </c:pt>
                <c:pt idx="269">
                  <c:v>15.268140296446397</c:v>
                </c:pt>
                <c:pt idx="270">
                  <c:v>15.32468896421101</c:v>
                </c:pt>
                <c:pt idx="271">
                  <c:v>15.381237631975626</c:v>
                </c:pt>
                <c:pt idx="272">
                  <c:v>15.437786299740242</c:v>
                </c:pt>
                <c:pt idx="273">
                  <c:v>15.494334967504857</c:v>
                </c:pt>
                <c:pt idx="274">
                  <c:v>15.550883635269475</c:v>
                </c:pt>
                <c:pt idx="275">
                  <c:v>15.607432303034091</c:v>
                </c:pt>
                <c:pt idx="276">
                  <c:v>15.663980970798709</c:v>
                </c:pt>
                <c:pt idx="277">
                  <c:v>15.720529638563324</c:v>
                </c:pt>
                <c:pt idx="278">
                  <c:v>15.777078306327939</c:v>
                </c:pt>
                <c:pt idx="279">
                  <c:v>15.833626974092557</c:v>
                </c:pt>
                <c:pt idx="280">
                  <c:v>15.890175641857171</c:v>
                </c:pt>
                <c:pt idx="281">
                  <c:v>15.946724309621789</c:v>
                </c:pt>
                <c:pt idx="282">
                  <c:v>16.003272977386402</c:v>
                </c:pt>
                <c:pt idx="283">
                  <c:v>16.059821645151025</c:v>
                </c:pt>
                <c:pt idx="284">
                  <c:v>16.116370312915638</c:v>
                </c:pt>
                <c:pt idx="285">
                  <c:v>16.172918980680254</c:v>
                </c:pt>
                <c:pt idx="286">
                  <c:v>16.229467648444871</c:v>
                </c:pt>
                <c:pt idx="287">
                  <c:v>16.286016316209487</c:v>
                </c:pt>
                <c:pt idx="288">
                  <c:v>16.342564983974103</c:v>
                </c:pt>
                <c:pt idx="289">
                  <c:v>16.39911365173872</c:v>
                </c:pt>
                <c:pt idx="290">
                  <c:v>16.455662319503336</c:v>
                </c:pt>
                <c:pt idx="291">
                  <c:v>16.512210987267952</c:v>
                </c:pt>
                <c:pt idx="292">
                  <c:v>16.568759655032569</c:v>
                </c:pt>
                <c:pt idx="293">
                  <c:v>16.625308322797185</c:v>
                </c:pt>
                <c:pt idx="294">
                  <c:v>16.681856990561801</c:v>
                </c:pt>
                <c:pt idx="295">
                  <c:v>16.738405658326418</c:v>
                </c:pt>
                <c:pt idx="296">
                  <c:v>16.794954326091034</c:v>
                </c:pt>
                <c:pt idx="297">
                  <c:v>16.85150299385565</c:v>
                </c:pt>
                <c:pt idx="298">
                  <c:v>16.908051661620267</c:v>
                </c:pt>
                <c:pt idx="299">
                  <c:v>16.964600329384883</c:v>
                </c:pt>
                <c:pt idx="300">
                  <c:v>17.021148997149499</c:v>
                </c:pt>
                <c:pt idx="301">
                  <c:v>17.077697664914115</c:v>
                </c:pt>
                <c:pt idx="302">
                  <c:v>17.134246332678735</c:v>
                </c:pt>
                <c:pt idx="303">
                  <c:v>17.190795000443348</c:v>
                </c:pt>
                <c:pt idx="304">
                  <c:v>17.247343668207968</c:v>
                </c:pt>
                <c:pt idx="305">
                  <c:v>17.303892335972581</c:v>
                </c:pt>
                <c:pt idx="306">
                  <c:v>17.360441003737197</c:v>
                </c:pt>
                <c:pt idx="307">
                  <c:v>17.416989671501813</c:v>
                </c:pt>
                <c:pt idx="308">
                  <c:v>17.473538339266426</c:v>
                </c:pt>
                <c:pt idx="309">
                  <c:v>17.530087007031046</c:v>
                </c:pt>
                <c:pt idx="310">
                  <c:v>17.586635674795662</c:v>
                </c:pt>
                <c:pt idx="311">
                  <c:v>17.643184342560282</c:v>
                </c:pt>
                <c:pt idx="312">
                  <c:v>17.699733010324891</c:v>
                </c:pt>
                <c:pt idx="313">
                  <c:v>17.756281678089511</c:v>
                </c:pt>
                <c:pt idx="314">
                  <c:v>17.812830345854124</c:v>
                </c:pt>
                <c:pt idx="315">
                  <c:v>17.86937901361874</c:v>
                </c:pt>
                <c:pt idx="316">
                  <c:v>17.92592768138336</c:v>
                </c:pt>
                <c:pt idx="317">
                  <c:v>17.982476349147976</c:v>
                </c:pt>
                <c:pt idx="318">
                  <c:v>18.039025016912593</c:v>
                </c:pt>
                <c:pt idx="319">
                  <c:v>18.095573684677209</c:v>
                </c:pt>
                <c:pt idx="320">
                  <c:v>18.152122352441825</c:v>
                </c:pt>
                <c:pt idx="321">
                  <c:v>18.208671020206438</c:v>
                </c:pt>
                <c:pt idx="322">
                  <c:v>18.265219687971054</c:v>
                </c:pt>
                <c:pt idx="323">
                  <c:v>18.321768355735671</c:v>
                </c:pt>
                <c:pt idx="324">
                  <c:v>18.378317023500287</c:v>
                </c:pt>
                <c:pt idx="325">
                  <c:v>18.434865691264907</c:v>
                </c:pt>
                <c:pt idx="326">
                  <c:v>18.491414359029523</c:v>
                </c:pt>
                <c:pt idx="327">
                  <c:v>18.54796302679414</c:v>
                </c:pt>
                <c:pt idx="328">
                  <c:v>18.604511694558756</c:v>
                </c:pt>
                <c:pt idx="329">
                  <c:v>18.661060362323369</c:v>
                </c:pt>
                <c:pt idx="330">
                  <c:v>18.717609030087988</c:v>
                </c:pt>
                <c:pt idx="331">
                  <c:v>18.774157697852601</c:v>
                </c:pt>
                <c:pt idx="332">
                  <c:v>18.830706365617221</c:v>
                </c:pt>
                <c:pt idx="333">
                  <c:v>18.887255033381834</c:v>
                </c:pt>
                <c:pt idx="334">
                  <c:v>18.943803701146454</c:v>
                </c:pt>
                <c:pt idx="335">
                  <c:v>19.00035236891107</c:v>
                </c:pt>
                <c:pt idx="336">
                  <c:v>19.056901036675683</c:v>
                </c:pt>
                <c:pt idx="337">
                  <c:v>19.113449704440303</c:v>
                </c:pt>
                <c:pt idx="338">
                  <c:v>19.169998372204912</c:v>
                </c:pt>
                <c:pt idx="339">
                  <c:v>19.226547039969535</c:v>
                </c:pt>
                <c:pt idx="340">
                  <c:v>19.283095707734148</c:v>
                </c:pt>
                <c:pt idx="341">
                  <c:v>19.339644375498768</c:v>
                </c:pt>
                <c:pt idx="342">
                  <c:v>19.396193043263381</c:v>
                </c:pt>
                <c:pt idx="343">
                  <c:v>19.452741711028001</c:v>
                </c:pt>
                <c:pt idx="344">
                  <c:v>19.509290378792613</c:v>
                </c:pt>
                <c:pt idx="345">
                  <c:v>19.565839046557233</c:v>
                </c:pt>
                <c:pt idx="346">
                  <c:v>19.622387714321846</c:v>
                </c:pt>
                <c:pt idx="347">
                  <c:v>19.678936382086466</c:v>
                </c:pt>
                <c:pt idx="348">
                  <c:v>19.735485049851079</c:v>
                </c:pt>
                <c:pt idx="349">
                  <c:v>19.792033717615695</c:v>
                </c:pt>
                <c:pt idx="350">
                  <c:v>19.848582385380315</c:v>
                </c:pt>
                <c:pt idx="351">
                  <c:v>19.905131053144927</c:v>
                </c:pt>
                <c:pt idx="352">
                  <c:v>19.961679720909544</c:v>
                </c:pt>
                <c:pt idx="353">
                  <c:v>20.018228388674164</c:v>
                </c:pt>
                <c:pt idx="354">
                  <c:v>20.074777056438776</c:v>
                </c:pt>
                <c:pt idx="355">
                  <c:v>20.131325724203396</c:v>
                </c:pt>
                <c:pt idx="356">
                  <c:v>20.187874391968009</c:v>
                </c:pt>
                <c:pt idx="357">
                  <c:v>20.244423059732625</c:v>
                </c:pt>
                <c:pt idx="358">
                  <c:v>20.300971727497242</c:v>
                </c:pt>
                <c:pt idx="359">
                  <c:v>20.357520395261858</c:v>
                </c:pt>
                <c:pt idx="360">
                  <c:v>20.414069063026478</c:v>
                </c:pt>
                <c:pt idx="361">
                  <c:v>20.470617730791091</c:v>
                </c:pt>
                <c:pt idx="362">
                  <c:v>20.52716639855571</c:v>
                </c:pt>
                <c:pt idx="363">
                  <c:v>20.583715066320327</c:v>
                </c:pt>
                <c:pt idx="364">
                  <c:v>20.64026373408494</c:v>
                </c:pt>
                <c:pt idx="365">
                  <c:v>20.696812401849559</c:v>
                </c:pt>
                <c:pt idx="366">
                  <c:v>20.753361069614169</c:v>
                </c:pt>
                <c:pt idx="367">
                  <c:v>20.809909737378792</c:v>
                </c:pt>
                <c:pt idx="368">
                  <c:v>20.866458405143405</c:v>
                </c:pt>
                <c:pt idx="369">
                  <c:v>20.923007072908025</c:v>
                </c:pt>
                <c:pt idx="370">
                  <c:v>20.979555740672637</c:v>
                </c:pt>
                <c:pt idx="371">
                  <c:v>21.036104408437257</c:v>
                </c:pt>
                <c:pt idx="372">
                  <c:v>21.09265307620187</c:v>
                </c:pt>
                <c:pt idx="373">
                  <c:v>21.14920174396649</c:v>
                </c:pt>
                <c:pt idx="374">
                  <c:v>21.205750411731103</c:v>
                </c:pt>
                <c:pt idx="375">
                  <c:v>21.262299079495719</c:v>
                </c:pt>
                <c:pt idx="376">
                  <c:v>21.318847747260335</c:v>
                </c:pt>
                <c:pt idx="377">
                  <c:v>21.375396415024952</c:v>
                </c:pt>
                <c:pt idx="378">
                  <c:v>21.431945082789571</c:v>
                </c:pt>
                <c:pt idx="379">
                  <c:v>21.488493750554181</c:v>
                </c:pt>
                <c:pt idx="380">
                  <c:v>21.545042418318801</c:v>
                </c:pt>
                <c:pt idx="381">
                  <c:v>21.601591086083413</c:v>
                </c:pt>
                <c:pt idx="382">
                  <c:v>21.658139753848033</c:v>
                </c:pt>
                <c:pt idx="383">
                  <c:v>21.714688421612649</c:v>
                </c:pt>
                <c:pt idx="384">
                  <c:v>21.771237089377266</c:v>
                </c:pt>
                <c:pt idx="385">
                  <c:v>21.827785757141882</c:v>
                </c:pt>
                <c:pt idx="386">
                  <c:v>21.884334424906502</c:v>
                </c:pt>
                <c:pt idx="387">
                  <c:v>21.940883092671115</c:v>
                </c:pt>
                <c:pt idx="388">
                  <c:v>21.997431760435735</c:v>
                </c:pt>
                <c:pt idx="389">
                  <c:v>22.053980428200344</c:v>
                </c:pt>
                <c:pt idx="390">
                  <c:v>22.110529095964967</c:v>
                </c:pt>
                <c:pt idx="391">
                  <c:v>22.167077763729576</c:v>
                </c:pt>
                <c:pt idx="392">
                  <c:v>22.223626431494196</c:v>
                </c:pt>
                <c:pt idx="393">
                  <c:v>22.280175099258813</c:v>
                </c:pt>
                <c:pt idx="394">
                  <c:v>22.336723767023425</c:v>
                </c:pt>
                <c:pt idx="395">
                  <c:v>22.393272434788045</c:v>
                </c:pt>
                <c:pt idx="396">
                  <c:v>22.449821102552662</c:v>
                </c:pt>
                <c:pt idx="397">
                  <c:v>22.506369770317278</c:v>
                </c:pt>
                <c:pt idx="398">
                  <c:v>22.562918438081894</c:v>
                </c:pt>
                <c:pt idx="399">
                  <c:v>22.61946710584651</c:v>
                </c:pt>
                <c:pt idx="400">
                  <c:v>22.676015773611127</c:v>
                </c:pt>
                <c:pt idx="401">
                  <c:v>22.732564441375747</c:v>
                </c:pt>
                <c:pt idx="402">
                  <c:v>22.789113109140359</c:v>
                </c:pt>
                <c:pt idx="403">
                  <c:v>22.845661776904976</c:v>
                </c:pt>
                <c:pt idx="404">
                  <c:v>22.902210444669596</c:v>
                </c:pt>
                <c:pt idx="405">
                  <c:v>22.958759112434205</c:v>
                </c:pt>
                <c:pt idx="406">
                  <c:v>23.015307780198828</c:v>
                </c:pt>
                <c:pt idx="407">
                  <c:v>23.071856447963437</c:v>
                </c:pt>
                <c:pt idx="408">
                  <c:v>23.128405115728057</c:v>
                </c:pt>
                <c:pt idx="409">
                  <c:v>23.18495378349267</c:v>
                </c:pt>
                <c:pt idx="410">
                  <c:v>23.24150245125729</c:v>
                </c:pt>
                <c:pt idx="411">
                  <c:v>23.298051119021906</c:v>
                </c:pt>
                <c:pt idx="412">
                  <c:v>23.354599786786522</c:v>
                </c:pt>
                <c:pt idx="413">
                  <c:v>23.411148454551139</c:v>
                </c:pt>
                <c:pt idx="414">
                  <c:v>23.467697122315759</c:v>
                </c:pt>
                <c:pt idx="415">
                  <c:v>23.524245790080371</c:v>
                </c:pt>
                <c:pt idx="416">
                  <c:v>23.580794457844988</c:v>
                </c:pt>
                <c:pt idx="417">
                  <c:v>23.6373431256096</c:v>
                </c:pt>
                <c:pt idx="418">
                  <c:v>23.69389179337422</c:v>
                </c:pt>
                <c:pt idx="419">
                  <c:v>23.750440461138837</c:v>
                </c:pt>
                <c:pt idx="420">
                  <c:v>23.806989128903449</c:v>
                </c:pt>
                <c:pt idx="421">
                  <c:v>23.863537796668069</c:v>
                </c:pt>
                <c:pt idx="422">
                  <c:v>23.920086464432682</c:v>
                </c:pt>
                <c:pt idx="423">
                  <c:v>23.976635132197302</c:v>
                </c:pt>
                <c:pt idx="424">
                  <c:v>24.033183799961915</c:v>
                </c:pt>
                <c:pt idx="425">
                  <c:v>24.089732467726535</c:v>
                </c:pt>
                <c:pt idx="426">
                  <c:v>24.146281135491147</c:v>
                </c:pt>
                <c:pt idx="427">
                  <c:v>24.202829803255767</c:v>
                </c:pt>
                <c:pt idx="428">
                  <c:v>24.25937847102038</c:v>
                </c:pt>
                <c:pt idx="429">
                  <c:v>24.315927138785003</c:v>
                </c:pt>
                <c:pt idx="430">
                  <c:v>24.372475806549613</c:v>
                </c:pt>
                <c:pt idx="431">
                  <c:v>24.429024474314232</c:v>
                </c:pt>
                <c:pt idx="432">
                  <c:v>24.485573142078845</c:v>
                </c:pt>
                <c:pt idx="433">
                  <c:v>24.542121809843461</c:v>
                </c:pt>
                <c:pt idx="434">
                  <c:v>24.598670477608081</c:v>
                </c:pt>
                <c:pt idx="435">
                  <c:v>24.655219145372694</c:v>
                </c:pt>
                <c:pt idx="436">
                  <c:v>24.711767813137314</c:v>
                </c:pt>
                <c:pt idx="437">
                  <c:v>24.76831648090193</c:v>
                </c:pt>
                <c:pt idx="438">
                  <c:v>24.824865148666547</c:v>
                </c:pt>
                <c:pt idx="439">
                  <c:v>24.881413816431163</c:v>
                </c:pt>
                <c:pt idx="440">
                  <c:v>24.937962484195776</c:v>
                </c:pt>
                <c:pt idx="441">
                  <c:v>24.994511151960396</c:v>
                </c:pt>
                <c:pt idx="442">
                  <c:v>25.051059819725008</c:v>
                </c:pt>
                <c:pt idx="443">
                  <c:v>25.107608487489628</c:v>
                </c:pt>
                <c:pt idx="444">
                  <c:v>25.164157155254244</c:v>
                </c:pt>
                <c:pt idx="445">
                  <c:v>25.220705823018857</c:v>
                </c:pt>
                <c:pt idx="446">
                  <c:v>25.277254490783477</c:v>
                </c:pt>
                <c:pt idx="447">
                  <c:v>25.333803158548093</c:v>
                </c:pt>
                <c:pt idx="448">
                  <c:v>25.390351826312706</c:v>
                </c:pt>
                <c:pt idx="449">
                  <c:v>25.446900494077326</c:v>
                </c:pt>
                <c:pt idx="450">
                  <c:v>25.503449161841939</c:v>
                </c:pt>
                <c:pt idx="451">
                  <c:v>25.559997829606559</c:v>
                </c:pt>
                <c:pt idx="452">
                  <c:v>25.616546497371171</c:v>
                </c:pt>
                <c:pt idx="453">
                  <c:v>25.673095165135791</c:v>
                </c:pt>
                <c:pt idx="454">
                  <c:v>25.729643832900404</c:v>
                </c:pt>
                <c:pt idx="455">
                  <c:v>25.786192500665024</c:v>
                </c:pt>
                <c:pt idx="456">
                  <c:v>25.842741168429637</c:v>
                </c:pt>
                <c:pt idx="457">
                  <c:v>25.89928983619426</c:v>
                </c:pt>
                <c:pt idx="458">
                  <c:v>25.955838503958869</c:v>
                </c:pt>
                <c:pt idx="459">
                  <c:v>26.012387171723489</c:v>
                </c:pt>
                <c:pt idx="460">
                  <c:v>26.068935839488102</c:v>
                </c:pt>
                <c:pt idx="461">
                  <c:v>26.125484507252715</c:v>
                </c:pt>
                <c:pt idx="462">
                  <c:v>26.182033175017338</c:v>
                </c:pt>
                <c:pt idx="463">
                  <c:v>26.238581842781947</c:v>
                </c:pt>
                <c:pt idx="464">
                  <c:v>26.295130510546571</c:v>
                </c:pt>
                <c:pt idx="465">
                  <c:v>26.35167917831118</c:v>
                </c:pt>
                <c:pt idx="466">
                  <c:v>26.408227846075803</c:v>
                </c:pt>
                <c:pt idx="467">
                  <c:v>26.464776513840413</c:v>
                </c:pt>
                <c:pt idx="468">
                  <c:v>26.521325181605032</c:v>
                </c:pt>
                <c:pt idx="469">
                  <c:v>26.577873849369649</c:v>
                </c:pt>
                <c:pt idx="470">
                  <c:v>26.634422517134265</c:v>
                </c:pt>
                <c:pt idx="471">
                  <c:v>26.690971184898881</c:v>
                </c:pt>
                <c:pt idx="472">
                  <c:v>26.747519852663501</c:v>
                </c:pt>
                <c:pt idx="473">
                  <c:v>26.804068520428114</c:v>
                </c:pt>
                <c:pt idx="474">
                  <c:v>26.860617188192734</c:v>
                </c:pt>
                <c:pt idx="475">
                  <c:v>26.917165855957347</c:v>
                </c:pt>
                <c:pt idx="476">
                  <c:v>26.973714523721963</c:v>
                </c:pt>
                <c:pt idx="477">
                  <c:v>27.030263191486579</c:v>
                </c:pt>
                <c:pt idx="478">
                  <c:v>27.086811859251196</c:v>
                </c:pt>
                <c:pt idx="479">
                  <c:v>27.143360527015812</c:v>
                </c:pt>
                <c:pt idx="480">
                  <c:v>27.199909194780432</c:v>
                </c:pt>
                <c:pt idx="481">
                  <c:v>27.256457862545044</c:v>
                </c:pt>
                <c:pt idx="482">
                  <c:v>27.313006530309661</c:v>
                </c:pt>
                <c:pt idx="483">
                  <c:v>27.369555198074277</c:v>
                </c:pt>
                <c:pt idx="484">
                  <c:v>27.426103865838893</c:v>
                </c:pt>
                <c:pt idx="485">
                  <c:v>27.48265253360351</c:v>
                </c:pt>
                <c:pt idx="486">
                  <c:v>27.539201201368126</c:v>
                </c:pt>
                <c:pt idx="487">
                  <c:v>27.595749869132746</c:v>
                </c:pt>
                <c:pt idx="488">
                  <c:v>27.652298536897359</c:v>
                </c:pt>
                <c:pt idx="489">
                  <c:v>27.708847204661975</c:v>
                </c:pt>
                <c:pt idx="490">
                  <c:v>27.765395872426595</c:v>
                </c:pt>
                <c:pt idx="491">
                  <c:v>27.821944540191204</c:v>
                </c:pt>
                <c:pt idx="492">
                  <c:v>27.878493207955827</c:v>
                </c:pt>
                <c:pt idx="493">
                  <c:v>27.935041875720437</c:v>
                </c:pt>
                <c:pt idx="494">
                  <c:v>27.99159054348506</c:v>
                </c:pt>
                <c:pt idx="495">
                  <c:v>28.048139211249673</c:v>
                </c:pt>
                <c:pt idx="496">
                  <c:v>28.104687879014289</c:v>
                </c:pt>
                <c:pt idx="497">
                  <c:v>28.161236546778905</c:v>
                </c:pt>
                <c:pt idx="498">
                  <c:v>28.217785214543525</c:v>
                </c:pt>
                <c:pt idx="499">
                  <c:v>28.274333882308138</c:v>
                </c:pt>
                <c:pt idx="500">
                  <c:v>28.330882550072751</c:v>
                </c:pt>
                <c:pt idx="501">
                  <c:v>28.387431217837371</c:v>
                </c:pt>
                <c:pt idx="502">
                  <c:v>28.443979885601987</c:v>
                </c:pt>
                <c:pt idx="503">
                  <c:v>28.500528553366603</c:v>
                </c:pt>
                <c:pt idx="504">
                  <c:v>28.557077221131216</c:v>
                </c:pt>
                <c:pt idx="505">
                  <c:v>28.613625888895836</c:v>
                </c:pt>
                <c:pt idx="506">
                  <c:v>28.670174556660449</c:v>
                </c:pt>
                <c:pt idx="507">
                  <c:v>28.726723224425069</c:v>
                </c:pt>
                <c:pt idx="508">
                  <c:v>28.783271892189681</c:v>
                </c:pt>
                <c:pt idx="509">
                  <c:v>28.839820559954301</c:v>
                </c:pt>
                <c:pt idx="510">
                  <c:v>28.896369227718917</c:v>
                </c:pt>
                <c:pt idx="511">
                  <c:v>28.952917895483534</c:v>
                </c:pt>
                <c:pt idx="512">
                  <c:v>29.009466563248147</c:v>
                </c:pt>
                <c:pt idx="513">
                  <c:v>29.06601523101277</c:v>
                </c:pt>
                <c:pt idx="514">
                  <c:v>29.122563898777379</c:v>
                </c:pt>
                <c:pt idx="515">
                  <c:v>29.179112566542003</c:v>
                </c:pt>
                <c:pt idx="516">
                  <c:v>29.235661234306612</c:v>
                </c:pt>
                <c:pt idx="517">
                  <c:v>29.292209902071232</c:v>
                </c:pt>
                <c:pt idx="518">
                  <c:v>29.348758569835848</c:v>
                </c:pt>
                <c:pt idx="519">
                  <c:v>29.405307237600464</c:v>
                </c:pt>
                <c:pt idx="520">
                  <c:v>29.461855905365081</c:v>
                </c:pt>
                <c:pt idx="521">
                  <c:v>29.518404573129697</c:v>
                </c:pt>
                <c:pt idx="522">
                  <c:v>29.574953240894313</c:v>
                </c:pt>
                <c:pt idx="523">
                  <c:v>29.63150190865893</c:v>
                </c:pt>
                <c:pt idx="524">
                  <c:v>29.688050576423546</c:v>
                </c:pt>
                <c:pt idx="525">
                  <c:v>29.744599244188162</c:v>
                </c:pt>
                <c:pt idx="526">
                  <c:v>29.801147911952778</c:v>
                </c:pt>
                <c:pt idx="527">
                  <c:v>29.857696579717395</c:v>
                </c:pt>
                <c:pt idx="528">
                  <c:v>29.914245247482008</c:v>
                </c:pt>
                <c:pt idx="529">
                  <c:v>29.970793915246627</c:v>
                </c:pt>
                <c:pt idx="530">
                  <c:v>30.02734258301124</c:v>
                </c:pt>
                <c:pt idx="531">
                  <c:v>30.08389125077586</c:v>
                </c:pt>
                <c:pt idx="532">
                  <c:v>30.140439918540469</c:v>
                </c:pt>
                <c:pt idx="533">
                  <c:v>30.196988586305089</c:v>
                </c:pt>
                <c:pt idx="534">
                  <c:v>30.253537254069709</c:v>
                </c:pt>
                <c:pt idx="535">
                  <c:v>30.310085921834322</c:v>
                </c:pt>
                <c:pt idx="536">
                  <c:v>30.366634589598942</c:v>
                </c:pt>
                <c:pt idx="537">
                  <c:v>30.423183257363561</c:v>
                </c:pt>
                <c:pt idx="538">
                  <c:v>30.479731925128174</c:v>
                </c:pt>
                <c:pt idx="539">
                  <c:v>30.536280592892794</c:v>
                </c:pt>
                <c:pt idx="540">
                  <c:v>30.592829260657407</c:v>
                </c:pt>
                <c:pt idx="541">
                  <c:v>30.64937792842202</c:v>
                </c:pt>
                <c:pt idx="542">
                  <c:v>30.705926596186636</c:v>
                </c:pt>
                <c:pt idx="543">
                  <c:v>30.762475263951252</c:v>
                </c:pt>
                <c:pt idx="544">
                  <c:v>30.819023931715869</c:v>
                </c:pt>
                <c:pt idx="545">
                  <c:v>30.875572599480485</c:v>
                </c:pt>
                <c:pt idx="546">
                  <c:v>30.932121267245101</c:v>
                </c:pt>
                <c:pt idx="547">
                  <c:v>30.988669935009714</c:v>
                </c:pt>
                <c:pt idx="548">
                  <c:v>31.045218602774334</c:v>
                </c:pt>
                <c:pt idx="549">
                  <c:v>31.10176727053895</c:v>
                </c:pt>
                <c:pt idx="550">
                  <c:v>31.158315938303566</c:v>
                </c:pt>
                <c:pt idx="551">
                  <c:v>31.214864606068183</c:v>
                </c:pt>
                <c:pt idx="552">
                  <c:v>31.271413273832803</c:v>
                </c:pt>
                <c:pt idx="553">
                  <c:v>31.327961941597419</c:v>
                </c:pt>
                <c:pt idx="554">
                  <c:v>31.384510609362039</c:v>
                </c:pt>
                <c:pt idx="555">
                  <c:v>31.441059277126648</c:v>
                </c:pt>
                <c:pt idx="556">
                  <c:v>31.497607944891268</c:v>
                </c:pt>
                <c:pt idx="557">
                  <c:v>31.554156612655877</c:v>
                </c:pt>
                <c:pt idx="558">
                  <c:v>31.6107052804205</c:v>
                </c:pt>
                <c:pt idx="559">
                  <c:v>31.667253948185113</c:v>
                </c:pt>
                <c:pt idx="560">
                  <c:v>31.723802615949729</c:v>
                </c:pt>
                <c:pt idx="561">
                  <c:v>31.780351283714342</c:v>
                </c:pt>
                <c:pt idx="562">
                  <c:v>31.836899951478966</c:v>
                </c:pt>
                <c:pt idx="563">
                  <c:v>31.893448619243578</c:v>
                </c:pt>
                <c:pt idx="564">
                  <c:v>31.949997287008195</c:v>
                </c:pt>
                <c:pt idx="565">
                  <c:v>32.006545954772804</c:v>
                </c:pt>
                <c:pt idx="566">
                  <c:v>32.063094622537427</c:v>
                </c:pt>
                <c:pt idx="567">
                  <c:v>32.119643290302051</c:v>
                </c:pt>
                <c:pt idx="568">
                  <c:v>32.17619195806666</c:v>
                </c:pt>
                <c:pt idx="569">
                  <c:v>32.232740625831276</c:v>
                </c:pt>
                <c:pt idx="570">
                  <c:v>32.2892892935959</c:v>
                </c:pt>
                <c:pt idx="571">
                  <c:v>32.345837961360509</c:v>
                </c:pt>
                <c:pt idx="572">
                  <c:v>32.402386629125132</c:v>
                </c:pt>
                <c:pt idx="573">
                  <c:v>32.458935296889742</c:v>
                </c:pt>
                <c:pt idx="574">
                  <c:v>32.515483964654358</c:v>
                </c:pt>
                <c:pt idx="575">
                  <c:v>32.572032632418974</c:v>
                </c:pt>
                <c:pt idx="576">
                  <c:v>32.62858130018359</c:v>
                </c:pt>
                <c:pt idx="577">
                  <c:v>32.685129967948207</c:v>
                </c:pt>
                <c:pt idx="578">
                  <c:v>32.741678635712823</c:v>
                </c:pt>
                <c:pt idx="579">
                  <c:v>32.798227303477439</c:v>
                </c:pt>
                <c:pt idx="580">
                  <c:v>32.854775971242056</c:v>
                </c:pt>
                <c:pt idx="581">
                  <c:v>32.911324639006672</c:v>
                </c:pt>
                <c:pt idx="582">
                  <c:v>32.967873306771288</c:v>
                </c:pt>
                <c:pt idx="583">
                  <c:v>33.024421974535905</c:v>
                </c:pt>
                <c:pt idx="584">
                  <c:v>33.080970642300521</c:v>
                </c:pt>
                <c:pt idx="585">
                  <c:v>33.137519310065137</c:v>
                </c:pt>
                <c:pt idx="586">
                  <c:v>33.194067977829754</c:v>
                </c:pt>
                <c:pt idx="587">
                  <c:v>33.25061664559437</c:v>
                </c:pt>
                <c:pt idx="588">
                  <c:v>33.307165313358986</c:v>
                </c:pt>
                <c:pt idx="589">
                  <c:v>33.363713981123603</c:v>
                </c:pt>
                <c:pt idx="590">
                  <c:v>33.420262648888219</c:v>
                </c:pt>
                <c:pt idx="591">
                  <c:v>33.476811316652835</c:v>
                </c:pt>
                <c:pt idx="592">
                  <c:v>33.533359984417451</c:v>
                </c:pt>
                <c:pt idx="593">
                  <c:v>33.589908652182068</c:v>
                </c:pt>
                <c:pt idx="594">
                  <c:v>33.646457319946677</c:v>
                </c:pt>
                <c:pt idx="595">
                  <c:v>33.7030059877113</c:v>
                </c:pt>
                <c:pt idx="596">
                  <c:v>33.759554655475917</c:v>
                </c:pt>
                <c:pt idx="597">
                  <c:v>33.816103323240533</c:v>
                </c:pt>
                <c:pt idx="598">
                  <c:v>33.872651991005142</c:v>
                </c:pt>
                <c:pt idx="599">
                  <c:v>33.929200658769766</c:v>
                </c:pt>
                <c:pt idx="600">
                  <c:v>33.985749326534382</c:v>
                </c:pt>
                <c:pt idx="601">
                  <c:v>34.042297994298998</c:v>
                </c:pt>
                <c:pt idx="602">
                  <c:v>34.098846662063615</c:v>
                </c:pt>
                <c:pt idx="603">
                  <c:v>34.155395329828231</c:v>
                </c:pt>
                <c:pt idx="604">
                  <c:v>34.211943997592847</c:v>
                </c:pt>
                <c:pt idx="605">
                  <c:v>34.268492665357471</c:v>
                </c:pt>
                <c:pt idx="606">
                  <c:v>34.32504133312208</c:v>
                </c:pt>
                <c:pt idx="607">
                  <c:v>34.381590000886696</c:v>
                </c:pt>
                <c:pt idx="608">
                  <c:v>34.438138668651305</c:v>
                </c:pt>
                <c:pt idx="609">
                  <c:v>34.494687336415936</c:v>
                </c:pt>
                <c:pt idx="610">
                  <c:v>34.551236004180545</c:v>
                </c:pt>
                <c:pt idx="611">
                  <c:v>34.607784671945161</c:v>
                </c:pt>
                <c:pt idx="612">
                  <c:v>34.664333339709771</c:v>
                </c:pt>
                <c:pt idx="613">
                  <c:v>34.720882007474394</c:v>
                </c:pt>
                <c:pt idx="614">
                  <c:v>34.77743067523901</c:v>
                </c:pt>
                <c:pt idx="615">
                  <c:v>34.833979343003627</c:v>
                </c:pt>
                <c:pt idx="616">
                  <c:v>34.890528010768236</c:v>
                </c:pt>
                <c:pt idx="617">
                  <c:v>34.947076678532852</c:v>
                </c:pt>
                <c:pt idx="618">
                  <c:v>35.003625346297483</c:v>
                </c:pt>
                <c:pt idx="619">
                  <c:v>35.060174014062092</c:v>
                </c:pt>
                <c:pt idx="620">
                  <c:v>35.116722681826708</c:v>
                </c:pt>
                <c:pt idx="621">
                  <c:v>35.173271349591325</c:v>
                </c:pt>
                <c:pt idx="622">
                  <c:v>35.229820017355941</c:v>
                </c:pt>
                <c:pt idx="623">
                  <c:v>35.286368685120564</c:v>
                </c:pt>
                <c:pt idx="624">
                  <c:v>35.342917352885173</c:v>
                </c:pt>
                <c:pt idx="625">
                  <c:v>35.399466020649783</c:v>
                </c:pt>
                <c:pt idx="626">
                  <c:v>35.456014688414406</c:v>
                </c:pt>
                <c:pt idx="627">
                  <c:v>35.512563356179022</c:v>
                </c:pt>
                <c:pt idx="628">
                  <c:v>35.569112023943639</c:v>
                </c:pt>
                <c:pt idx="629">
                  <c:v>35.625660691708248</c:v>
                </c:pt>
                <c:pt idx="630">
                  <c:v>35.682209359472864</c:v>
                </c:pt>
                <c:pt idx="631">
                  <c:v>35.738758027237481</c:v>
                </c:pt>
                <c:pt idx="632">
                  <c:v>35.795306695002104</c:v>
                </c:pt>
                <c:pt idx="633">
                  <c:v>35.85185536276672</c:v>
                </c:pt>
                <c:pt idx="634">
                  <c:v>35.908404030531329</c:v>
                </c:pt>
                <c:pt idx="635">
                  <c:v>35.964952698295953</c:v>
                </c:pt>
                <c:pt idx="636">
                  <c:v>36.021501366060569</c:v>
                </c:pt>
                <c:pt idx="637">
                  <c:v>36.078050033825185</c:v>
                </c:pt>
                <c:pt idx="638">
                  <c:v>36.134598701589802</c:v>
                </c:pt>
                <c:pt idx="639">
                  <c:v>36.191147369354418</c:v>
                </c:pt>
                <c:pt idx="640">
                  <c:v>36.247696037119034</c:v>
                </c:pt>
                <c:pt idx="641">
                  <c:v>36.304244704883651</c:v>
                </c:pt>
                <c:pt idx="642">
                  <c:v>36.360793372648267</c:v>
                </c:pt>
                <c:pt idx="643">
                  <c:v>36.417342040412876</c:v>
                </c:pt>
                <c:pt idx="644">
                  <c:v>36.4738907081775</c:v>
                </c:pt>
                <c:pt idx="645">
                  <c:v>36.530439375942109</c:v>
                </c:pt>
                <c:pt idx="646">
                  <c:v>36.586988043706732</c:v>
                </c:pt>
                <c:pt idx="647">
                  <c:v>36.643536711471342</c:v>
                </c:pt>
                <c:pt idx="648">
                  <c:v>36.700085379235965</c:v>
                </c:pt>
                <c:pt idx="649">
                  <c:v>36.756634047000574</c:v>
                </c:pt>
                <c:pt idx="650">
                  <c:v>36.81318271476519</c:v>
                </c:pt>
                <c:pt idx="651">
                  <c:v>36.869731382529814</c:v>
                </c:pt>
                <c:pt idx="652">
                  <c:v>36.92628005029443</c:v>
                </c:pt>
                <c:pt idx="653">
                  <c:v>36.982828718059046</c:v>
                </c:pt>
                <c:pt idx="654">
                  <c:v>37.039377385823663</c:v>
                </c:pt>
                <c:pt idx="655">
                  <c:v>37.095926053588279</c:v>
                </c:pt>
                <c:pt idx="656">
                  <c:v>37.152474721352895</c:v>
                </c:pt>
                <c:pt idx="657">
                  <c:v>37.209023389117512</c:v>
                </c:pt>
                <c:pt idx="658">
                  <c:v>37.265572056882128</c:v>
                </c:pt>
                <c:pt idx="659">
                  <c:v>37.322120724646737</c:v>
                </c:pt>
                <c:pt idx="660">
                  <c:v>37.378669392411361</c:v>
                </c:pt>
                <c:pt idx="661">
                  <c:v>37.435218060175977</c:v>
                </c:pt>
                <c:pt idx="662">
                  <c:v>37.491766727940593</c:v>
                </c:pt>
                <c:pt idx="663">
                  <c:v>37.548315395705202</c:v>
                </c:pt>
                <c:pt idx="664">
                  <c:v>37.604864063469826</c:v>
                </c:pt>
                <c:pt idx="665">
                  <c:v>37.661412731234442</c:v>
                </c:pt>
                <c:pt idx="666">
                  <c:v>37.717961398999059</c:v>
                </c:pt>
                <c:pt idx="667">
                  <c:v>37.774510066763668</c:v>
                </c:pt>
                <c:pt idx="668">
                  <c:v>37.831058734528284</c:v>
                </c:pt>
                <c:pt idx="669">
                  <c:v>37.887607402292907</c:v>
                </c:pt>
                <c:pt idx="670">
                  <c:v>37.944156070057524</c:v>
                </c:pt>
                <c:pt idx="671">
                  <c:v>38.00070473782214</c:v>
                </c:pt>
                <c:pt idx="672">
                  <c:v>38.057253405586756</c:v>
                </c:pt>
                <c:pt idx="673">
                  <c:v>38.113802073351366</c:v>
                </c:pt>
                <c:pt idx="674">
                  <c:v>38.170350741115989</c:v>
                </c:pt>
                <c:pt idx="675">
                  <c:v>38.226899408880605</c:v>
                </c:pt>
                <c:pt idx="676">
                  <c:v>38.283448076645222</c:v>
                </c:pt>
                <c:pt idx="677">
                  <c:v>38.339996744409824</c:v>
                </c:pt>
                <c:pt idx="678">
                  <c:v>38.396545412174454</c:v>
                </c:pt>
                <c:pt idx="679">
                  <c:v>38.453094079939071</c:v>
                </c:pt>
                <c:pt idx="680">
                  <c:v>38.509642747703687</c:v>
                </c:pt>
                <c:pt idx="681">
                  <c:v>38.566191415468296</c:v>
                </c:pt>
                <c:pt idx="682">
                  <c:v>38.622740083232912</c:v>
                </c:pt>
                <c:pt idx="683">
                  <c:v>38.679288750997536</c:v>
                </c:pt>
                <c:pt idx="684">
                  <c:v>38.735837418762152</c:v>
                </c:pt>
                <c:pt idx="685">
                  <c:v>38.792386086526761</c:v>
                </c:pt>
                <c:pt idx="686">
                  <c:v>38.848934754291378</c:v>
                </c:pt>
                <c:pt idx="687">
                  <c:v>38.905483422056001</c:v>
                </c:pt>
                <c:pt idx="688">
                  <c:v>38.962032089820617</c:v>
                </c:pt>
                <c:pt idx="689">
                  <c:v>39.018580757585227</c:v>
                </c:pt>
                <c:pt idx="690">
                  <c:v>39.075129425349843</c:v>
                </c:pt>
                <c:pt idx="691">
                  <c:v>39.131678093114466</c:v>
                </c:pt>
                <c:pt idx="692">
                  <c:v>39.18822676087909</c:v>
                </c:pt>
                <c:pt idx="693">
                  <c:v>39.244775428643692</c:v>
                </c:pt>
                <c:pt idx="694">
                  <c:v>39.301324096408308</c:v>
                </c:pt>
                <c:pt idx="695">
                  <c:v>39.357872764172932</c:v>
                </c:pt>
                <c:pt idx="696">
                  <c:v>39.414421431937548</c:v>
                </c:pt>
                <c:pt idx="697">
                  <c:v>39.470970099702157</c:v>
                </c:pt>
                <c:pt idx="698">
                  <c:v>39.527518767466773</c:v>
                </c:pt>
                <c:pt idx="699">
                  <c:v>39.58406743523139</c:v>
                </c:pt>
                <c:pt idx="700">
                  <c:v>39.640616102996013</c:v>
                </c:pt>
                <c:pt idx="701">
                  <c:v>39.697164770760629</c:v>
                </c:pt>
                <c:pt idx="702">
                  <c:v>39.753713438525239</c:v>
                </c:pt>
                <c:pt idx="703">
                  <c:v>39.810262106289855</c:v>
                </c:pt>
                <c:pt idx="704">
                  <c:v>39.866810774054478</c:v>
                </c:pt>
                <c:pt idx="705">
                  <c:v>39.923359441819088</c:v>
                </c:pt>
                <c:pt idx="706">
                  <c:v>39.979908109583711</c:v>
                </c:pt>
                <c:pt idx="707">
                  <c:v>40.036456777348327</c:v>
                </c:pt>
                <c:pt idx="708">
                  <c:v>40.093005445112937</c:v>
                </c:pt>
                <c:pt idx="709">
                  <c:v>40.149554112877553</c:v>
                </c:pt>
                <c:pt idx="710">
                  <c:v>40.206102780642169</c:v>
                </c:pt>
                <c:pt idx="711">
                  <c:v>40.262651448406793</c:v>
                </c:pt>
                <c:pt idx="712">
                  <c:v>40.319200116171402</c:v>
                </c:pt>
                <c:pt idx="713">
                  <c:v>40.375748783936018</c:v>
                </c:pt>
                <c:pt idx="714">
                  <c:v>40.432297451700634</c:v>
                </c:pt>
                <c:pt idx="715">
                  <c:v>40.488846119465251</c:v>
                </c:pt>
                <c:pt idx="716">
                  <c:v>40.545394787229867</c:v>
                </c:pt>
                <c:pt idx="717">
                  <c:v>40.601943454994483</c:v>
                </c:pt>
                <c:pt idx="718">
                  <c:v>40.6584921227591</c:v>
                </c:pt>
                <c:pt idx="719">
                  <c:v>40.715040790523716</c:v>
                </c:pt>
                <c:pt idx="720">
                  <c:v>40.771589458288332</c:v>
                </c:pt>
                <c:pt idx="721">
                  <c:v>40.828138126052956</c:v>
                </c:pt>
                <c:pt idx="722">
                  <c:v>40.884686793817572</c:v>
                </c:pt>
                <c:pt idx="723">
                  <c:v>40.941235461582181</c:v>
                </c:pt>
                <c:pt idx="724">
                  <c:v>40.99778412934679</c:v>
                </c:pt>
                <c:pt idx="725">
                  <c:v>41.054332797111421</c:v>
                </c:pt>
                <c:pt idx="726">
                  <c:v>41.110881464876037</c:v>
                </c:pt>
                <c:pt idx="727">
                  <c:v>41.167430132640654</c:v>
                </c:pt>
                <c:pt idx="728">
                  <c:v>41.223978800405256</c:v>
                </c:pt>
                <c:pt idx="729">
                  <c:v>41.280527468169879</c:v>
                </c:pt>
                <c:pt idx="730">
                  <c:v>41.337076135934502</c:v>
                </c:pt>
                <c:pt idx="731">
                  <c:v>41.393624803699119</c:v>
                </c:pt>
                <c:pt idx="732">
                  <c:v>41.450173471463721</c:v>
                </c:pt>
                <c:pt idx="733">
                  <c:v>41.506722139228337</c:v>
                </c:pt>
                <c:pt idx="734">
                  <c:v>41.563270806992968</c:v>
                </c:pt>
                <c:pt idx="735">
                  <c:v>41.619819474757584</c:v>
                </c:pt>
                <c:pt idx="736">
                  <c:v>41.676368142522193</c:v>
                </c:pt>
                <c:pt idx="737">
                  <c:v>41.73291681028681</c:v>
                </c:pt>
                <c:pt idx="738">
                  <c:v>41.789465478051433</c:v>
                </c:pt>
                <c:pt idx="739">
                  <c:v>41.846014145816049</c:v>
                </c:pt>
                <c:pt idx="740">
                  <c:v>41.902562813580658</c:v>
                </c:pt>
                <c:pt idx="741">
                  <c:v>41.959111481345275</c:v>
                </c:pt>
                <c:pt idx="742">
                  <c:v>42.015660149109891</c:v>
                </c:pt>
                <c:pt idx="743">
                  <c:v>42.072208816874515</c:v>
                </c:pt>
                <c:pt idx="744">
                  <c:v>42.128757484639124</c:v>
                </c:pt>
                <c:pt idx="745">
                  <c:v>42.18530615240374</c:v>
                </c:pt>
                <c:pt idx="746">
                  <c:v>42.241854820168356</c:v>
                </c:pt>
                <c:pt idx="747">
                  <c:v>42.29840348793298</c:v>
                </c:pt>
                <c:pt idx="748">
                  <c:v>42.354952155697589</c:v>
                </c:pt>
                <c:pt idx="749">
                  <c:v>42.411500823462205</c:v>
                </c:pt>
                <c:pt idx="750">
                  <c:v>42.468049491226822</c:v>
                </c:pt>
                <c:pt idx="751">
                  <c:v>42.524598158991438</c:v>
                </c:pt>
                <c:pt idx="752">
                  <c:v>42.581146826756054</c:v>
                </c:pt>
                <c:pt idx="753">
                  <c:v>42.637695494520671</c:v>
                </c:pt>
                <c:pt idx="754">
                  <c:v>42.694244162285287</c:v>
                </c:pt>
                <c:pt idx="755">
                  <c:v>42.750792830049903</c:v>
                </c:pt>
                <c:pt idx="756">
                  <c:v>42.807341497814519</c:v>
                </c:pt>
                <c:pt idx="757">
                  <c:v>42.863890165579143</c:v>
                </c:pt>
                <c:pt idx="758">
                  <c:v>42.920438833343759</c:v>
                </c:pt>
                <c:pt idx="759">
                  <c:v>42.976987501108361</c:v>
                </c:pt>
                <c:pt idx="760">
                  <c:v>43.033536168872985</c:v>
                </c:pt>
                <c:pt idx="761">
                  <c:v>43.090084836637601</c:v>
                </c:pt>
                <c:pt idx="762">
                  <c:v>43.146633504402224</c:v>
                </c:pt>
                <c:pt idx="763">
                  <c:v>43.203182172166827</c:v>
                </c:pt>
                <c:pt idx="764">
                  <c:v>43.25973083993145</c:v>
                </c:pt>
                <c:pt idx="765">
                  <c:v>43.316279507696066</c:v>
                </c:pt>
                <c:pt idx="766">
                  <c:v>43.37282817546069</c:v>
                </c:pt>
                <c:pt idx="767">
                  <c:v>43.429376843225299</c:v>
                </c:pt>
                <c:pt idx="768">
                  <c:v>43.485925510989915</c:v>
                </c:pt>
                <c:pt idx="769">
                  <c:v>43.542474178754532</c:v>
                </c:pt>
                <c:pt idx="770">
                  <c:v>43.599022846519148</c:v>
                </c:pt>
                <c:pt idx="771">
                  <c:v>43.655571514283764</c:v>
                </c:pt>
                <c:pt idx="772">
                  <c:v>43.71212018204838</c:v>
                </c:pt>
                <c:pt idx="773">
                  <c:v>43.768668849813004</c:v>
                </c:pt>
                <c:pt idx="774">
                  <c:v>43.825217517577613</c:v>
                </c:pt>
                <c:pt idx="775">
                  <c:v>43.881766185342229</c:v>
                </c:pt>
                <c:pt idx="776">
                  <c:v>43.938314853106846</c:v>
                </c:pt>
                <c:pt idx="777">
                  <c:v>43.994863520871469</c:v>
                </c:pt>
                <c:pt idx="778">
                  <c:v>44.051412188636085</c:v>
                </c:pt>
                <c:pt idx="779">
                  <c:v>44.107960856400688</c:v>
                </c:pt>
                <c:pt idx="780">
                  <c:v>44.164509524165311</c:v>
                </c:pt>
                <c:pt idx="781">
                  <c:v>44.221058191929934</c:v>
                </c:pt>
                <c:pt idx="782">
                  <c:v>44.277606859694551</c:v>
                </c:pt>
                <c:pt idx="783">
                  <c:v>44.334155527459153</c:v>
                </c:pt>
                <c:pt idx="784">
                  <c:v>44.390704195223769</c:v>
                </c:pt>
                <c:pt idx="785">
                  <c:v>44.447252862988393</c:v>
                </c:pt>
                <c:pt idx="786">
                  <c:v>44.503801530753016</c:v>
                </c:pt>
                <c:pt idx="787">
                  <c:v>44.560350198517625</c:v>
                </c:pt>
                <c:pt idx="788">
                  <c:v>44.616898866282241</c:v>
                </c:pt>
                <c:pt idx="789">
                  <c:v>44.673447534046851</c:v>
                </c:pt>
                <c:pt idx="790">
                  <c:v>44.729996201811481</c:v>
                </c:pt>
                <c:pt idx="791">
                  <c:v>44.78654486957609</c:v>
                </c:pt>
                <c:pt idx="792">
                  <c:v>44.843093537340707</c:v>
                </c:pt>
                <c:pt idx="793">
                  <c:v>44.899642205105323</c:v>
                </c:pt>
                <c:pt idx="794">
                  <c:v>44.956190872869939</c:v>
                </c:pt>
                <c:pt idx="795">
                  <c:v>45.012739540634556</c:v>
                </c:pt>
                <c:pt idx="796">
                  <c:v>45.069288208399172</c:v>
                </c:pt>
                <c:pt idx="797">
                  <c:v>45.125836876163788</c:v>
                </c:pt>
                <c:pt idx="798">
                  <c:v>45.18238554392839</c:v>
                </c:pt>
                <c:pt idx="799">
                  <c:v>45.238934211693021</c:v>
                </c:pt>
                <c:pt idx="800">
                  <c:v>45.295482879457637</c:v>
                </c:pt>
                <c:pt idx="801">
                  <c:v>45.352031547222253</c:v>
                </c:pt>
                <c:pt idx="802">
                  <c:v>45.408580214986863</c:v>
                </c:pt>
                <c:pt idx="803">
                  <c:v>45.465128882751493</c:v>
                </c:pt>
                <c:pt idx="804">
                  <c:v>45.521677550516102</c:v>
                </c:pt>
                <c:pt idx="805">
                  <c:v>45.578226218280719</c:v>
                </c:pt>
                <c:pt idx="806">
                  <c:v>45.634774886045328</c:v>
                </c:pt>
                <c:pt idx="807">
                  <c:v>45.691323553809951</c:v>
                </c:pt>
                <c:pt idx="808">
                  <c:v>45.747872221574575</c:v>
                </c:pt>
                <c:pt idx="809">
                  <c:v>45.804420889339191</c:v>
                </c:pt>
                <c:pt idx="810">
                  <c:v>45.860969557103793</c:v>
                </c:pt>
                <c:pt idx="811">
                  <c:v>45.91751822486841</c:v>
                </c:pt>
                <c:pt idx="812">
                  <c:v>45.974066892633033</c:v>
                </c:pt>
                <c:pt idx="813">
                  <c:v>46.030615560397656</c:v>
                </c:pt>
                <c:pt idx="814">
                  <c:v>46.087164228162258</c:v>
                </c:pt>
                <c:pt idx="815">
                  <c:v>46.143712895926875</c:v>
                </c:pt>
                <c:pt idx="816">
                  <c:v>46.200261563691498</c:v>
                </c:pt>
                <c:pt idx="817">
                  <c:v>46.256810231456114</c:v>
                </c:pt>
                <c:pt idx="818">
                  <c:v>46.313358899220731</c:v>
                </c:pt>
                <c:pt idx="819">
                  <c:v>46.36990756698534</c:v>
                </c:pt>
                <c:pt idx="820">
                  <c:v>46.426456234749963</c:v>
                </c:pt>
                <c:pt idx="821">
                  <c:v>46.48300490251458</c:v>
                </c:pt>
                <c:pt idx="822">
                  <c:v>46.539553570279196</c:v>
                </c:pt>
                <c:pt idx="823">
                  <c:v>46.596102238043812</c:v>
                </c:pt>
                <c:pt idx="824">
                  <c:v>46.652650905808429</c:v>
                </c:pt>
                <c:pt idx="825">
                  <c:v>46.709199573573045</c:v>
                </c:pt>
                <c:pt idx="826">
                  <c:v>46.765748241337654</c:v>
                </c:pt>
                <c:pt idx="827">
                  <c:v>46.822296909102278</c:v>
                </c:pt>
                <c:pt idx="828">
                  <c:v>46.878845576866894</c:v>
                </c:pt>
                <c:pt idx="829">
                  <c:v>46.935394244631517</c:v>
                </c:pt>
                <c:pt idx="830">
                  <c:v>46.991942912396119</c:v>
                </c:pt>
                <c:pt idx="831">
                  <c:v>47.048491580160743</c:v>
                </c:pt>
                <c:pt idx="832">
                  <c:v>47.105040247925359</c:v>
                </c:pt>
                <c:pt idx="833">
                  <c:v>47.161588915689975</c:v>
                </c:pt>
                <c:pt idx="834">
                  <c:v>47.218137583454585</c:v>
                </c:pt>
                <c:pt idx="835">
                  <c:v>47.274686251219201</c:v>
                </c:pt>
                <c:pt idx="836">
                  <c:v>47.331234918983824</c:v>
                </c:pt>
                <c:pt idx="837">
                  <c:v>47.387783586748441</c:v>
                </c:pt>
                <c:pt idx="838">
                  <c:v>47.444332254513057</c:v>
                </c:pt>
                <c:pt idx="839">
                  <c:v>47.500880922277673</c:v>
                </c:pt>
                <c:pt idx="840">
                  <c:v>47.55742959004229</c:v>
                </c:pt>
                <c:pt idx="841">
                  <c:v>47.613978257806899</c:v>
                </c:pt>
                <c:pt idx="842">
                  <c:v>47.670526925571522</c:v>
                </c:pt>
                <c:pt idx="843">
                  <c:v>47.727075593336139</c:v>
                </c:pt>
                <c:pt idx="844">
                  <c:v>47.783624261100755</c:v>
                </c:pt>
                <c:pt idx="845">
                  <c:v>47.840172928865364</c:v>
                </c:pt>
                <c:pt idx="846">
                  <c:v>47.896721596629988</c:v>
                </c:pt>
                <c:pt idx="847">
                  <c:v>47.953270264394604</c:v>
                </c:pt>
                <c:pt idx="848">
                  <c:v>48.00981893215922</c:v>
                </c:pt>
                <c:pt idx="849">
                  <c:v>48.066367599923829</c:v>
                </c:pt>
                <c:pt idx="850">
                  <c:v>48.122916267688453</c:v>
                </c:pt>
                <c:pt idx="851">
                  <c:v>48.179464935453069</c:v>
                </c:pt>
                <c:pt idx="852">
                  <c:v>48.236013603217685</c:v>
                </c:pt>
                <c:pt idx="853">
                  <c:v>48.292562270982295</c:v>
                </c:pt>
                <c:pt idx="854">
                  <c:v>48.349110938746911</c:v>
                </c:pt>
                <c:pt idx="855">
                  <c:v>48.405659606511534</c:v>
                </c:pt>
                <c:pt idx="856">
                  <c:v>48.462208274276151</c:v>
                </c:pt>
                <c:pt idx="857">
                  <c:v>48.51875694204076</c:v>
                </c:pt>
                <c:pt idx="858">
                  <c:v>48.575305609805376</c:v>
                </c:pt>
                <c:pt idx="859">
                  <c:v>48.631854277570007</c:v>
                </c:pt>
                <c:pt idx="860">
                  <c:v>48.688402945334623</c:v>
                </c:pt>
                <c:pt idx="861">
                  <c:v>48.744951613099225</c:v>
                </c:pt>
                <c:pt idx="862">
                  <c:v>48.801500280863841</c:v>
                </c:pt>
                <c:pt idx="863">
                  <c:v>48.858048948628465</c:v>
                </c:pt>
                <c:pt idx="864">
                  <c:v>48.914597616393088</c:v>
                </c:pt>
                <c:pt idx="865">
                  <c:v>48.97114628415769</c:v>
                </c:pt>
                <c:pt idx="866">
                  <c:v>49.027694951922307</c:v>
                </c:pt>
                <c:pt idx="867">
                  <c:v>49.084243619686923</c:v>
                </c:pt>
                <c:pt idx="868">
                  <c:v>49.140792287451553</c:v>
                </c:pt>
                <c:pt idx="869">
                  <c:v>49.197340955216163</c:v>
                </c:pt>
                <c:pt idx="870">
                  <c:v>49.253889622980772</c:v>
                </c:pt>
                <c:pt idx="871">
                  <c:v>49.310438290745388</c:v>
                </c:pt>
                <c:pt idx="872">
                  <c:v>49.366986958510012</c:v>
                </c:pt>
                <c:pt idx="873">
                  <c:v>49.423535626274628</c:v>
                </c:pt>
                <c:pt idx="874">
                  <c:v>49.480084294039244</c:v>
                </c:pt>
                <c:pt idx="875">
                  <c:v>49.536632961803861</c:v>
                </c:pt>
                <c:pt idx="876">
                  <c:v>49.59318162956847</c:v>
                </c:pt>
                <c:pt idx="877">
                  <c:v>49.649730297333093</c:v>
                </c:pt>
                <c:pt idx="878">
                  <c:v>49.706278965097709</c:v>
                </c:pt>
                <c:pt idx="879">
                  <c:v>49.762827632862326</c:v>
                </c:pt>
                <c:pt idx="880">
                  <c:v>49.819376300626935</c:v>
                </c:pt>
                <c:pt idx="881">
                  <c:v>49.875924968391551</c:v>
                </c:pt>
                <c:pt idx="882">
                  <c:v>49.932473636156175</c:v>
                </c:pt>
                <c:pt idx="883">
                  <c:v>49.989022303920791</c:v>
                </c:pt>
                <c:pt idx="884">
                  <c:v>50.0455709716854</c:v>
                </c:pt>
                <c:pt idx="885">
                  <c:v>50.102119639450017</c:v>
                </c:pt>
                <c:pt idx="886">
                  <c:v>50.158668307214633</c:v>
                </c:pt>
                <c:pt idx="887">
                  <c:v>50.215216974979256</c:v>
                </c:pt>
                <c:pt idx="888">
                  <c:v>50.271765642743865</c:v>
                </c:pt>
                <c:pt idx="889">
                  <c:v>50.328314310508489</c:v>
                </c:pt>
                <c:pt idx="890">
                  <c:v>50.384862978273105</c:v>
                </c:pt>
                <c:pt idx="891">
                  <c:v>50.441411646037714</c:v>
                </c:pt>
                <c:pt idx="892">
                  <c:v>50.497960313802331</c:v>
                </c:pt>
                <c:pt idx="893">
                  <c:v>50.554508981566954</c:v>
                </c:pt>
                <c:pt idx="894">
                  <c:v>50.61105764933157</c:v>
                </c:pt>
                <c:pt idx="895">
                  <c:v>50.667606317096187</c:v>
                </c:pt>
                <c:pt idx="896">
                  <c:v>50.724154984860796</c:v>
                </c:pt>
                <c:pt idx="897">
                  <c:v>50.780703652625412</c:v>
                </c:pt>
                <c:pt idx="898">
                  <c:v>50.837252320390036</c:v>
                </c:pt>
                <c:pt idx="899">
                  <c:v>50.893800988154652</c:v>
                </c:pt>
                <c:pt idx="900">
                  <c:v>50.950349655919254</c:v>
                </c:pt>
                <c:pt idx="901">
                  <c:v>51.006898323683878</c:v>
                </c:pt>
                <c:pt idx="902">
                  <c:v>51.063446991448501</c:v>
                </c:pt>
                <c:pt idx="903">
                  <c:v>51.119995659213117</c:v>
                </c:pt>
                <c:pt idx="904">
                  <c:v>51.176544326977726</c:v>
                </c:pt>
                <c:pt idx="905">
                  <c:v>51.233092994742343</c:v>
                </c:pt>
                <c:pt idx="906">
                  <c:v>51.289641662506966</c:v>
                </c:pt>
                <c:pt idx="907">
                  <c:v>51.346190330271583</c:v>
                </c:pt>
                <c:pt idx="908">
                  <c:v>51.402738998036192</c:v>
                </c:pt>
                <c:pt idx="909">
                  <c:v>51.459287665800808</c:v>
                </c:pt>
                <c:pt idx="910">
                  <c:v>51.515836333565431</c:v>
                </c:pt>
                <c:pt idx="911">
                  <c:v>51.572385001330048</c:v>
                </c:pt>
                <c:pt idx="912">
                  <c:v>51.628933669094657</c:v>
                </c:pt>
                <c:pt idx="913">
                  <c:v>51.685482336859273</c:v>
                </c:pt>
                <c:pt idx="914">
                  <c:v>51.74203100462389</c:v>
                </c:pt>
                <c:pt idx="915">
                  <c:v>51.79857967238852</c:v>
                </c:pt>
                <c:pt idx="916">
                  <c:v>51.855128340153122</c:v>
                </c:pt>
                <c:pt idx="917">
                  <c:v>51.911677007917739</c:v>
                </c:pt>
                <c:pt idx="918">
                  <c:v>51.968225675682355</c:v>
                </c:pt>
                <c:pt idx="919">
                  <c:v>52.024774343446978</c:v>
                </c:pt>
                <c:pt idx="920">
                  <c:v>52.081323011211587</c:v>
                </c:pt>
                <c:pt idx="921">
                  <c:v>52.137871678976204</c:v>
                </c:pt>
                <c:pt idx="922">
                  <c:v>52.19442034674082</c:v>
                </c:pt>
                <c:pt idx="923">
                  <c:v>52.250969014505429</c:v>
                </c:pt>
                <c:pt idx="924">
                  <c:v>52.30751768227006</c:v>
                </c:pt>
                <c:pt idx="925">
                  <c:v>52.364066350034676</c:v>
                </c:pt>
                <c:pt idx="926">
                  <c:v>52.420615017799285</c:v>
                </c:pt>
                <c:pt idx="927">
                  <c:v>52.477163685563895</c:v>
                </c:pt>
                <c:pt idx="928">
                  <c:v>52.533712353328518</c:v>
                </c:pt>
                <c:pt idx="929">
                  <c:v>52.590261021093141</c:v>
                </c:pt>
                <c:pt idx="930">
                  <c:v>52.646809688857758</c:v>
                </c:pt>
                <c:pt idx="931">
                  <c:v>52.70335835662236</c:v>
                </c:pt>
                <c:pt idx="932">
                  <c:v>52.759907024386983</c:v>
                </c:pt>
                <c:pt idx="933">
                  <c:v>52.816455692151607</c:v>
                </c:pt>
                <c:pt idx="934">
                  <c:v>52.873004359916223</c:v>
                </c:pt>
                <c:pt idx="935">
                  <c:v>52.929553027680825</c:v>
                </c:pt>
                <c:pt idx="936">
                  <c:v>52.986101695445448</c:v>
                </c:pt>
                <c:pt idx="937">
                  <c:v>53.042650363210065</c:v>
                </c:pt>
                <c:pt idx="938">
                  <c:v>53.099199030974688</c:v>
                </c:pt>
                <c:pt idx="939">
                  <c:v>53.155747698739297</c:v>
                </c:pt>
                <c:pt idx="940">
                  <c:v>53.212296366503914</c:v>
                </c:pt>
                <c:pt idx="941">
                  <c:v>53.26884503426853</c:v>
                </c:pt>
                <c:pt idx="942">
                  <c:v>53.325393702033153</c:v>
                </c:pt>
                <c:pt idx="943">
                  <c:v>53.381942369797763</c:v>
                </c:pt>
                <c:pt idx="944">
                  <c:v>53.438491037562379</c:v>
                </c:pt>
                <c:pt idx="945">
                  <c:v>53.495039705327002</c:v>
                </c:pt>
                <c:pt idx="946">
                  <c:v>53.551588373091619</c:v>
                </c:pt>
                <c:pt idx="947">
                  <c:v>53.608137040856228</c:v>
                </c:pt>
                <c:pt idx="948">
                  <c:v>53.664685708620844</c:v>
                </c:pt>
                <c:pt idx="949">
                  <c:v>53.721234376385468</c:v>
                </c:pt>
                <c:pt idx="950">
                  <c:v>53.777783044150084</c:v>
                </c:pt>
                <c:pt idx="951">
                  <c:v>53.834331711914693</c:v>
                </c:pt>
                <c:pt idx="952">
                  <c:v>53.890880379679309</c:v>
                </c:pt>
                <c:pt idx="953">
                  <c:v>53.947429047443926</c:v>
                </c:pt>
                <c:pt idx="954">
                  <c:v>54.003977715208549</c:v>
                </c:pt>
                <c:pt idx="955">
                  <c:v>54.060526382973158</c:v>
                </c:pt>
                <c:pt idx="956">
                  <c:v>54.117075050737775</c:v>
                </c:pt>
                <c:pt idx="957">
                  <c:v>54.173623718502391</c:v>
                </c:pt>
                <c:pt idx="958">
                  <c:v>54.230172386267007</c:v>
                </c:pt>
                <c:pt idx="959">
                  <c:v>54.286721054031624</c:v>
                </c:pt>
                <c:pt idx="960">
                  <c:v>54.34326972179624</c:v>
                </c:pt>
                <c:pt idx="961">
                  <c:v>54.399818389560863</c:v>
                </c:pt>
                <c:pt idx="962">
                  <c:v>54.456367057325473</c:v>
                </c:pt>
                <c:pt idx="963">
                  <c:v>54.512915725090089</c:v>
                </c:pt>
                <c:pt idx="964">
                  <c:v>54.569464392854705</c:v>
                </c:pt>
                <c:pt idx="965">
                  <c:v>54.626013060619321</c:v>
                </c:pt>
                <c:pt idx="966">
                  <c:v>54.682561728383931</c:v>
                </c:pt>
                <c:pt idx="967">
                  <c:v>54.739110396148554</c:v>
                </c:pt>
                <c:pt idx="968">
                  <c:v>54.79565906391317</c:v>
                </c:pt>
                <c:pt idx="969">
                  <c:v>54.852207731677787</c:v>
                </c:pt>
                <c:pt idx="970">
                  <c:v>54.908756399442403</c:v>
                </c:pt>
                <c:pt idx="971">
                  <c:v>54.965305067207019</c:v>
                </c:pt>
                <c:pt idx="972">
                  <c:v>55.021853734971636</c:v>
                </c:pt>
                <c:pt idx="973">
                  <c:v>55.078402402736252</c:v>
                </c:pt>
                <c:pt idx="974">
                  <c:v>55.134951070500861</c:v>
                </c:pt>
                <c:pt idx="975">
                  <c:v>55.191499738265492</c:v>
                </c:pt>
                <c:pt idx="976">
                  <c:v>55.248048406030108</c:v>
                </c:pt>
                <c:pt idx="977">
                  <c:v>55.304597073794717</c:v>
                </c:pt>
                <c:pt idx="978">
                  <c:v>55.361145741559326</c:v>
                </c:pt>
                <c:pt idx="979">
                  <c:v>55.41769440932395</c:v>
                </c:pt>
                <c:pt idx="980">
                  <c:v>55.474243077088573</c:v>
                </c:pt>
                <c:pt idx="981">
                  <c:v>55.53079174485319</c:v>
                </c:pt>
                <c:pt idx="982">
                  <c:v>55.587340412617792</c:v>
                </c:pt>
                <c:pt idx="983">
                  <c:v>55.643889080382408</c:v>
                </c:pt>
                <c:pt idx="984">
                  <c:v>55.700437748147039</c:v>
                </c:pt>
                <c:pt idx="985">
                  <c:v>55.756986415911655</c:v>
                </c:pt>
                <c:pt idx="986">
                  <c:v>55.813535083676257</c:v>
                </c:pt>
                <c:pt idx="987">
                  <c:v>55.870083751440873</c:v>
                </c:pt>
                <c:pt idx="988">
                  <c:v>55.926632419205497</c:v>
                </c:pt>
                <c:pt idx="989">
                  <c:v>55.98318108697012</c:v>
                </c:pt>
                <c:pt idx="990">
                  <c:v>56.039729754734729</c:v>
                </c:pt>
                <c:pt idx="991">
                  <c:v>56.096278422499346</c:v>
                </c:pt>
                <c:pt idx="992">
                  <c:v>56.152827090263962</c:v>
                </c:pt>
                <c:pt idx="993">
                  <c:v>56.209375758028578</c:v>
                </c:pt>
                <c:pt idx="994">
                  <c:v>56.265924425793195</c:v>
                </c:pt>
                <c:pt idx="995">
                  <c:v>56.322473093557811</c:v>
                </c:pt>
                <c:pt idx="996">
                  <c:v>56.379021761322427</c:v>
                </c:pt>
                <c:pt idx="997">
                  <c:v>56.435570429087051</c:v>
                </c:pt>
                <c:pt idx="998">
                  <c:v>56.49211909685166</c:v>
                </c:pt>
                <c:pt idx="999">
                  <c:v>56.548667764616276</c:v>
                </c:pt>
              </c:numCache>
            </c:numRef>
          </c:cat>
          <c:val>
            <c:numRef>
              <c:f>'Storage to House'!$D$12:$D$1011</c:f>
              <c:numCache>
                <c:formatCode>0.00</c:formatCode>
                <c:ptCount val="1000"/>
                <c:pt idx="0">
                  <c:v>91.233000000000004</c:v>
                </c:pt>
                <c:pt idx="1">
                  <c:v>91.233000000000004</c:v>
                </c:pt>
                <c:pt idx="2">
                  <c:v>91.233000000000004</c:v>
                </c:pt>
                <c:pt idx="3">
                  <c:v>91.233000000000004</c:v>
                </c:pt>
                <c:pt idx="4">
                  <c:v>91.233000000000004</c:v>
                </c:pt>
                <c:pt idx="5">
                  <c:v>91.233000000000004</c:v>
                </c:pt>
                <c:pt idx="6">
                  <c:v>91.233000000000004</c:v>
                </c:pt>
                <c:pt idx="7">
                  <c:v>91.233000000000004</c:v>
                </c:pt>
                <c:pt idx="8">
                  <c:v>91.233000000000004</c:v>
                </c:pt>
                <c:pt idx="9">
                  <c:v>91.233000000000004</c:v>
                </c:pt>
                <c:pt idx="10">
                  <c:v>91.233000000000004</c:v>
                </c:pt>
                <c:pt idx="11">
                  <c:v>91.233000000000004</c:v>
                </c:pt>
                <c:pt idx="12">
                  <c:v>91.233000000000004</c:v>
                </c:pt>
                <c:pt idx="13">
                  <c:v>91.233000000000004</c:v>
                </c:pt>
                <c:pt idx="14">
                  <c:v>91.233000000000004</c:v>
                </c:pt>
                <c:pt idx="15">
                  <c:v>91.233000000000004</c:v>
                </c:pt>
                <c:pt idx="16">
                  <c:v>91.233000000000004</c:v>
                </c:pt>
                <c:pt idx="17">
                  <c:v>91.233000000000004</c:v>
                </c:pt>
                <c:pt idx="18">
                  <c:v>91.233000000000004</c:v>
                </c:pt>
                <c:pt idx="19">
                  <c:v>91.233000000000004</c:v>
                </c:pt>
                <c:pt idx="20">
                  <c:v>91.233000000000004</c:v>
                </c:pt>
                <c:pt idx="21">
                  <c:v>91.233000000000004</c:v>
                </c:pt>
                <c:pt idx="22">
                  <c:v>91.233000000000004</c:v>
                </c:pt>
                <c:pt idx="23">
                  <c:v>91.233000000000004</c:v>
                </c:pt>
                <c:pt idx="24">
                  <c:v>91.233000000000004</c:v>
                </c:pt>
                <c:pt idx="25">
                  <c:v>91.233000000000004</c:v>
                </c:pt>
                <c:pt idx="26">
                  <c:v>91.233000000000004</c:v>
                </c:pt>
                <c:pt idx="27">
                  <c:v>91.233000000000004</c:v>
                </c:pt>
                <c:pt idx="28">
                  <c:v>91.233000000000004</c:v>
                </c:pt>
                <c:pt idx="29">
                  <c:v>91.233000000000004</c:v>
                </c:pt>
                <c:pt idx="30">
                  <c:v>91.233000000000004</c:v>
                </c:pt>
                <c:pt idx="31">
                  <c:v>91.233000000000004</c:v>
                </c:pt>
                <c:pt idx="32">
                  <c:v>91.233000000000004</c:v>
                </c:pt>
                <c:pt idx="33">
                  <c:v>91.233000000000004</c:v>
                </c:pt>
                <c:pt idx="34">
                  <c:v>91.233000000000004</c:v>
                </c:pt>
                <c:pt idx="35">
                  <c:v>91.233000000000004</c:v>
                </c:pt>
                <c:pt idx="36">
                  <c:v>91.233000000000004</c:v>
                </c:pt>
                <c:pt idx="37">
                  <c:v>91.233000000000004</c:v>
                </c:pt>
                <c:pt idx="38">
                  <c:v>91.233000000000004</c:v>
                </c:pt>
                <c:pt idx="39">
                  <c:v>91.233000000000004</c:v>
                </c:pt>
                <c:pt idx="40">
                  <c:v>91.233000000000004</c:v>
                </c:pt>
                <c:pt idx="41">
                  <c:v>91.233000000000004</c:v>
                </c:pt>
                <c:pt idx="42">
                  <c:v>91.233000000000004</c:v>
                </c:pt>
                <c:pt idx="43">
                  <c:v>91.233000000000004</c:v>
                </c:pt>
                <c:pt idx="44">
                  <c:v>91.233000000000004</c:v>
                </c:pt>
                <c:pt idx="45">
                  <c:v>91.233000000000004</c:v>
                </c:pt>
                <c:pt idx="46">
                  <c:v>91.233000000000004</c:v>
                </c:pt>
                <c:pt idx="47">
                  <c:v>91.233000000000004</c:v>
                </c:pt>
                <c:pt idx="48">
                  <c:v>91.233000000000004</c:v>
                </c:pt>
                <c:pt idx="49">
                  <c:v>91.233000000000004</c:v>
                </c:pt>
                <c:pt idx="50">
                  <c:v>91.233000000000004</c:v>
                </c:pt>
                <c:pt idx="51">
                  <c:v>91.233000000000004</c:v>
                </c:pt>
                <c:pt idx="52">
                  <c:v>91.233000000000004</c:v>
                </c:pt>
                <c:pt idx="53">
                  <c:v>91.233000000000004</c:v>
                </c:pt>
                <c:pt idx="54">
                  <c:v>91.233000000000004</c:v>
                </c:pt>
                <c:pt idx="55">
                  <c:v>91.233000000000004</c:v>
                </c:pt>
                <c:pt idx="56">
                  <c:v>91.233000000000004</c:v>
                </c:pt>
                <c:pt idx="57">
                  <c:v>91.233000000000004</c:v>
                </c:pt>
                <c:pt idx="58">
                  <c:v>91.233000000000004</c:v>
                </c:pt>
                <c:pt idx="59">
                  <c:v>91.233000000000004</c:v>
                </c:pt>
                <c:pt idx="60">
                  <c:v>91.233000000000004</c:v>
                </c:pt>
                <c:pt idx="61">
                  <c:v>91.233000000000004</c:v>
                </c:pt>
                <c:pt idx="62">
                  <c:v>91.233000000000004</c:v>
                </c:pt>
                <c:pt idx="63">
                  <c:v>91.233000000000004</c:v>
                </c:pt>
                <c:pt idx="64">
                  <c:v>91.233000000000004</c:v>
                </c:pt>
                <c:pt idx="65">
                  <c:v>91.233000000000004</c:v>
                </c:pt>
                <c:pt idx="66">
                  <c:v>91.233000000000004</c:v>
                </c:pt>
                <c:pt idx="67">
                  <c:v>91.233000000000004</c:v>
                </c:pt>
                <c:pt idx="68">
                  <c:v>91.233000000000004</c:v>
                </c:pt>
                <c:pt idx="69">
                  <c:v>91.233000000000004</c:v>
                </c:pt>
                <c:pt idx="70">
                  <c:v>91.233000000000004</c:v>
                </c:pt>
                <c:pt idx="71">
                  <c:v>91.233000000000004</c:v>
                </c:pt>
                <c:pt idx="72">
                  <c:v>91.233000000000004</c:v>
                </c:pt>
                <c:pt idx="73">
                  <c:v>91.233000000000004</c:v>
                </c:pt>
                <c:pt idx="74">
                  <c:v>91.233000000000004</c:v>
                </c:pt>
                <c:pt idx="75">
                  <c:v>91.233000000000004</c:v>
                </c:pt>
                <c:pt idx="76">
                  <c:v>91.233000000000004</c:v>
                </c:pt>
                <c:pt idx="77">
                  <c:v>91.233000000000004</c:v>
                </c:pt>
                <c:pt idx="78">
                  <c:v>91.233000000000004</c:v>
                </c:pt>
                <c:pt idx="79">
                  <c:v>91.233000000000004</c:v>
                </c:pt>
                <c:pt idx="80">
                  <c:v>91.233000000000004</c:v>
                </c:pt>
                <c:pt idx="81">
                  <c:v>91.233000000000004</c:v>
                </c:pt>
                <c:pt idx="82">
                  <c:v>91.233000000000004</c:v>
                </c:pt>
                <c:pt idx="83">
                  <c:v>91.233000000000004</c:v>
                </c:pt>
                <c:pt idx="84">
                  <c:v>91.233000000000004</c:v>
                </c:pt>
                <c:pt idx="85">
                  <c:v>91.233000000000004</c:v>
                </c:pt>
                <c:pt idx="86">
                  <c:v>91.233000000000004</c:v>
                </c:pt>
                <c:pt idx="87">
                  <c:v>91.233000000000004</c:v>
                </c:pt>
                <c:pt idx="88">
                  <c:v>91.233000000000004</c:v>
                </c:pt>
                <c:pt idx="89">
                  <c:v>91.233000000000004</c:v>
                </c:pt>
                <c:pt idx="90">
                  <c:v>91.233000000000004</c:v>
                </c:pt>
                <c:pt idx="91">
                  <c:v>91.233000000000004</c:v>
                </c:pt>
                <c:pt idx="92">
                  <c:v>91.233000000000004</c:v>
                </c:pt>
                <c:pt idx="93">
                  <c:v>91.233000000000004</c:v>
                </c:pt>
                <c:pt idx="94">
                  <c:v>91.233000000000004</c:v>
                </c:pt>
                <c:pt idx="95">
                  <c:v>91.233000000000004</c:v>
                </c:pt>
                <c:pt idx="96">
                  <c:v>91.233000000000004</c:v>
                </c:pt>
                <c:pt idx="97">
                  <c:v>91.233000000000004</c:v>
                </c:pt>
                <c:pt idx="98">
                  <c:v>91.233000000000004</c:v>
                </c:pt>
                <c:pt idx="99">
                  <c:v>91.233000000000004</c:v>
                </c:pt>
                <c:pt idx="100">
                  <c:v>91.233000000000004</c:v>
                </c:pt>
                <c:pt idx="101">
                  <c:v>91.233000000000004</c:v>
                </c:pt>
                <c:pt idx="102">
                  <c:v>91.233000000000004</c:v>
                </c:pt>
                <c:pt idx="103">
                  <c:v>91.233000000000004</c:v>
                </c:pt>
                <c:pt idx="104">
                  <c:v>91.233000000000004</c:v>
                </c:pt>
                <c:pt idx="105">
                  <c:v>91.233000000000004</c:v>
                </c:pt>
                <c:pt idx="106">
                  <c:v>91.233000000000004</c:v>
                </c:pt>
                <c:pt idx="107">
                  <c:v>91.233000000000004</c:v>
                </c:pt>
                <c:pt idx="108">
                  <c:v>91.233000000000004</c:v>
                </c:pt>
                <c:pt idx="109">
                  <c:v>91.233000000000004</c:v>
                </c:pt>
                <c:pt idx="110">
                  <c:v>91.233000000000004</c:v>
                </c:pt>
                <c:pt idx="111">
                  <c:v>91.233000000000004</c:v>
                </c:pt>
                <c:pt idx="112">
                  <c:v>91.233000000000004</c:v>
                </c:pt>
                <c:pt idx="113">
                  <c:v>91.233000000000004</c:v>
                </c:pt>
                <c:pt idx="114">
                  <c:v>91.233000000000004</c:v>
                </c:pt>
                <c:pt idx="115">
                  <c:v>91.233000000000004</c:v>
                </c:pt>
                <c:pt idx="116">
                  <c:v>91.233000000000004</c:v>
                </c:pt>
                <c:pt idx="117">
                  <c:v>91.233000000000004</c:v>
                </c:pt>
                <c:pt idx="118">
                  <c:v>91.233000000000004</c:v>
                </c:pt>
                <c:pt idx="119">
                  <c:v>91.233000000000004</c:v>
                </c:pt>
                <c:pt idx="120">
                  <c:v>91.233000000000004</c:v>
                </c:pt>
                <c:pt idx="121">
                  <c:v>91.233000000000004</c:v>
                </c:pt>
                <c:pt idx="122">
                  <c:v>91.233000000000004</c:v>
                </c:pt>
                <c:pt idx="123">
                  <c:v>91.233000000000004</c:v>
                </c:pt>
                <c:pt idx="124">
                  <c:v>91.233000000000004</c:v>
                </c:pt>
                <c:pt idx="125">
                  <c:v>91.233000000000004</c:v>
                </c:pt>
                <c:pt idx="126">
                  <c:v>91.233000000000004</c:v>
                </c:pt>
                <c:pt idx="127">
                  <c:v>91.233000000000004</c:v>
                </c:pt>
                <c:pt idx="128">
                  <c:v>91.233000000000004</c:v>
                </c:pt>
                <c:pt idx="129">
                  <c:v>91.233000000000004</c:v>
                </c:pt>
                <c:pt idx="130">
                  <c:v>91.233000000000004</c:v>
                </c:pt>
                <c:pt idx="131">
                  <c:v>91.233000000000004</c:v>
                </c:pt>
                <c:pt idx="132">
                  <c:v>91.233000000000004</c:v>
                </c:pt>
                <c:pt idx="133">
                  <c:v>91.233000000000004</c:v>
                </c:pt>
                <c:pt idx="134">
                  <c:v>91.233000000000004</c:v>
                </c:pt>
                <c:pt idx="135">
                  <c:v>91.233000000000004</c:v>
                </c:pt>
                <c:pt idx="136">
                  <c:v>91.233000000000004</c:v>
                </c:pt>
                <c:pt idx="137">
                  <c:v>91.233000000000004</c:v>
                </c:pt>
                <c:pt idx="138">
                  <c:v>91.233000000000004</c:v>
                </c:pt>
                <c:pt idx="139">
                  <c:v>91.233000000000004</c:v>
                </c:pt>
                <c:pt idx="140">
                  <c:v>91.233000000000004</c:v>
                </c:pt>
                <c:pt idx="141">
                  <c:v>91.233000000000004</c:v>
                </c:pt>
                <c:pt idx="142">
                  <c:v>91.233000000000004</c:v>
                </c:pt>
                <c:pt idx="143">
                  <c:v>91.233000000000004</c:v>
                </c:pt>
                <c:pt idx="144">
                  <c:v>91.233000000000004</c:v>
                </c:pt>
                <c:pt idx="145">
                  <c:v>91.233000000000004</c:v>
                </c:pt>
                <c:pt idx="146">
                  <c:v>91.233000000000004</c:v>
                </c:pt>
                <c:pt idx="147">
                  <c:v>91.233000000000004</c:v>
                </c:pt>
                <c:pt idx="148">
                  <c:v>91.233000000000004</c:v>
                </c:pt>
                <c:pt idx="149">
                  <c:v>91.233000000000004</c:v>
                </c:pt>
                <c:pt idx="150">
                  <c:v>91.233000000000004</c:v>
                </c:pt>
                <c:pt idx="151">
                  <c:v>91.233000000000004</c:v>
                </c:pt>
                <c:pt idx="152">
                  <c:v>91.233000000000004</c:v>
                </c:pt>
                <c:pt idx="153">
                  <c:v>91.233000000000004</c:v>
                </c:pt>
                <c:pt idx="154">
                  <c:v>91.233000000000004</c:v>
                </c:pt>
                <c:pt idx="155">
                  <c:v>91.233000000000004</c:v>
                </c:pt>
                <c:pt idx="156">
                  <c:v>91.233000000000004</c:v>
                </c:pt>
                <c:pt idx="157">
                  <c:v>91.233000000000004</c:v>
                </c:pt>
                <c:pt idx="158">
                  <c:v>91.233000000000004</c:v>
                </c:pt>
                <c:pt idx="159">
                  <c:v>91.233000000000004</c:v>
                </c:pt>
                <c:pt idx="160">
                  <c:v>91.233000000000004</c:v>
                </c:pt>
                <c:pt idx="161">
                  <c:v>91.233000000000004</c:v>
                </c:pt>
                <c:pt idx="162">
                  <c:v>91.233000000000004</c:v>
                </c:pt>
                <c:pt idx="163">
                  <c:v>91.233000000000004</c:v>
                </c:pt>
                <c:pt idx="164">
                  <c:v>91.233000000000004</c:v>
                </c:pt>
                <c:pt idx="165">
                  <c:v>91.233000000000004</c:v>
                </c:pt>
                <c:pt idx="166">
                  <c:v>91.233000000000004</c:v>
                </c:pt>
                <c:pt idx="167">
                  <c:v>91.233000000000004</c:v>
                </c:pt>
                <c:pt idx="168">
                  <c:v>91.233000000000004</c:v>
                </c:pt>
                <c:pt idx="169">
                  <c:v>91.233000000000004</c:v>
                </c:pt>
                <c:pt idx="170">
                  <c:v>91.233000000000004</c:v>
                </c:pt>
                <c:pt idx="171">
                  <c:v>91.233000000000004</c:v>
                </c:pt>
                <c:pt idx="172">
                  <c:v>91.233000000000004</c:v>
                </c:pt>
                <c:pt idx="173">
                  <c:v>91.233000000000004</c:v>
                </c:pt>
                <c:pt idx="174">
                  <c:v>91.233000000000004</c:v>
                </c:pt>
                <c:pt idx="175">
                  <c:v>91.233000000000004</c:v>
                </c:pt>
                <c:pt idx="176">
                  <c:v>91.233000000000004</c:v>
                </c:pt>
                <c:pt idx="177">
                  <c:v>91.233000000000004</c:v>
                </c:pt>
                <c:pt idx="178">
                  <c:v>91.233000000000004</c:v>
                </c:pt>
                <c:pt idx="179">
                  <c:v>91.233000000000004</c:v>
                </c:pt>
                <c:pt idx="180">
                  <c:v>91.233000000000004</c:v>
                </c:pt>
                <c:pt idx="181">
                  <c:v>91.233000000000004</c:v>
                </c:pt>
                <c:pt idx="182">
                  <c:v>91.233000000000004</c:v>
                </c:pt>
                <c:pt idx="183">
                  <c:v>91.233000000000004</c:v>
                </c:pt>
                <c:pt idx="184">
                  <c:v>91.233000000000004</c:v>
                </c:pt>
                <c:pt idx="185">
                  <c:v>91.233000000000004</c:v>
                </c:pt>
                <c:pt idx="186">
                  <c:v>91.233000000000004</c:v>
                </c:pt>
                <c:pt idx="187">
                  <c:v>91.233000000000004</c:v>
                </c:pt>
                <c:pt idx="188">
                  <c:v>91.233000000000004</c:v>
                </c:pt>
                <c:pt idx="189">
                  <c:v>91.233000000000004</c:v>
                </c:pt>
                <c:pt idx="190">
                  <c:v>91.233000000000004</c:v>
                </c:pt>
                <c:pt idx="191">
                  <c:v>91.233000000000004</c:v>
                </c:pt>
                <c:pt idx="192">
                  <c:v>91.233000000000004</c:v>
                </c:pt>
                <c:pt idx="193">
                  <c:v>91.233000000000004</c:v>
                </c:pt>
                <c:pt idx="194">
                  <c:v>91.233000000000004</c:v>
                </c:pt>
                <c:pt idx="195">
                  <c:v>91.233000000000004</c:v>
                </c:pt>
                <c:pt idx="196">
                  <c:v>91.233000000000004</c:v>
                </c:pt>
                <c:pt idx="197">
                  <c:v>91.233000000000004</c:v>
                </c:pt>
                <c:pt idx="198">
                  <c:v>91.233000000000004</c:v>
                </c:pt>
                <c:pt idx="199">
                  <c:v>91.233000000000004</c:v>
                </c:pt>
                <c:pt idx="200">
                  <c:v>91.233000000000004</c:v>
                </c:pt>
                <c:pt idx="201">
                  <c:v>91.233000000000004</c:v>
                </c:pt>
                <c:pt idx="202">
                  <c:v>91.233000000000004</c:v>
                </c:pt>
                <c:pt idx="203">
                  <c:v>91.233000000000004</c:v>
                </c:pt>
                <c:pt idx="204">
                  <c:v>91.233000000000004</c:v>
                </c:pt>
                <c:pt idx="205">
                  <c:v>91.233000000000004</c:v>
                </c:pt>
                <c:pt idx="206">
                  <c:v>91.233000000000004</c:v>
                </c:pt>
                <c:pt idx="207">
                  <c:v>91.233000000000004</c:v>
                </c:pt>
                <c:pt idx="208">
                  <c:v>91.233000000000004</c:v>
                </c:pt>
                <c:pt idx="209">
                  <c:v>91.233000000000004</c:v>
                </c:pt>
                <c:pt idx="210">
                  <c:v>91.233000000000004</c:v>
                </c:pt>
                <c:pt idx="211">
                  <c:v>91.233000000000004</c:v>
                </c:pt>
                <c:pt idx="212">
                  <c:v>91.233000000000004</c:v>
                </c:pt>
                <c:pt idx="213">
                  <c:v>91.233000000000004</c:v>
                </c:pt>
                <c:pt idx="214">
                  <c:v>91.233000000000004</c:v>
                </c:pt>
                <c:pt idx="215">
                  <c:v>91.233000000000004</c:v>
                </c:pt>
                <c:pt idx="216">
                  <c:v>91.233000000000004</c:v>
                </c:pt>
                <c:pt idx="217">
                  <c:v>91.233000000000004</c:v>
                </c:pt>
                <c:pt idx="218">
                  <c:v>91.233000000000004</c:v>
                </c:pt>
                <c:pt idx="219">
                  <c:v>91.233000000000004</c:v>
                </c:pt>
                <c:pt idx="220">
                  <c:v>91.233000000000004</c:v>
                </c:pt>
                <c:pt idx="221">
                  <c:v>91.233000000000004</c:v>
                </c:pt>
                <c:pt idx="222">
                  <c:v>91.233000000000004</c:v>
                </c:pt>
                <c:pt idx="223">
                  <c:v>91.233000000000004</c:v>
                </c:pt>
                <c:pt idx="224">
                  <c:v>91.233000000000004</c:v>
                </c:pt>
                <c:pt idx="225">
                  <c:v>91.233000000000004</c:v>
                </c:pt>
                <c:pt idx="226">
                  <c:v>91.233000000000004</c:v>
                </c:pt>
                <c:pt idx="227">
                  <c:v>91.233000000000004</c:v>
                </c:pt>
                <c:pt idx="228">
                  <c:v>91.233000000000004</c:v>
                </c:pt>
                <c:pt idx="229">
                  <c:v>91.233000000000004</c:v>
                </c:pt>
                <c:pt idx="230">
                  <c:v>91.233000000000004</c:v>
                </c:pt>
                <c:pt idx="231">
                  <c:v>91.233000000000004</c:v>
                </c:pt>
                <c:pt idx="232">
                  <c:v>91.233000000000004</c:v>
                </c:pt>
                <c:pt idx="233">
                  <c:v>91.233000000000004</c:v>
                </c:pt>
                <c:pt idx="234">
                  <c:v>91.233000000000004</c:v>
                </c:pt>
                <c:pt idx="235">
                  <c:v>91.233000000000004</c:v>
                </c:pt>
                <c:pt idx="236">
                  <c:v>91.233000000000004</c:v>
                </c:pt>
                <c:pt idx="237">
                  <c:v>91.233000000000004</c:v>
                </c:pt>
                <c:pt idx="238">
                  <c:v>91.233000000000004</c:v>
                </c:pt>
                <c:pt idx="239">
                  <c:v>91.233000000000004</c:v>
                </c:pt>
                <c:pt idx="240">
                  <c:v>91.233000000000004</c:v>
                </c:pt>
                <c:pt idx="241">
                  <c:v>91.233000000000004</c:v>
                </c:pt>
                <c:pt idx="242">
                  <c:v>91.233000000000004</c:v>
                </c:pt>
                <c:pt idx="243">
                  <c:v>91.233000000000004</c:v>
                </c:pt>
                <c:pt idx="244">
                  <c:v>91.233000000000004</c:v>
                </c:pt>
                <c:pt idx="245">
                  <c:v>91.233000000000004</c:v>
                </c:pt>
                <c:pt idx="246">
                  <c:v>91.233000000000004</c:v>
                </c:pt>
                <c:pt idx="247">
                  <c:v>91.233000000000004</c:v>
                </c:pt>
                <c:pt idx="248">
                  <c:v>91.233000000000004</c:v>
                </c:pt>
                <c:pt idx="249">
                  <c:v>91.233000000000004</c:v>
                </c:pt>
                <c:pt idx="250">
                  <c:v>91.233000000000004</c:v>
                </c:pt>
                <c:pt idx="251">
                  <c:v>91.233000000000004</c:v>
                </c:pt>
                <c:pt idx="252">
                  <c:v>91.233000000000004</c:v>
                </c:pt>
                <c:pt idx="253">
                  <c:v>91.233000000000004</c:v>
                </c:pt>
                <c:pt idx="254">
                  <c:v>91.233000000000004</c:v>
                </c:pt>
                <c:pt idx="255">
                  <c:v>91.233000000000004</c:v>
                </c:pt>
                <c:pt idx="256">
                  <c:v>91.233000000000004</c:v>
                </c:pt>
                <c:pt idx="257">
                  <c:v>91.233000000000004</c:v>
                </c:pt>
                <c:pt idx="258">
                  <c:v>91.233000000000004</c:v>
                </c:pt>
                <c:pt idx="259">
                  <c:v>91.233000000000004</c:v>
                </c:pt>
                <c:pt idx="260">
                  <c:v>91.233000000000004</c:v>
                </c:pt>
                <c:pt idx="261">
                  <c:v>91.233000000000004</c:v>
                </c:pt>
                <c:pt idx="262">
                  <c:v>91.233000000000004</c:v>
                </c:pt>
                <c:pt idx="263">
                  <c:v>91.233000000000004</c:v>
                </c:pt>
                <c:pt idx="264">
                  <c:v>91.233000000000004</c:v>
                </c:pt>
                <c:pt idx="265">
                  <c:v>91.233000000000004</c:v>
                </c:pt>
                <c:pt idx="266">
                  <c:v>91.233000000000004</c:v>
                </c:pt>
                <c:pt idx="267">
                  <c:v>91.233000000000004</c:v>
                </c:pt>
                <c:pt idx="268">
                  <c:v>91.233000000000004</c:v>
                </c:pt>
                <c:pt idx="269">
                  <c:v>91.233000000000004</c:v>
                </c:pt>
                <c:pt idx="270">
                  <c:v>91.233000000000004</c:v>
                </c:pt>
                <c:pt idx="271">
                  <c:v>91.233000000000004</c:v>
                </c:pt>
                <c:pt idx="272">
                  <c:v>91.233000000000004</c:v>
                </c:pt>
                <c:pt idx="273">
                  <c:v>91.233000000000004</c:v>
                </c:pt>
                <c:pt idx="274">
                  <c:v>91.233000000000004</c:v>
                </c:pt>
                <c:pt idx="275">
                  <c:v>91.233000000000004</c:v>
                </c:pt>
                <c:pt idx="276">
                  <c:v>91.233000000000004</c:v>
                </c:pt>
                <c:pt idx="277">
                  <c:v>91.233000000000004</c:v>
                </c:pt>
                <c:pt idx="278">
                  <c:v>91.233000000000004</c:v>
                </c:pt>
                <c:pt idx="279">
                  <c:v>91.233000000000004</c:v>
                </c:pt>
                <c:pt idx="280">
                  <c:v>91.233000000000004</c:v>
                </c:pt>
                <c:pt idx="281">
                  <c:v>91.233000000000004</c:v>
                </c:pt>
                <c:pt idx="282">
                  <c:v>91.233000000000004</c:v>
                </c:pt>
                <c:pt idx="283">
                  <c:v>91.233000000000004</c:v>
                </c:pt>
                <c:pt idx="284">
                  <c:v>91.233000000000004</c:v>
                </c:pt>
                <c:pt idx="285">
                  <c:v>91.233000000000004</c:v>
                </c:pt>
                <c:pt idx="286">
                  <c:v>91.233000000000004</c:v>
                </c:pt>
                <c:pt idx="287">
                  <c:v>91.233000000000004</c:v>
                </c:pt>
                <c:pt idx="288">
                  <c:v>91.233000000000004</c:v>
                </c:pt>
                <c:pt idx="289">
                  <c:v>91.233000000000004</c:v>
                </c:pt>
                <c:pt idx="290">
                  <c:v>91.233000000000004</c:v>
                </c:pt>
                <c:pt idx="291">
                  <c:v>91.233000000000004</c:v>
                </c:pt>
                <c:pt idx="292">
                  <c:v>91.233000000000004</c:v>
                </c:pt>
                <c:pt idx="293">
                  <c:v>91.233000000000004</c:v>
                </c:pt>
                <c:pt idx="294">
                  <c:v>91.233000000000004</c:v>
                </c:pt>
                <c:pt idx="295">
                  <c:v>91.233000000000004</c:v>
                </c:pt>
                <c:pt idx="296">
                  <c:v>91.233000000000004</c:v>
                </c:pt>
                <c:pt idx="297">
                  <c:v>91.233000000000004</c:v>
                </c:pt>
                <c:pt idx="298">
                  <c:v>91.233000000000004</c:v>
                </c:pt>
                <c:pt idx="299">
                  <c:v>91.233000000000004</c:v>
                </c:pt>
                <c:pt idx="300">
                  <c:v>91.233000000000004</c:v>
                </c:pt>
                <c:pt idx="301">
                  <c:v>91.233000000000004</c:v>
                </c:pt>
                <c:pt idx="302">
                  <c:v>91.233000000000004</c:v>
                </c:pt>
                <c:pt idx="303">
                  <c:v>91.233000000000004</c:v>
                </c:pt>
                <c:pt idx="304">
                  <c:v>91.233000000000004</c:v>
                </c:pt>
                <c:pt idx="305">
                  <c:v>91.233000000000004</c:v>
                </c:pt>
                <c:pt idx="306">
                  <c:v>91.233000000000004</c:v>
                </c:pt>
                <c:pt idx="307">
                  <c:v>91.233000000000004</c:v>
                </c:pt>
                <c:pt idx="308">
                  <c:v>91.233000000000004</c:v>
                </c:pt>
                <c:pt idx="309">
                  <c:v>91.233000000000004</c:v>
                </c:pt>
                <c:pt idx="310">
                  <c:v>91.233000000000004</c:v>
                </c:pt>
                <c:pt idx="311">
                  <c:v>91.233000000000004</c:v>
                </c:pt>
                <c:pt idx="312">
                  <c:v>91.233000000000004</c:v>
                </c:pt>
                <c:pt idx="313">
                  <c:v>91.233000000000004</c:v>
                </c:pt>
                <c:pt idx="314">
                  <c:v>91.233000000000004</c:v>
                </c:pt>
                <c:pt idx="315">
                  <c:v>91.233000000000004</c:v>
                </c:pt>
                <c:pt idx="316">
                  <c:v>91.233000000000004</c:v>
                </c:pt>
                <c:pt idx="317">
                  <c:v>91.233000000000004</c:v>
                </c:pt>
                <c:pt idx="318">
                  <c:v>91.233000000000004</c:v>
                </c:pt>
                <c:pt idx="319">
                  <c:v>91.233000000000004</c:v>
                </c:pt>
                <c:pt idx="320">
                  <c:v>91.233000000000004</c:v>
                </c:pt>
                <c:pt idx="321">
                  <c:v>91.233000000000004</c:v>
                </c:pt>
                <c:pt idx="322">
                  <c:v>91.233000000000004</c:v>
                </c:pt>
                <c:pt idx="323">
                  <c:v>91.233000000000004</c:v>
                </c:pt>
                <c:pt idx="324">
                  <c:v>91.233000000000004</c:v>
                </c:pt>
                <c:pt idx="325">
                  <c:v>91.233000000000004</c:v>
                </c:pt>
                <c:pt idx="326">
                  <c:v>91.233000000000004</c:v>
                </c:pt>
                <c:pt idx="327">
                  <c:v>91.233000000000004</c:v>
                </c:pt>
                <c:pt idx="328">
                  <c:v>91.233000000000004</c:v>
                </c:pt>
                <c:pt idx="329">
                  <c:v>91.233000000000004</c:v>
                </c:pt>
                <c:pt idx="330">
                  <c:v>91.233000000000004</c:v>
                </c:pt>
                <c:pt idx="331">
                  <c:v>91.233000000000004</c:v>
                </c:pt>
                <c:pt idx="332">
                  <c:v>91.233000000000004</c:v>
                </c:pt>
                <c:pt idx="333">
                  <c:v>91.233000000000004</c:v>
                </c:pt>
                <c:pt idx="334">
                  <c:v>91.233000000000004</c:v>
                </c:pt>
                <c:pt idx="335">
                  <c:v>91.233000000000004</c:v>
                </c:pt>
                <c:pt idx="336">
                  <c:v>91.233000000000004</c:v>
                </c:pt>
                <c:pt idx="337">
                  <c:v>91.233000000000004</c:v>
                </c:pt>
                <c:pt idx="338">
                  <c:v>91.233000000000004</c:v>
                </c:pt>
                <c:pt idx="339">
                  <c:v>91.233000000000004</c:v>
                </c:pt>
                <c:pt idx="340">
                  <c:v>91.233000000000004</c:v>
                </c:pt>
                <c:pt idx="341">
                  <c:v>91.233000000000004</c:v>
                </c:pt>
                <c:pt idx="342">
                  <c:v>91.233000000000004</c:v>
                </c:pt>
                <c:pt idx="343">
                  <c:v>91.233000000000004</c:v>
                </c:pt>
                <c:pt idx="344">
                  <c:v>91.233000000000004</c:v>
                </c:pt>
                <c:pt idx="345">
                  <c:v>91.233000000000004</c:v>
                </c:pt>
                <c:pt idx="346">
                  <c:v>91.233000000000004</c:v>
                </c:pt>
                <c:pt idx="347">
                  <c:v>91.233000000000004</c:v>
                </c:pt>
                <c:pt idx="348">
                  <c:v>91.233000000000004</c:v>
                </c:pt>
                <c:pt idx="349">
                  <c:v>91.233000000000004</c:v>
                </c:pt>
                <c:pt idx="350">
                  <c:v>91.233000000000004</c:v>
                </c:pt>
                <c:pt idx="351">
                  <c:v>91.233000000000004</c:v>
                </c:pt>
                <c:pt idx="352">
                  <c:v>91.233000000000004</c:v>
                </c:pt>
                <c:pt idx="353">
                  <c:v>91.233000000000004</c:v>
                </c:pt>
                <c:pt idx="354">
                  <c:v>91.233000000000004</c:v>
                </c:pt>
                <c:pt idx="355">
                  <c:v>91.233000000000004</c:v>
                </c:pt>
                <c:pt idx="356">
                  <c:v>91.233000000000004</c:v>
                </c:pt>
                <c:pt idx="357">
                  <c:v>91.233000000000004</c:v>
                </c:pt>
                <c:pt idx="358">
                  <c:v>91.233000000000004</c:v>
                </c:pt>
                <c:pt idx="359">
                  <c:v>91.233000000000004</c:v>
                </c:pt>
                <c:pt idx="360">
                  <c:v>91.233000000000004</c:v>
                </c:pt>
                <c:pt idx="361">
                  <c:v>91.233000000000004</c:v>
                </c:pt>
                <c:pt idx="362">
                  <c:v>91.233000000000004</c:v>
                </c:pt>
                <c:pt idx="363">
                  <c:v>91.233000000000004</c:v>
                </c:pt>
                <c:pt idx="364">
                  <c:v>91.233000000000004</c:v>
                </c:pt>
                <c:pt idx="365">
                  <c:v>91.233000000000004</c:v>
                </c:pt>
                <c:pt idx="366">
                  <c:v>91.233000000000004</c:v>
                </c:pt>
                <c:pt idx="367">
                  <c:v>91.233000000000004</c:v>
                </c:pt>
                <c:pt idx="368">
                  <c:v>91.233000000000004</c:v>
                </c:pt>
                <c:pt idx="369">
                  <c:v>91.233000000000004</c:v>
                </c:pt>
                <c:pt idx="370">
                  <c:v>91.233000000000004</c:v>
                </c:pt>
                <c:pt idx="371">
                  <c:v>91.233000000000004</c:v>
                </c:pt>
                <c:pt idx="372">
                  <c:v>91.233000000000004</c:v>
                </c:pt>
                <c:pt idx="373">
                  <c:v>91.233000000000004</c:v>
                </c:pt>
                <c:pt idx="374">
                  <c:v>91.233000000000004</c:v>
                </c:pt>
                <c:pt idx="375">
                  <c:v>91.233000000000004</c:v>
                </c:pt>
                <c:pt idx="376">
                  <c:v>91.233000000000004</c:v>
                </c:pt>
                <c:pt idx="377">
                  <c:v>91.233000000000004</c:v>
                </c:pt>
                <c:pt idx="378">
                  <c:v>91.233000000000004</c:v>
                </c:pt>
                <c:pt idx="379">
                  <c:v>91.233000000000004</c:v>
                </c:pt>
                <c:pt idx="380">
                  <c:v>91.233000000000004</c:v>
                </c:pt>
                <c:pt idx="381">
                  <c:v>91.233000000000004</c:v>
                </c:pt>
                <c:pt idx="382">
                  <c:v>91.233000000000004</c:v>
                </c:pt>
                <c:pt idx="383">
                  <c:v>91.233000000000004</c:v>
                </c:pt>
                <c:pt idx="384">
                  <c:v>91.233000000000004</c:v>
                </c:pt>
                <c:pt idx="385">
                  <c:v>91.233000000000004</c:v>
                </c:pt>
                <c:pt idx="386">
                  <c:v>91.233000000000004</c:v>
                </c:pt>
                <c:pt idx="387">
                  <c:v>91.233000000000004</c:v>
                </c:pt>
                <c:pt idx="388">
                  <c:v>91.233000000000004</c:v>
                </c:pt>
                <c:pt idx="389">
                  <c:v>91.233000000000004</c:v>
                </c:pt>
                <c:pt idx="390">
                  <c:v>91.233000000000004</c:v>
                </c:pt>
                <c:pt idx="391">
                  <c:v>91.233000000000004</c:v>
                </c:pt>
                <c:pt idx="392">
                  <c:v>91.233000000000004</c:v>
                </c:pt>
                <c:pt idx="393">
                  <c:v>91.233000000000004</c:v>
                </c:pt>
                <c:pt idx="394">
                  <c:v>91.233000000000004</c:v>
                </c:pt>
                <c:pt idx="395">
                  <c:v>91.233000000000004</c:v>
                </c:pt>
                <c:pt idx="396">
                  <c:v>91.233000000000004</c:v>
                </c:pt>
                <c:pt idx="397">
                  <c:v>91.233000000000004</c:v>
                </c:pt>
                <c:pt idx="398">
                  <c:v>91.233000000000004</c:v>
                </c:pt>
                <c:pt idx="399">
                  <c:v>91.233000000000004</c:v>
                </c:pt>
                <c:pt idx="400">
                  <c:v>91.233000000000004</c:v>
                </c:pt>
                <c:pt idx="401">
                  <c:v>91.233000000000004</c:v>
                </c:pt>
                <c:pt idx="402">
                  <c:v>91.233000000000004</c:v>
                </c:pt>
                <c:pt idx="403">
                  <c:v>91.233000000000004</c:v>
                </c:pt>
                <c:pt idx="404">
                  <c:v>91.233000000000004</c:v>
                </c:pt>
                <c:pt idx="405">
                  <c:v>91.233000000000004</c:v>
                </c:pt>
                <c:pt idx="406">
                  <c:v>91.233000000000004</c:v>
                </c:pt>
                <c:pt idx="407">
                  <c:v>91.233000000000004</c:v>
                </c:pt>
                <c:pt idx="408">
                  <c:v>91.233000000000004</c:v>
                </c:pt>
                <c:pt idx="409">
                  <c:v>91.233000000000004</c:v>
                </c:pt>
                <c:pt idx="410">
                  <c:v>91.233000000000004</c:v>
                </c:pt>
                <c:pt idx="411">
                  <c:v>91.233000000000004</c:v>
                </c:pt>
                <c:pt idx="412">
                  <c:v>91.233000000000004</c:v>
                </c:pt>
                <c:pt idx="413">
                  <c:v>91.233000000000004</c:v>
                </c:pt>
                <c:pt idx="414">
                  <c:v>91.233000000000004</c:v>
                </c:pt>
                <c:pt idx="415">
                  <c:v>91.233000000000004</c:v>
                </c:pt>
                <c:pt idx="416">
                  <c:v>91.233000000000004</c:v>
                </c:pt>
                <c:pt idx="417">
                  <c:v>91.233000000000004</c:v>
                </c:pt>
                <c:pt idx="418">
                  <c:v>91.233000000000004</c:v>
                </c:pt>
                <c:pt idx="419">
                  <c:v>91.233000000000004</c:v>
                </c:pt>
                <c:pt idx="420">
                  <c:v>91.233000000000004</c:v>
                </c:pt>
                <c:pt idx="421">
                  <c:v>91.233000000000004</c:v>
                </c:pt>
                <c:pt idx="422">
                  <c:v>91.233000000000004</c:v>
                </c:pt>
                <c:pt idx="423">
                  <c:v>91.233000000000004</c:v>
                </c:pt>
                <c:pt idx="424">
                  <c:v>91.233000000000004</c:v>
                </c:pt>
                <c:pt idx="425">
                  <c:v>91.233000000000004</c:v>
                </c:pt>
                <c:pt idx="426">
                  <c:v>91.233000000000004</c:v>
                </c:pt>
                <c:pt idx="427">
                  <c:v>91.233000000000004</c:v>
                </c:pt>
                <c:pt idx="428">
                  <c:v>91.233000000000004</c:v>
                </c:pt>
                <c:pt idx="429">
                  <c:v>91.233000000000004</c:v>
                </c:pt>
                <c:pt idx="430">
                  <c:v>91.233000000000004</c:v>
                </c:pt>
                <c:pt idx="431">
                  <c:v>91.233000000000004</c:v>
                </c:pt>
                <c:pt idx="432">
                  <c:v>91.233000000000004</c:v>
                </c:pt>
                <c:pt idx="433">
                  <c:v>91.233000000000004</c:v>
                </c:pt>
                <c:pt idx="434">
                  <c:v>91.233000000000004</c:v>
                </c:pt>
                <c:pt idx="435">
                  <c:v>91.233000000000004</c:v>
                </c:pt>
                <c:pt idx="436">
                  <c:v>91.233000000000004</c:v>
                </c:pt>
                <c:pt idx="437">
                  <c:v>91.233000000000004</c:v>
                </c:pt>
                <c:pt idx="438">
                  <c:v>91.233000000000004</c:v>
                </c:pt>
                <c:pt idx="439">
                  <c:v>91.233000000000004</c:v>
                </c:pt>
                <c:pt idx="440">
                  <c:v>91.233000000000004</c:v>
                </c:pt>
                <c:pt idx="441">
                  <c:v>91.233000000000004</c:v>
                </c:pt>
                <c:pt idx="442">
                  <c:v>91.233000000000004</c:v>
                </c:pt>
                <c:pt idx="443">
                  <c:v>91.233000000000004</c:v>
                </c:pt>
                <c:pt idx="444">
                  <c:v>91.233000000000004</c:v>
                </c:pt>
                <c:pt idx="445">
                  <c:v>91.233000000000004</c:v>
                </c:pt>
                <c:pt idx="446">
                  <c:v>91.233000000000004</c:v>
                </c:pt>
                <c:pt idx="447">
                  <c:v>91.233000000000004</c:v>
                </c:pt>
                <c:pt idx="448">
                  <c:v>91.233000000000004</c:v>
                </c:pt>
                <c:pt idx="449">
                  <c:v>91.233000000000004</c:v>
                </c:pt>
                <c:pt idx="450">
                  <c:v>91.233000000000004</c:v>
                </c:pt>
                <c:pt idx="451">
                  <c:v>91.233000000000004</c:v>
                </c:pt>
                <c:pt idx="452">
                  <c:v>91.233000000000004</c:v>
                </c:pt>
                <c:pt idx="453">
                  <c:v>91.233000000000004</c:v>
                </c:pt>
                <c:pt idx="454">
                  <c:v>91.233000000000004</c:v>
                </c:pt>
                <c:pt idx="455">
                  <c:v>91.233000000000004</c:v>
                </c:pt>
                <c:pt idx="456">
                  <c:v>91.233000000000004</c:v>
                </c:pt>
                <c:pt idx="457">
                  <c:v>91.233000000000004</c:v>
                </c:pt>
                <c:pt idx="458">
                  <c:v>91.233000000000004</c:v>
                </c:pt>
                <c:pt idx="459">
                  <c:v>91.233000000000004</c:v>
                </c:pt>
                <c:pt idx="460">
                  <c:v>91.233000000000004</c:v>
                </c:pt>
                <c:pt idx="461">
                  <c:v>91.233000000000004</c:v>
                </c:pt>
                <c:pt idx="462">
                  <c:v>91.233000000000004</c:v>
                </c:pt>
                <c:pt idx="463">
                  <c:v>91.233000000000004</c:v>
                </c:pt>
                <c:pt idx="464">
                  <c:v>91.233000000000004</c:v>
                </c:pt>
                <c:pt idx="465">
                  <c:v>91.233000000000004</c:v>
                </c:pt>
                <c:pt idx="466">
                  <c:v>91.233000000000004</c:v>
                </c:pt>
                <c:pt idx="467">
                  <c:v>91.233000000000004</c:v>
                </c:pt>
                <c:pt idx="468">
                  <c:v>91.233000000000004</c:v>
                </c:pt>
                <c:pt idx="469">
                  <c:v>91.233000000000004</c:v>
                </c:pt>
                <c:pt idx="470">
                  <c:v>91.233000000000004</c:v>
                </c:pt>
                <c:pt idx="471">
                  <c:v>91.233000000000004</c:v>
                </c:pt>
                <c:pt idx="472">
                  <c:v>91.233000000000004</c:v>
                </c:pt>
                <c:pt idx="473">
                  <c:v>91.233000000000004</c:v>
                </c:pt>
                <c:pt idx="474">
                  <c:v>91.233000000000004</c:v>
                </c:pt>
                <c:pt idx="475">
                  <c:v>91.233000000000004</c:v>
                </c:pt>
                <c:pt idx="476">
                  <c:v>91.233000000000004</c:v>
                </c:pt>
                <c:pt idx="477">
                  <c:v>91.233000000000004</c:v>
                </c:pt>
                <c:pt idx="478">
                  <c:v>91.233000000000004</c:v>
                </c:pt>
                <c:pt idx="479">
                  <c:v>91.233000000000004</c:v>
                </c:pt>
                <c:pt idx="480">
                  <c:v>91.233000000000004</c:v>
                </c:pt>
                <c:pt idx="481">
                  <c:v>91.233000000000004</c:v>
                </c:pt>
                <c:pt idx="482">
                  <c:v>91.233000000000004</c:v>
                </c:pt>
                <c:pt idx="483">
                  <c:v>91.233000000000004</c:v>
                </c:pt>
                <c:pt idx="484">
                  <c:v>91.233000000000004</c:v>
                </c:pt>
                <c:pt idx="485">
                  <c:v>91.233000000000004</c:v>
                </c:pt>
                <c:pt idx="486">
                  <c:v>91.233000000000004</c:v>
                </c:pt>
                <c:pt idx="487">
                  <c:v>91.233000000000004</c:v>
                </c:pt>
                <c:pt idx="488">
                  <c:v>91.233000000000004</c:v>
                </c:pt>
                <c:pt idx="489">
                  <c:v>91.233000000000004</c:v>
                </c:pt>
                <c:pt idx="490">
                  <c:v>91.233000000000004</c:v>
                </c:pt>
                <c:pt idx="491">
                  <c:v>91.233000000000004</c:v>
                </c:pt>
                <c:pt idx="492">
                  <c:v>91.233000000000004</c:v>
                </c:pt>
                <c:pt idx="493">
                  <c:v>91.233000000000004</c:v>
                </c:pt>
                <c:pt idx="494">
                  <c:v>91.233000000000004</c:v>
                </c:pt>
                <c:pt idx="495">
                  <c:v>91.233000000000004</c:v>
                </c:pt>
                <c:pt idx="496">
                  <c:v>91.233000000000004</c:v>
                </c:pt>
                <c:pt idx="497">
                  <c:v>91.233000000000004</c:v>
                </c:pt>
                <c:pt idx="498">
                  <c:v>91.233000000000004</c:v>
                </c:pt>
                <c:pt idx="499">
                  <c:v>91.233000000000004</c:v>
                </c:pt>
                <c:pt idx="500">
                  <c:v>91.233000000000004</c:v>
                </c:pt>
                <c:pt idx="501">
                  <c:v>91.233000000000004</c:v>
                </c:pt>
                <c:pt idx="502">
                  <c:v>91.233000000000004</c:v>
                </c:pt>
                <c:pt idx="503">
                  <c:v>91.233000000000004</c:v>
                </c:pt>
                <c:pt idx="504">
                  <c:v>91.233000000000004</c:v>
                </c:pt>
                <c:pt idx="505">
                  <c:v>91.233000000000004</c:v>
                </c:pt>
                <c:pt idx="506">
                  <c:v>91.233000000000004</c:v>
                </c:pt>
                <c:pt idx="507">
                  <c:v>91.233000000000004</c:v>
                </c:pt>
                <c:pt idx="508">
                  <c:v>91.233000000000004</c:v>
                </c:pt>
                <c:pt idx="509">
                  <c:v>91.233000000000004</c:v>
                </c:pt>
                <c:pt idx="510">
                  <c:v>91.233000000000004</c:v>
                </c:pt>
                <c:pt idx="511">
                  <c:v>91.233000000000004</c:v>
                </c:pt>
                <c:pt idx="512">
                  <c:v>91.233000000000004</c:v>
                </c:pt>
                <c:pt idx="513">
                  <c:v>91.233000000000004</c:v>
                </c:pt>
                <c:pt idx="514">
                  <c:v>91.233000000000004</c:v>
                </c:pt>
                <c:pt idx="515">
                  <c:v>91.233000000000004</c:v>
                </c:pt>
                <c:pt idx="516">
                  <c:v>91.233000000000004</c:v>
                </c:pt>
                <c:pt idx="517">
                  <c:v>91.233000000000004</c:v>
                </c:pt>
                <c:pt idx="518">
                  <c:v>91.233000000000004</c:v>
                </c:pt>
                <c:pt idx="519">
                  <c:v>91.233000000000004</c:v>
                </c:pt>
                <c:pt idx="520">
                  <c:v>91.233000000000004</c:v>
                </c:pt>
                <c:pt idx="521">
                  <c:v>91.233000000000004</c:v>
                </c:pt>
                <c:pt idx="522">
                  <c:v>91.233000000000004</c:v>
                </c:pt>
                <c:pt idx="523">
                  <c:v>91.233000000000004</c:v>
                </c:pt>
                <c:pt idx="524">
                  <c:v>91.233000000000004</c:v>
                </c:pt>
                <c:pt idx="525">
                  <c:v>91.233000000000004</c:v>
                </c:pt>
                <c:pt idx="526">
                  <c:v>91.233000000000004</c:v>
                </c:pt>
                <c:pt idx="527">
                  <c:v>91.233000000000004</c:v>
                </c:pt>
                <c:pt idx="528">
                  <c:v>91.233000000000004</c:v>
                </c:pt>
                <c:pt idx="529">
                  <c:v>91.233000000000004</c:v>
                </c:pt>
                <c:pt idx="530">
                  <c:v>91.233000000000004</c:v>
                </c:pt>
                <c:pt idx="531">
                  <c:v>91.233000000000004</c:v>
                </c:pt>
                <c:pt idx="532">
                  <c:v>91.233000000000004</c:v>
                </c:pt>
                <c:pt idx="533">
                  <c:v>91.233000000000004</c:v>
                </c:pt>
                <c:pt idx="534">
                  <c:v>91.233000000000004</c:v>
                </c:pt>
                <c:pt idx="535">
                  <c:v>91.233000000000004</c:v>
                </c:pt>
                <c:pt idx="536">
                  <c:v>91.233000000000004</c:v>
                </c:pt>
                <c:pt idx="537">
                  <c:v>91.233000000000004</c:v>
                </c:pt>
                <c:pt idx="538">
                  <c:v>91.233000000000004</c:v>
                </c:pt>
                <c:pt idx="539">
                  <c:v>91.233000000000004</c:v>
                </c:pt>
                <c:pt idx="540">
                  <c:v>91.233000000000004</c:v>
                </c:pt>
                <c:pt idx="541">
                  <c:v>91.233000000000004</c:v>
                </c:pt>
                <c:pt idx="542">
                  <c:v>91.233000000000004</c:v>
                </c:pt>
                <c:pt idx="543">
                  <c:v>91.233000000000004</c:v>
                </c:pt>
                <c:pt idx="544">
                  <c:v>91.233000000000004</c:v>
                </c:pt>
                <c:pt idx="545">
                  <c:v>91.233000000000004</c:v>
                </c:pt>
                <c:pt idx="546">
                  <c:v>91.233000000000004</c:v>
                </c:pt>
                <c:pt idx="547">
                  <c:v>91.233000000000004</c:v>
                </c:pt>
                <c:pt idx="548">
                  <c:v>91.233000000000004</c:v>
                </c:pt>
                <c:pt idx="549">
                  <c:v>91.233000000000004</c:v>
                </c:pt>
                <c:pt idx="550">
                  <c:v>91.233000000000004</c:v>
                </c:pt>
                <c:pt idx="551">
                  <c:v>91.233000000000004</c:v>
                </c:pt>
                <c:pt idx="552">
                  <c:v>91.233000000000004</c:v>
                </c:pt>
                <c:pt idx="553">
                  <c:v>91.233000000000004</c:v>
                </c:pt>
                <c:pt idx="554">
                  <c:v>91.233000000000004</c:v>
                </c:pt>
                <c:pt idx="555">
                  <c:v>91.233000000000004</c:v>
                </c:pt>
                <c:pt idx="556">
                  <c:v>91.233000000000004</c:v>
                </c:pt>
                <c:pt idx="557">
                  <c:v>91.233000000000004</c:v>
                </c:pt>
                <c:pt idx="558">
                  <c:v>91.233000000000004</c:v>
                </c:pt>
                <c:pt idx="559">
                  <c:v>91.233000000000004</c:v>
                </c:pt>
                <c:pt idx="560">
                  <c:v>91.233000000000004</c:v>
                </c:pt>
                <c:pt idx="561">
                  <c:v>91.233000000000004</c:v>
                </c:pt>
                <c:pt idx="562">
                  <c:v>91.233000000000004</c:v>
                </c:pt>
                <c:pt idx="563">
                  <c:v>91.233000000000004</c:v>
                </c:pt>
                <c:pt idx="564">
                  <c:v>91.233000000000004</c:v>
                </c:pt>
                <c:pt idx="565">
                  <c:v>91.233000000000004</c:v>
                </c:pt>
                <c:pt idx="566">
                  <c:v>91.233000000000004</c:v>
                </c:pt>
                <c:pt idx="567">
                  <c:v>91.233000000000004</c:v>
                </c:pt>
                <c:pt idx="568">
                  <c:v>91.233000000000004</c:v>
                </c:pt>
                <c:pt idx="569">
                  <c:v>91.233000000000004</c:v>
                </c:pt>
                <c:pt idx="570">
                  <c:v>91.233000000000004</c:v>
                </c:pt>
                <c:pt idx="571">
                  <c:v>91.233000000000004</c:v>
                </c:pt>
                <c:pt idx="572">
                  <c:v>91.233000000000004</c:v>
                </c:pt>
                <c:pt idx="573">
                  <c:v>91.233000000000004</c:v>
                </c:pt>
                <c:pt idx="574">
                  <c:v>91.233000000000004</c:v>
                </c:pt>
                <c:pt idx="575">
                  <c:v>91.233000000000004</c:v>
                </c:pt>
                <c:pt idx="576">
                  <c:v>91.233000000000004</c:v>
                </c:pt>
                <c:pt idx="577">
                  <c:v>91.233000000000004</c:v>
                </c:pt>
                <c:pt idx="578">
                  <c:v>91.233000000000004</c:v>
                </c:pt>
                <c:pt idx="579">
                  <c:v>91.233000000000004</c:v>
                </c:pt>
                <c:pt idx="580">
                  <c:v>91.233000000000004</c:v>
                </c:pt>
                <c:pt idx="581">
                  <c:v>91.233000000000004</c:v>
                </c:pt>
                <c:pt idx="582">
                  <c:v>91.233000000000004</c:v>
                </c:pt>
                <c:pt idx="583">
                  <c:v>91.233000000000004</c:v>
                </c:pt>
                <c:pt idx="584">
                  <c:v>91.233000000000004</c:v>
                </c:pt>
                <c:pt idx="585">
                  <c:v>91.233000000000004</c:v>
                </c:pt>
                <c:pt idx="586">
                  <c:v>91.233000000000004</c:v>
                </c:pt>
                <c:pt idx="587">
                  <c:v>91.233000000000004</c:v>
                </c:pt>
                <c:pt idx="588">
                  <c:v>91.233000000000004</c:v>
                </c:pt>
                <c:pt idx="589">
                  <c:v>91.233000000000004</c:v>
                </c:pt>
                <c:pt idx="590">
                  <c:v>91.233000000000004</c:v>
                </c:pt>
                <c:pt idx="591">
                  <c:v>91.233000000000004</c:v>
                </c:pt>
                <c:pt idx="592">
                  <c:v>91.233000000000004</c:v>
                </c:pt>
                <c:pt idx="593">
                  <c:v>91.233000000000004</c:v>
                </c:pt>
                <c:pt idx="594">
                  <c:v>91.233000000000004</c:v>
                </c:pt>
                <c:pt idx="595">
                  <c:v>91.233000000000004</c:v>
                </c:pt>
                <c:pt idx="596">
                  <c:v>91.233000000000004</c:v>
                </c:pt>
                <c:pt idx="597">
                  <c:v>91.233000000000004</c:v>
                </c:pt>
                <c:pt idx="598">
                  <c:v>91.233000000000004</c:v>
                </c:pt>
                <c:pt idx="599">
                  <c:v>91.233000000000004</c:v>
                </c:pt>
                <c:pt idx="600">
                  <c:v>91.233000000000004</c:v>
                </c:pt>
                <c:pt idx="601">
                  <c:v>91.233000000000004</c:v>
                </c:pt>
                <c:pt idx="602">
                  <c:v>91.233000000000004</c:v>
                </c:pt>
                <c:pt idx="603">
                  <c:v>91.233000000000004</c:v>
                </c:pt>
                <c:pt idx="604">
                  <c:v>91.233000000000004</c:v>
                </c:pt>
                <c:pt idx="605">
                  <c:v>91.233000000000004</c:v>
                </c:pt>
                <c:pt idx="606">
                  <c:v>91.233000000000004</c:v>
                </c:pt>
                <c:pt idx="607">
                  <c:v>91.233000000000004</c:v>
                </c:pt>
                <c:pt idx="608">
                  <c:v>91.233000000000004</c:v>
                </c:pt>
                <c:pt idx="609">
                  <c:v>91.233000000000004</c:v>
                </c:pt>
                <c:pt idx="610">
                  <c:v>91.233000000000004</c:v>
                </c:pt>
                <c:pt idx="611">
                  <c:v>91.233000000000004</c:v>
                </c:pt>
                <c:pt idx="612">
                  <c:v>91.233000000000004</c:v>
                </c:pt>
                <c:pt idx="613">
                  <c:v>91.233000000000004</c:v>
                </c:pt>
                <c:pt idx="614">
                  <c:v>91.233000000000004</c:v>
                </c:pt>
                <c:pt idx="615">
                  <c:v>91.233000000000004</c:v>
                </c:pt>
                <c:pt idx="616">
                  <c:v>91.233000000000004</c:v>
                </c:pt>
                <c:pt idx="617">
                  <c:v>91.233000000000004</c:v>
                </c:pt>
                <c:pt idx="618">
                  <c:v>91.233000000000004</c:v>
                </c:pt>
                <c:pt idx="619">
                  <c:v>91.233000000000004</c:v>
                </c:pt>
                <c:pt idx="620">
                  <c:v>91.233000000000004</c:v>
                </c:pt>
                <c:pt idx="621">
                  <c:v>91.233000000000004</c:v>
                </c:pt>
                <c:pt idx="622">
                  <c:v>91.233000000000004</c:v>
                </c:pt>
                <c:pt idx="623">
                  <c:v>91.233000000000004</c:v>
                </c:pt>
                <c:pt idx="624">
                  <c:v>91.233000000000004</c:v>
                </c:pt>
                <c:pt idx="625">
                  <c:v>91.233000000000004</c:v>
                </c:pt>
                <c:pt idx="626">
                  <c:v>91.233000000000004</c:v>
                </c:pt>
                <c:pt idx="627">
                  <c:v>91.233000000000004</c:v>
                </c:pt>
                <c:pt idx="628">
                  <c:v>91.233000000000004</c:v>
                </c:pt>
                <c:pt idx="629">
                  <c:v>91.233000000000004</c:v>
                </c:pt>
                <c:pt idx="630">
                  <c:v>91.233000000000004</c:v>
                </c:pt>
                <c:pt idx="631">
                  <c:v>91.233000000000004</c:v>
                </c:pt>
                <c:pt idx="632">
                  <c:v>91.233000000000004</c:v>
                </c:pt>
                <c:pt idx="633">
                  <c:v>91.233000000000004</c:v>
                </c:pt>
                <c:pt idx="634">
                  <c:v>91.233000000000004</c:v>
                </c:pt>
                <c:pt idx="635">
                  <c:v>91.233000000000004</c:v>
                </c:pt>
                <c:pt idx="636">
                  <c:v>91.233000000000004</c:v>
                </c:pt>
                <c:pt idx="637">
                  <c:v>91.233000000000004</c:v>
                </c:pt>
                <c:pt idx="638">
                  <c:v>91.233000000000004</c:v>
                </c:pt>
                <c:pt idx="639">
                  <c:v>91.233000000000004</c:v>
                </c:pt>
                <c:pt idx="640">
                  <c:v>91.233000000000004</c:v>
                </c:pt>
                <c:pt idx="641">
                  <c:v>91.233000000000004</c:v>
                </c:pt>
                <c:pt idx="642">
                  <c:v>91.233000000000004</c:v>
                </c:pt>
                <c:pt idx="643">
                  <c:v>91.233000000000004</c:v>
                </c:pt>
                <c:pt idx="644">
                  <c:v>91.233000000000004</c:v>
                </c:pt>
                <c:pt idx="645">
                  <c:v>91.233000000000004</c:v>
                </c:pt>
                <c:pt idx="646">
                  <c:v>91.233000000000004</c:v>
                </c:pt>
                <c:pt idx="647">
                  <c:v>91.233000000000004</c:v>
                </c:pt>
                <c:pt idx="648">
                  <c:v>91.233000000000004</c:v>
                </c:pt>
                <c:pt idx="649">
                  <c:v>91.233000000000004</c:v>
                </c:pt>
                <c:pt idx="650">
                  <c:v>91.233000000000004</c:v>
                </c:pt>
                <c:pt idx="651">
                  <c:v>91.233000000000004</c:v>
                </c:pt>
                <c:pt idx="652">
                  <c:v>91.233000000000004</c:v>
                </c:pt>
                <c:pt idx="653">
                  <c:v>91.233000000000004</c:v>
                </c:pt>
                <c:pt idx="654">
                  <c:v>91.233000000000004</c:v>
                </c:pt>
                <c:pt idx="655">
                  <c:v>91.233000000000004</c:v>
                </c:pt>
                <c:pt idx="656">
                  <c:v>91.233000000000004</c:v>
                </c:pt>
                <c:pt idx="657">
                  <c:v>91.233000000000004</c:v>
                </c:pt>
                <c:pt idx="658">
                  <c:v>91.233000000000004</c:v>
                </c:pt>
                <c:pt idx="659">
                  <c:v>91.233000000000004</c:v>
                </c:pt>
                <c:pt idx="660">
                  <c:v>91.233000000000004</c:v>
                </c:pt>
                <c:pt idx="661">
                  <c:v>91.233000000000004</c:v>
                </c:pt>
                <c:pt idx="662">
                  <c:v>91.233000000000004</c:v>
                </c:pt>
                <c:pt idx="663">
                  <c:v>91.233000000000004</c:v>
                </c:pt>
                <c:pt idx="664">
                  <c:v>91.233000000000004</c:v>
                </c:pt>
                <c:pt idx="665">
                  <c:v>91.233000000000004</c:v>
                </c:pt>
                <c:pt idx="666">
                  <c:v>91.233000000000004</c:v>
                </c:pt>
                <c:pt idx="667">
                  <c:v>91.233000000000004</c:v>
                </c:pt>
                <c:pt idx="668">
                  <c:v>91.233000000000004</c:v>
                </c:pt>
                <c:pt idx="669">
                  <c:v>91.233000000000004</c:v>
                </c:pt>
                <c:pt idx="670">
                  <c:v>91.233000000000004</c:v>
                </c:pt>
                <c:pt idx="671">
                  <c:v>91.233000000000004</c:v>
                </c:pt>
                <c:pt idx="672">
                  <c:v>91.233000000000004</c:v>
                </c:pt>
                <c:pt idx="673">
                  <c:v>91.233000000000004</c:v>
                </c:pt>
                <c:pt idx="674">
                  <c:v>91.233000000000004</c:v>
                </c:pt>
                <c:pt idx="675">
                  <c:v>91.233000000000004</c:v>
                </c:pt>
                <c:pt idx="676">
                  <c:v>91.233000000000004</c:v>
                </c:pt>
                <c:pt idx="677">
                  <c:v>91.233000000000004</c:v>
                </c:pt>
                <c:pt idx="678">
                  <c:v>91.233000000000004</c:v>
                </c:pt>
                <c:pt idx="679">
                  <c:v>91.233000000000004</c:v>
                </c:pt>
                <c:pt idx="680">
                  <c:v>91.233000000000004</c:v>
                </c:pt>
                <c:pt idx="681">
                  <c:v>91.233000000000004</c:v>
                </c:pt>
                <c:pt idx="682">
                  <c:v>91.233000000000004</c:v>
                </c:pt>
                <c:pt idx="683">
                  <c:v>91.233000000000004</c:v>
                </c:pt>
                <c:pt idx="684">
                  <c:v>91.233000000000004</c:v>
                </c:pt>
                <c:pt idx="685">
                  <c:v>91.233000000000004</c:v>
                </c:pt>
                <c:pt idx="686">
                  <c:v>91.233000000000004</c:v>
                </c:pt>
                <c:pt idx="687">
                  <c:v>91.233000000000004</c:v>
                </c:pt>
                <c:pt idx="688">
                  <c:v>91.233000000000004</c:v>
                </c:pt>
                <c:pt idx="689">
                  <c:v>91.233000000000004</c:v>
                </c:pt>
                <c:pt idx="690">
                  <c:v>91.233000000000004</c:v>
                </c:pt>
                <c:pt idx="691">
                  <c:v>91.233000000000004</c:v>
                </c:pt>
                <c:pt idx="692">
                  <c:v>91.233000000000004</c:v>
                </c:pt>
                <c:pt idx="693">
                  <c:v>91.233000000000004</c:v>
                </c:pt>
                <c:pt idx="694">
                  <c:v>91.233000000000004</c:v>
                </c:pt>
                <c:pt idx="695">
                  <c:v>91.233000000000004</c:v>
                </c:pt>
                <c:pt idx="696">
                  <c:v>91.233000000000004</c:v>
                </c:pt>
                <c:pt idx="697">
                  <c:v>91.233000000000004</c:v>
                </c:pt>
                <c:pt idx="698">
                  <c:v>91.233000000000004</c:v>
                </c:pt>
                <c:pt idx="699">
                  <c:v>91.233000000000004</c:v>
                </c:pt>
                <c:pt idx="700">
                  <c:v>91.233000000000004</c:v>
                </c:pt>
                <c:pt idx="701">
                  <c:v>91.233000000000004</c:v>
                </c:pt>
                <c:pt idx="702">
                  <c:v>91.233000000000004</c:v>
                </c:pt>
                <c:pt idx="703">
                  <c:v>91.233000000000004</c:v>
                </c:pt>
                <c:pt idx="704">
                  <c:v>91.233000000000004</c:v>
                </c:pt>
                <c:pt idx="705">
                  <c:v>91.233000000000004</c:v>
                </c:pt>
                <c:pt idx="706">
                  <c:v>91.233000000000004</c:v>
                </c:pt>
                <c:pt idx="707">
                  <c:v>91.233000000000004</c:v>
                </c:pt>
                <c:pt idx="708">
                  <c:v>91.233000000000004</c:v>
                </c:pt>
                <c:pt idx="709">
                  <c:v>91.233000000000004</c:v>
                </c:pt>
                <c:pt idx="710">
                  <c:v>91.233000000000004</c:v>
                </c:pt>
                <c:pt idx="711">
                  <c:v>91.233000000000004</c:v>
                </c:pt>
                <c:pt idx="712">
                  <c:v>91.233000000000004</c:v>
                </c:pt>
                <c:pt idx="713">
                  <c:v>91.233000000000004</c:v>
                </c:pt>
                <c:pt idx="714">
                  <c:v>91.233000000000004</c:v>
                </c:pt>
                <c:pt idx="715">
                  <c:v>91.233000000000004</c:v>
                </c:pt>
                <c:pt idx="716">
                  <c:v>91.233000000000004</c:v>
                </c:pt>
                <c:pt idx="717">
                  <c:v>91.233000000000004</c:v>
                </c:pt>
                <c:pt idx="718">
                  <c:v>91.233000000000004</c:v>
                </c:pt>
                <c:pt idx="719">
                  <c:v>91.233000000000004</c:v>
                </c:pt>
                <c:pt idx="720">
                  <c:v>91.233000000000004</c:v>
                </c:pt>
                <c:pt idx="721">
                  <c:v>91.233000000000004</c:v>
                </c:pt>
                <c:pt idx="722">
                  <c:v>91.233000000000004</c:v>
                </c:pt>
                <c:pt idx="723">
                  <c:v>91.233000000000004</c:v>
                </c:pt>
                <c:pt idx="724">
                  <c:v>91.233000000000004</c:v>
                </c:pt>
                <c:pt idx="725">
                  <c:v>91.233000000000004</c:v>
                </c:pt>
                <c:pt idx="726">
                  <c:v>91.233000000000004</c:v>
                </c:pt>
                <c:pt idx="727">
                  <c:v>91.233000000000004</c:v>
                </c:pt>
                <c:pt idx="728">
                  <c:v>91.233000000000004</c:v>
                </c:pt>
                <c:pt idx="729">
                  <c:v>91.233000000000004</c:v>
                </c:pt>
                <c:pt idx="730">
                  <c:v>91.233000000000004</c:v>
                </c:pt>
                <c:pt idx="731">
                  <c:v>91.233000000000004</c:v>
                </c:pt>
                <c:pt idx="732">
                  <c:v>91.233000000000004</c:v>
                </c:pt>
                <c:pt idx="733">
                  <c:v>91.233000000000004</c:v>
                </c:pt>
                <c:pt idx="734">
                  <c:v>91.233000000000004</c:v>
                </c:pt>
                <c:pt idx="735">
                  <c:v>91.233000000000004</c:v>
                </c:pt>
                <c:pt idx="736">
                  <c:v>91.233000000000004</c:v>
                </c:pt>
                <c:pt idx="737">
                  <c:v>91.233000000000004</c:v>
                </c:pt>
                <c:pt idx="738">
                  <c:v>91.233000000000004</c:v>
                </c:pt>
                <c:pt idx="739">
                  <c:v>91.233000000000004</c:v>
                </c:pt>
                <c:pt idx="740">
                  <c:v>91.233000000000004</c:v>
                </c:pt>
                <c:pt idx="741">
                  <c:v>91.233000000000004</c:v>
                </c:pt>
                <c:pt idx="742">
                  <c:v>91.233000000000004</c:v>
                </c:pt>
                <c:pt idx="743">
                  <c:v>91.233000000000004</c:v>
                </c:pt>
                <c:pt idx="744">
                  <c:v>91.233000000000004</c:v>
                </c:pt>
                <c:pt idx="745">
                  <c:v>91.233000000000004</c:v>
                </c:pt>
                <c:pt idx="746">
                  <c:v>91.233000000000004</c:v>
                </c:pt>
                <c:pt idx="747">
                  <c:v>91.233000000000004</c:v>
                </c:pt>
                <c:pt idx="748">
                  <c:v>91.233000000000004</c:v>
                </c:pt>
                <c:pt idx="749">
                  <c:v>91.233000000000004</c:v>
                </c:pt>
                <c:pt idx="750">
                  <c:v>91.233000000000004</c:v>
                </c:pt>
                <c:pt idx="751">
                  <c:v>91.233000000000004</c:v>
                </c:pt>
                <c:pt idx="752">
                  <c:v>91.233000000000004</c:v>
                </c:pt>
                <c:pt idx="753">
                  <c:v>91.233000000000004</c:v>
                </c:pt>
                <c:pt idx="754">
                  <c:v>91.233000000000004</c:v>
                </c:pt>
                <c:pt idx="755">
                  <c:v>91.233000000000004</c:v>
                </c:pt>
                <c:pt idx="756">
                  <c:v>91.233000000000004</c:v>
                </c:pt>
                <c:pt idx="757">
                  <c:v>91.233000000000004</c:v>
                </c:pt>
                <c:pt idx="758">
                  <c:v>91.233000000000004</c:v>
                </c:pt>
                <c:pt idx="759">
                  <c:v>91.233000000000004</c:v>
                </c:pt>
                <c:pt idx="760">
                  <c:v>91.233000000000004</c:v>
                </c:pt>
                <c:pt idx="761">
                  <c:v>91.233000000000004</c:v>
                </c:pt>
                <c:pt idx="762">
                  <c:v>91.233000000000004</c:v>
                </c:pt>
                <c:pt idx="763">
                  <c:v>91.233000000000004</c:v>
                </c:pt>
                <c:pt idx="764">
                  <c:v>91.233000000000004</c:v>
                </c:pt>
                <c:pt idx="765">
                  <c:v>91.233000000000004</c:v>
                </c:pt>
                <c:pt idx="766">
                  <c:v>91.233000000000004</c:v>
                </c:pt>
                <c:pt idx="767">
                  <c:v>91.233000000000004</c:v>
                </c:pt>
                <c:pt idx="768">
                  <c:v>91.233000000000004</c:v>
                </c:pt>
                <c:pt idx="769">
                  <c:v>91.233000000000004</c:v>
                </c:pt>
                <c:pt idx="770">
                  <c:v>91.233000000000004</c:v>
                </c:pt>
                <c:pt idx="771">
                  <c:v>91.233000000000004</c:v>
                </c:pt>
                <c:pt idx="772">
                  <c:v>91.233000000000004</c:v>
                </c:pt>
                <c:pt idx="773">
                  <c:v>91.233000000000004</c:v>
                </c:pt>
                <c:pt idx="774">
                  <c:v>91.233000000000004</c:v>
                </c:pt>
                <c:pt idx="775">
                  <c:v>91.233000000000004</c:v>
                </c:pt>
                <c:pt idx="776">
                  <c:v>91.233000000000004</c:v>
                </c:pt>
                <c:pt idx="777">
                  <c:v>91.233000000000004</c:v>
                </c:pt>
                <c:pt idx="778">
                  <c:v>91.233000000000004</c:v>
                </c:pt>
                <c:pt idx="779">
                  <c:v>91.233000000000004</c:v>
                </c:pt>
                <c:pt idx="780">
                  <c:v>91.233000000000004</c:v>
                </c:pt>
                <c:pt idx="781">
                  <c:v>91.233000000000004</c:v>
                </c:pt>
                <c:pt idx="782">
                  <c:v>91.233000000000004</c:v>
                </c:pt>
                <c:pt idx="783">
                  <c:v>91.233000000000004</c:v>
                </c:pt>
                <c:pt idx="784">
                  <c:v>91.233000000000004</c:v>
                </c:pt>
                <c:pt idx="785">
                  <c:v>91.233000000000004</c:v>
                </c:pt>
                <c:pt idx="786">
                  <c:v>91.233000000000004</c:v>
                </c:pt>
                <c:pt idx="787">
                  <c:v>91.233000000000004</c:v>
                </c:pt>
                <c:pt idx="788">
                  <c:v>91.233000000000004</c:v>
                </c:pt>
                <c:pt idx="789">
                  <c:v>91.233000000000004</c:v>
                </c:pt>
                <c:pt idx="790">
                  <c:v>91.233000000000004</c:v>
                </c:pt>
                <c:pt idx="791">
                  <c:v>91.233000000000004</c:v>
                </c:pt>
                <c:pt idx="792">
                  <c:v>91.233000000000004</c:v>
                </c:pt>
                <c:pt idx="793">
                  <c:v>91.233000000000004</c:v>
                </c:pt>
                <c:pt idx="794">
                  <c:v>91.233000000000004</c:v>
                </c:pt>
                <c:pt idx="795">
                  <c:v>91.233000000000004</c:v>
                </c:pt>
                <c:pt idx="796">
                  <c:v>91.233000000000004</c:v>
                </c:pt>
                <c:pt idx="797">
                  <c:v>91.233000000000004</c:v>
                </c:pt>
                <c:pt idx="798">
                  <c:v>91.233000000000004</c:v>
                </c:pt>
                <c:pt idx="799">
                  <c:v>91.233000000000004</c:v>
                </c:pt>
                <c:pt idx="800">
                  <c:v>91.233000000000004</c:v>
                </c:pt>
                <c:pt idx="801">
                  <c:v>91.233000000000004</c:v>
                </c:pt>
                <c:pt idx="802">
                  <c:v>91.233000000000004</c:v>
                </c:pt>
                <c:pt idx="803">
                  <c:v>91.233000000000004</c:v>
                </c:pt>
                <c:pt idx="804">
                  <c:v>91.233000000000004</c:v>
                </c:pt>
                <c:pt idx="805">
                  <c:v>91.233000000000004</c:v>
                </c:pt>
                <c:pt idx="806">
                  <c:v>91.233000000000004</c:v>
                </c:pt>
                <c:pt idx="807">
                  <c:v>91.233000000000004</c:v>
                </c:pt>
                <c:pt idx="808">
                  <c:v>91.233000000000004</c:v>
                </c:pt>
                <c:pt idx="809">
                  <c:v>91.233000000000004</c:v>
                </c:pt>
                <c:pt idx="810">
                  <c:v>91.233000000000004</c:v>
                </c:pt>
                <c:pt idx="811">
                  <c:v>91.233000000000004</c:v>
                </c:pt>
                <c:pt idx="812">
                  <c:v>91.233000000000004</c:v>
                </c:pt>
                <c:pt idx="813">
                  <c:v>91.233000000000004</c:v>
                </c:pt>
                <c:pt idx="814">
                  <c:v>91.233000000000004</c:v>
                </c:pt>
                <c:pt idx="815">
                  <c:v>91.233000000000004</c:v>
                </c:pt>
                <c:pt idx="816">
                  <c:v>91.233000000000004</c:v>
                </c:pt>
                <c:pt idx="817">
                  <c:v>91.233000000000004</c:v>
                </c:pt>
                <c:pt idx="818">
                  <c:v>91.233000000000004</c:v>
                </c:pt>
                <c:pt idx="819">
                  <c:v>91.233000000000004</c:v>
                </c:pt>
                <c:pt idx="820">
                  <c:v>91.233000000000004</c:v>
                </c:pt>
                <c:pt idx="821">
                  <c:v>91.233000000000004</c:v>
                </c:pt>
                <c:pt idx="822">
                  <c:v>91.233000000000004</c:v>
                </c:pt>
                <c:pt idx="823">
                  <c:v>91.233000000000004</c:v>
                </c:pt>
                <c:pt idx="824">
                  <c:v>91.233000000000004</c:v>
                </c:pt>
                <c:pt idx="825">
                  <c:v>91.233000000000004</c:v>
                </c:pt>
                <c:pt idx="826">
                  <c:v>91.233000000000004</c:v>
                </c:pt>
                <c:pt idx="827">
                  <c:v>91.233000000000004</c:v>
                </c:pt>
                <c:pt idx="828">
                  <c:v>91.233000000000004</c:v>
                </c:pt>
                <c:pt idx="829">
                  <c:v>91.233000000000004</c:v>
                </c:pt>
                <c:pt idx="830">
                  <c:v>91.233000000000004</c:v>
                </c:pt>
                <c:pt idx="831">
                  <c:v>91.233000000000004</c:v>
                </c:pt>
                <c:pt idx="832">
                  <c:v>91.233000000000004</c:v>
                </c:pt>
                <c:pt idx="833">
                  <c:v>91.233000000000004</c:v>
                </c:pt>
                <c:pt idx="834">
                  <c:v>91.233000000000004</c:v>
                </c:pt>
                <c:pt idx="835">
                  <c:v>91.233000000000004</c:v>
                </c:pt>
                <c:pt idx="836">
                  <c:v>91.233000000000004</c:v>
                </c:pt>
                <c:pt idx="837">
                  <c:v>91.233000000000004</c:v>
                </c:pt>
                <c:pt idx="838">
                  <c:v>91.233000000000004</c:v>
                </c:pt>
                <c:pt idx="839">
                  <c:v>91.233000000000004</c:v>
                </c:pt>
                <c:pt idx="840">
                  <c:v>91.233000000000004</c:v>
                </c:pt>
                <c:pt idx="841">
                  <c:v>91.233000000000004</c:v>
                </c:pt>
                <c:pt idx="842">
                  <c:v>91.233000000000004</c:v>
                </c:pt>
                <c:pt idx="843">
                  <c:v>91.233000000000004</c:v>
                </c:pt>
                <c:pt idx="844">
                  <c:v>91.233000000000004</c:v>
                </c:pt>
                <c:pt idx="845">
                  <c:v>91.233000000000004</c:v>
                </c:pt>
                <c:pt idx="846">
                  <c:v>91.233000000000004</c:v>
                </c:pt>
                <c:pt idx="847">
                  <c:v>91.233000000000004</c:v>
                </c:pt>
                <c:pt idx="848">
                  <c:v>91.233000000000004</c:v>
                </c:pt>
                <c:pt idx="849">
                  <c:v>91.233000000000004</c:v>
                </c:pt>
                <c:pt idx="850">
                  <c:v>91.233000000000004</c:v>
                </c:pt>
                <c:pt idx="851">
                  <c:v>91.233000000000004</c:v>
                </c:pt>
                <c:pt idx="852">
                  <c:v>91.233000000000004</c:v>
                </c:pt>
                <c:pt idx="853">
                  <c:v>91.233000000000004</c:v>
                </c:pt>
                <c:pt idx="854">
                  <c:v>91.233000000000004</c:v>
                </c:pt>
                <c:pt idx="855">
                  <c:v>91.233000000000004</c:v>
                </c:pt>
                <c:pt idx="856">
                  <c:v>91.233000000000004</c:v>
                </c:pt>
                <c:pt idx="857">
                  <c:v>91.233000000000004</c:v>
                </c:pt>
                <c:pt idx="858">
                  <c:v>91.233000000000004</c:v>
                </c:pt>
                <c:pt idx="859">
                  <c:v>91.233000000000004</c:v>
                </c:pt>
                <c:pt idx="860">
                  <c:v>91.233000000000004</c:v>
                </c:pt>
                <c:pt idx="861">
                  <c:v>91.233000000000004</c:v>
                </c:pt>
                <c:pt idx="862">
                  <c:v>91.233000000000004</c:v>
                </c:pt>
                <c:pt idx="863">
                  <c:v>91.233000000000004</c:v>
                </c:pt>
                <c:pt idx="864">
                  <c:v>91.233000000000004</c:v>
                </c:pt>
                <c:pt idx="865">
                  <c:v>91.233000000000004</c:v>
                </c:pt>
                <c:pt idx="866">
                  <c:v>91.233000000000004</c:v>
                </c:pt>
                <c:pt idx="867">
                  <c:v>91.233000000000004</c:v>
                </c:pt>
                <c:pt idx="868">
                  <c:v>91.233000000000004</c:v>
                </c:pt>
                <c:pt idx="869">
                  <c:v>91.233000000000004</c:v>
                </c:pt>
                <c:pt idx="870">
                  <c:v>91.233000000000004</c:v>
                </c:pt>
                <c:pt idx="871">
                  <c:v>91.233000000000004</c:v>
                </c:pt>
                <c:pt idx="872">
                  <c:v>91.233000000000004</c:v>
                </c:pt>
                <c:pt idx="873">
                  <c:v>91.233000000000004</c:v>
                </c:pt>
                <c:pt idx="874">
                  <c:v>91.233000000000004</c:v>
                </c:pt>
                <c:pt idx="875">
                  <c:v>91.233000000000004</c:v>
                </c:pt>
                <c:pt idx="876">
                  <c:v>91.233000000000004</c:v>
                </c:pt>
                <c:pt idx="877">
                  <c:v>91.233000000000004</c:v>
                </c:pt>
                <c:pt idx="878">
                  <c:v>91.233000000000004</c:v>
                </c:pt>
                <c:pt idx="879">
                  <c:v>91.233000000000004</c:v>
                </c:pt>
                <c:pt idx="880">
                  <c:v>91.233000000000004</c:v>
                </c:pt>
                <c:pt idx="881">
                  <c:v>91.233000000000004</c:v>
                </c:pt>
                <c:pt idx="882">
                  <c:v>91.233000000000004</c:v>
                </c:pt>
                <c:pt idx="883">
                  <c:v>91.233000000000004</c:v>
                </c:pt>
                <c:pt idx="884">
                  <c:v>91.233000000000004</c:v>
                </c:pt>
                <c:pt idx="885">
                  <c:v>91.233000000000004</c:v>
                </c:pt>
                <c:pt idx="886">
                  <c:v>91.233000000000004</c:v>
                </c:pt>
                <c:pt idx="887">
                  <c:v>91.233000000000004</c:v>
                </c:pt>
                <c:pt idx="888">
                  <c:v>91.233000000000004</c:v>
                </c:pt>
                <c:pt idx="889">
                  <c:v>91.233000000000004</c:v>
                </c:pt>
                <c:pt idx="890">
                  <c:v>91.233000000000004</c:v>
                </c:pt>
                <c:pt idx="891">
                  <c:v>91.233000000000004</c:v>
                </c:pt>
                <c:pt idx="892">
                  <c:v>91.233000000000004</c:v>
                </c:pt>
                <c:pt idx="893">
                  <c:v>91.233000000000004</c:v>
                </c:pt>
                <c:pt idx="894">
                  <c:v>91.233000000000004</c:v>
                </c:pt>
                <c:pt idx="895">
                  <c:v>91.233000000000004</c:v>
                </c:pt>
                <c:pt idx="896">
                  <c:v>91.233000000000004</c:v>
                </c:pt>
                <c:pt idx="897">
                  <c:v>91.233000000000004</c:v>
                </c:pt>
                <c:pt idx="898">
                  <c:v>91.233000000000004</c:v>
                </c:pt>
                <c:pt idx="899">
                  <c:v>91.233000000000004</c:v>
                </c:pt>
                <c:pt idx="900">
                  <c:v>91.233000000000004</c:v>
                </c:pt>
                <c:pt idx="901">
                  <c:v>91.233000000000004</c:v>
                </c:pt>
                <c:pt idx="902">
                  <c:v>91.233000000000004</c:v>
                </c:pt>
                <c:pt idx="903">
                  <c:v>91.233000000000004</c:v>
                </c:pt>
                <c:pt idx="904">
                  <c:v>91.233000000000004</c:v>
                </c:pt>
                <c:pt idx="905">
                  <c:v>91.233000000000004</c:v>
                </c:pt>
                <c:pt idx="906">
                  <c:v>91.233000000000004</c:v>
                </c:pt>
                <c:pt idx="907">
                  <c:v>91.233000000000004</c:v>
                </c:pt>
                <c:pt idx="908">
                  <c:v>91.233000000000004</c:v>
                </c:pt>
                <c:pt idx="909">
                  <c:v>91.233000000000004</c:v>
                </c:pt>
                <c:pt idx="910">
                  <c:v>91.233000000000004</c:v>
                </c:pt>
                <c:pt idx="911">
                  <c:v>91.233000000000004</c:v>
                </c:pt>
                <c:pt idx="912">
                  <c:v>91.233000000000004</c:v>
                </c:pt>
                <c:pt idx="913">
                  <c:v>91.233000000000004</c:v>
                </c:pt>
                <c:pt idx="914">
                  <c:v>91.233000000000004</c:v>
                </c:pt>
                <c:pt idx="915">
                  <c:v>91.233000000000004</c:v>
                </c:pt>
                <c:pt idx="916">
                  <c:v>91.233000000000004</c:v>
                </c:pt>
                <c:pt idx="917">
                  <c:v>91.233000000000004</c:v>
                </c:pt>
                <c:pt idx="918">
                  <c:v>91.233000000000004</c:v>
                </c:pt>
                <c:pt idx="919">
                  <c:v>91.233000000000004</c:v>
                </c:pt>
                <c:pt idx="920">
                  <c:v>91.233000000000004</c:v>
                </c:pt>
                <c:pt idx="921">
                  <c:v>91.233000000000004</c:v>
                </c:pt>
                <c:pt idx="922">
                  <c:v>91.233000000000004</c:v>
                </c:pt>
                <c:pt idx="923">
                  <c:v>91.233000000000004</c:v>
                </c:pt>
                <c:pt idx="924">
                  <c:v>91.233000000000004</c:v>
                </c:pt>
                <c:pt idx="925">
                  <c:v>91.233000000000004</c:v>
                </c:pt>
                <c:pt idx="926">
                  <c:v>91.233000000000004</c:v>
                </c:pt>
                <c:pt idx="927">
                  <c:v>91.233000000000004</c:v>
                </c:pt>
                <c:pt idx="928">
                  <c:v>91.233000000000004</c:v>
                </c:pt>
                <c:pt idx="929">
                  <c:v>91.233000000000004</c:v>
                </c:pt>
                <c:pt idx="930">
                  <c:v>91.233000000000004</c:v>
                </c:pt>
                <c:pt idx="931">
                  <c:v>91.233000000000004</c:v>
                </c:pt>
                <c:pt idx="932">
                  <c:v>91.233000000000004</c:v>
                </c:pt>
                <c:pt idx="933">
                  <c:v>91.233000000000004</c:v>
                </c:pt>
                <c:pt idx="934">
                  <c:v>91.233000000000004</c:v>
                </c:pt>
                <c:pt idx="935">
                  <c:v>91.233000000000004</c:v>
                </c:pt>
                <c:pt idx="936">
                  <c:v>91.233000000000004</c:v>
                </c:pt>
                <c:pt idx="937">
                  <c:v>91.233000000000004</c:v>
                </c:pt>
                <c:pt idx="938">
                  <c:v>91.233000000000004</c:v>
                </c:pt>
                <c:pt idx="939">
                  <c:v>91.233000000000004</c:v>
                </c:pt>
                <c:pt idx="940">
                  <c:v>91.233000000000004</c:v>
                </c:pt>
                <c:pt idx="941">
                  <c:v>91.233000000000004</c:v>
                </c:pt>
                <c:pt idx="942">
                  <c:v>91.233000000000004</c:v>
                </c:pt>
                <c:pt idx="943">
                  <c:v>91.233000000000004</c:v>
                </c:pt>
                <c:pt idx="944">
                  <c:v>91.233000000000004</c:v>
                </c:pt>
                <c:pt idx="945">
                  <c:v>91.233000000000004</c:v>
                </c:pt>
                <c:pt idx="946">
                  <c:v>91.233000000000004</c:v>
                </c:pt>
                <c:pt idx="947">
                  <c:v>91.233000000000004</c:v>
                </c:pt>
                <c:pt idx="948">
                  <c:v>91.233000000000004</c:v>
                </c:pt>
                <c:pt idx="949">
                  <c:v>91.233000000000004</c:v>
                </c:pt>
                <c:pt idx="950">
                  <c:v>91.233000000000004</c:v>
                </c:pt>
                <c:pt idx="951">
                  <c:v>91.233000000000004</c:v>
                </c:pt>
                <c:pt idx="952">
                  <c:v>91.233000000000004</c:v>
                </c:pt>
                <c:pt idx="953">
                  <c:v>91.233000000000004</c:v>
                </c:pt>
                <c:pt idx="954">
                  <c:v>91.233000000000004</c:v>
                </c:pt>
                <c:pt idx="955">
                  <c:v>91.233000000000004</c:v>
                </c:pt>
                <c:pt idx="956">
                  <c:v>91.233000000000004</c:v>
                </c:pt>
                <c:pt idx="957">
                  <c:v>91.233000000000004</c:v>
                </c:pt>
                <c:pt idx="958">
                  <c:v>91.233000000000004</c:v>
                </c:pt>
                <c:pt idx="959">
                  <c:v>91.233000000000004</c:v>
                </c:pt>
                <c:pt idx="960">
                  <c:v>91.233000000000004</c:v>
                </c:pt>
                <c:pt idx="961">
                  <c:v>91.233000000000004</c:v>
                </c:pt>
                <c:pt idx="962">
                  <c:v>91.233000000000004</c:v>
                </c:pt>
                <c:pt idx="963">
                  <c:v>91.233000000000004</c:v>
                </c:pt>
                <c:pt idx="964">
                  <c:v>91.233000000000004</c:v>
                </c:pt>
                <c:pt idx="965">
                  <c:v>91.233000000000004</c:v>
                </c:pt>
                <c:pt idx="966">
                  <c:v>91.233000000000004</c:v>
                </c:pt>
                <c:pt idx="967">
                  <c:v>91.233000000000004</c:v>
                </c:pt>
                <c:pt idx="968">
                  <c:v>91.233000000000004</c:v>
                </c:pt>
                <c:pt idx="969">
                  <c:v>91.233000000000004</c:v>
                </c:pt>
                <c:pt idx="970">
                  <c:v>91.233000000000004</c:v>
                </c:pt>
                <c:pt idx="971">
                  <c:v>91.233000000000004</c:v>
                </c:pt>
                <c:pt idx="972">
                  <c:v>91.233000000000004</c:v>
                </c:pt>
                <c:pt idx="973">
                  <c:v>91.233000000000004</c:v>
                </c:pt>
                <c:pt idx="974">
                  <c:v>91.233000000000004</c:v>
                </c:pt>
                <c:pt idx="975">
                  <c:v>91.233000000000004</c:v>
                </c:pt>
                <c:pt idx="976">
                  <c:v>91.233000000000004</c:v>
                </c:pt>
                <c:pt idx="977">
                  <c:v>91.233000000000004</c:v>
                </c:pt>
                <c:pt idx="978">
                  <c:v>91.233000000000004</c:v>
                </c:pt>
                <c:pt idx="979">
                  <c:v>91.233000000000004</c:v>
                </c:pt>
                <c:pt idx="980">
                  <c:v>91.233000000000004</c:v>
                </c:pt>
                <c:pt idx="981">
                  <c:v>91.233000000000004</c:v>
                </c:pt>
                <c:pt idx="982">
                  <c:v>91.233000000000004</c:v>
                </c:pt>
                <c:pt idx="983">
                  <c:v>91.233000000000004</c:v>
                </c:pt>
                <c:pt idx="984">
                  <c:v>91.233000000000004</c:v>
                </c:pt>
                <c:pt idx="985">
                  <c:v>91.233000000000004</c:v>
                </c:pt>
                <c:pt idx="986">
                  <c:v>91.233000000000004</c:v>
                </c:pt>
                <c:pt idx="987">
                  <c:v>91.233000000000004</c:v>
                </c:pt>
                <c:pt idx="988">
                  <c:v>91.233000000000004</c:v>
                </c:pt>
                <c:pt idx="989">
                  <c:v>91.233000000000004</c:v>
                </c:pt>
                <c:pt idx="990">
                  <c:v>91.233000000000004</c:v>
                </c:pt>
                <c:pt idx="991">
                  <c:v>91.233000000000004</c:v>
                </c:pt>
                <c:pt idx="992">
                  <c:v>91.233000000000004</c:v>
                </c:pt>
                <c:pt idx="993">
                  <c:v>91.233000000000004</c:v>
                </c:pt>
                <c:pt idx="994">
                  <c:v>91.233000000000004</c:v>
                </c:pt>
                <c:pt idx="995">
                  <c:v>91.233000000000004</c:v>
                </c:pt>
                <c:pt idx="996">
                  <c:v>91.233000000000004</c:v>
                </c:pt>
                <c:pt idx="997">
                  <c:v>91.233000000000004</c:v>
                </c:pt>
                <c:pt idx="998">
                  <c:v>91.233000000000004</c:v>
                </c:pt>
                <c:pt idx="999">
                  <c:v>91.233000000000004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C-4FF8-85AB-668EB4455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43056"/>
        <c:axId val="6784416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'Storage to House'!$B$11</c15:sqref>
                        </c15:formulaRef>
                      </c:ext>
                    </c:extLst>
                    <c:strCache>
                      <c:ptCount val="1"/>
                      <c:pt idx="0">
                        <c:v>Flow Rate [L/min]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'Storage to House'!$B$12:$B$1011</c15:sqref>
                        </c15:formulaRef>
                      </c:ext>
                    </c:extLst>
                    <c:numCache>
                      <c:formatCode>0.00</c:formatCode>
                      <c:ptCount val="1000"/>
                      <c:pt idx="0">
                        <c:v>5.6548667764616277E-2</c:v>
                      </c:pt>
                      <c:pt idx="1">
                        <c:v>0.11309733552923255</c:v>
                      </c:pt>
                      <c:pt idx="2">
                        <c:v>0.16964600329384882</c:v>
                      </c:pt>
                      <c:pt idx="3">
                        <c:v>0.22619467105846511</c:v>
                      </c:pt>
                      <c:pt idx="4">
                        <c:v>0.28274333882308139</c:v>
                      </c:pt>
                      <c:pt idx="5">
                        <c:v>0.33929200658769765</c:v>
                      </c:pt>
                      <c:pt idx="6">
                        <c:v>0.39584067435231396</c:v>
                      </c:pt>
                      <c:pt idx="7">
                        <c:v>0.45238934211693022</c:v>
                      </c:pt>
                      <c:pt idx="8">
                        <c:v>0.50893800988154647</c:v>
                      </c:pt>
                      <c:pt idx="9">
                        <c:v>0.56548667764616278</c:v>
                      </c:pt>
                      <c:pt idx="10">
                        <c:v>0.62203534541077898</c:v>
                      </c:pt>
                      <c:pt idx="11">
                        <c:v>0.6785840131753953</c:v>
                      </c:pt>
                      <c:pt idx="12">
                        <c:v>0.73513268094001161</c:v>
                      </c:pt>
                      <c:pt idx="13">
                        <c:v>0.79168134870462792</c:v>
                      </c:pt>
                      <c:pt idx="14">
                        <c:v>0.84823001646924412</c:v>
                      </c:pt>
                      <c:pt idx="15">
                        <c:v>0.90477868423386043</c:v>
                      </c:pt>
                      <c:pt idx="16">
                        <c:v>0.96132735199847663</c:v>
                      </c:pt>
                      <c:pt idx="17">
                        <c:v>1.0178760197630929</c:v>
                      </c:pt>
                      <c:pt idx="18">
                        <c:v>1.0744246875277093</c:v>
                      </c:pt>
                      <c:pt idx="19">
                        <c:v>1.1309733552923256</c:v>
                      </c:pt>
                      <c:pt idx="20">
                        <c:v>1.1875220230569419</c:v>
                      </c:pt>
                      <c:pt idx="21">
                        <c:v>1.244070690821558</c:v>
                      </c:pt>
                      <c:pt idx="22">
                        <c:v>1.3006193585861745</c:v>
                      </c:pt>
                      <c:pt idx="23">
                        <c:v>1.3571680263507906</c:v>
                      </c:pt>
                      <c:pt idx="24">
                        <c:v>1.4137166941154069</c:v>
                      </c:pt>
                      <c:pt idx="25">
                        <c:v>1.4702653618800232</c:v>
                      </c:pt>
                      <c:pt idx="26">
                        <c:v>1.5268140296446395</c:v>
                      </c:pt>
                      <c:pt idx="27">
                        <c:v>1.5833626974092558</c:v>
                      </c:pt>
                      <c:pt idx="28">
                        <c:v>1.6399113651738717</c:v>
                      </c:pt>
                      <c:pt idx="29">
                        <c:v>1.6964600329384882</c:v>
                      </c:pt>
                      <c:pt idx="30">
                        <c:v>1.7530087007031045</c:v>
                      </c:pt>
                      <c:pt idx="31">
                        <c:v>1.8095573684677209</c:v>
                      </c:pt>
                      <c:pt idx="32">
                        <c:v>1.8661060362323372</c:v>
                      </c:pt>
                      <c:pt idx="33">
                        <c:v>1.9226547039969533</c:v>
                      </c:pt>
                      <c:pt idx="34">
                        <c:v>1.9792033717615696</c:v>
                      </c:pt>
                      <c:pt idx="35">
                        <c:v>2.0357520395261859</c:v>
                      </c:pt>
                      <c:pt idx="36">
                        <c:v>2.0923007072908022</c:v>
                      </c:pt>
                      <c:pt idx="37">
                        <c:v>2.1488493750554185</c:v>
                      </c:pt>
                      <c:pt idx="38">
                        <c:v>2.2053980428200353</c:v>
                      </c:pt>
                      <c:pt idx="39">
                        <c:v>2.2619467105846511</c:v>
                      </c:pt>
                      <c:pt idx="40">
                        <c:v>2.3184953783492674</c:v>
                      </c:pt>
                      <c:pt idx="41">
                        <c:v>2.3750440461138838</c:v>
                      </c:pt>
                      <c:pt idx="42">
                        <c:v>2.4315927138785001</c:v>
                      </c:pt>
                      <c:pt idx="43">
                        <c:v>2.4881413816431159</c:v>
                      </c:pt>
                      <c:pt idx="44">
                        <c:v>2.5446900494077322</c:v>
                      </c:pt>
                      <c:pt idx="45">
                        <c:v>2.601238717172349</c:v>
                      </c:pt>
                      <c:pt idx="46">
                        <c:v>2.6577873849369649</c:v>
                      </c:pt>
                      <c:pt idx="47">
                        <c:v>2.7143360527015812</c:v>
                      </c:pt>
                      <c:pt idx="48">
                        <c:v>2.770884720466197</c:v>
                      </c:pt>
                      <c:pt idx="49">
                        <c:v>2.8274333882308138</c:v>
                      </c:pt>
                      <c:pt idx="50">
                        <c:v>2.8839820559954297</c:v>
                      </c:pt>
                      <c:pt idx="51">
                        <c:v>2.9405307237600464</c:v>
                      </c:pt>
                      <c:pt idx="52">
                        <c:v>2.9970793915246627</c:v>
                      </c:pt>
                      <c:pt idx="53">
                        <c:v>3.0536280592892791</c:v>
                      </c:pt>
                      <c:pt idx="54">
                        <c:v>3.1101767270538954</c:v>
                      </c:pt>
                      <c:pt idx="55">
                        <c:v>3.1667253948185117</c:v>
                      </c:pt>
                      <c:pt idx="56">
                        <c:v>3.223274062583128</c:v>
                      </c:pt>
                      <c:pt idx="57">
                        <c:v>3.2798227303477434</c:v>
                      </c:pt>
                      <c:pt idx="58">
                        <c:v>3.3363713981123602</c:v>
                      </c:pt>
                      <c:pt idx="59">
                        <c:v>3.3929200658769765</c:v>
                      </c:pt>
                      <c:pt idx="60">
                        <c:v>3.4494687336415932</c:v>
                      </c:pt>
                      <c:pt idx="61">
                        <c:v>3.5060174014062091</c:v>
                      </c:pt>
                      <c:pt idx="62">
                        <c:v>3.5625660691708254</c:v>
                      </c:pt>
                      <c:pt idx="63">
                        <c:v>3.6191147369354417</c:v>
                      </c:pt>
                      <c:pt idx="64">
                        <c:v>3.675663404700058</c:v>
                      </c:pt>
                      <c:pt idx="65">
                        <c:v>3.7322120724646743</c:v>
                      </c:pt>
                      <c:pt idx="66">
                        <c:v>3.7887607402292902</c:v>
                      </c:pt>
                      <c:pt idx="67">
                        <c:v>3.8453094079939065</c:v>
                      </c:pt>
                      <c:pt idx="68">
                        <c:v>3.9018580757585228</c:v>
                      </c:pt>
                      <c:pt idx="69">
                        <c:v>3.9584067435231391</c:v>
                      </c:pt>
                      <c:pt idx="70">
                        <c:v>4.0149554112877563</c:v>
                      </c:pt>
                      <c:pt idx="71">
                        <c:v>4.0715040790523718</c:v>
                      </c:pt>
                      <c:pt idx="72">
                        <c:v>4.1280527468169881</c:v>
                      </c:pt>
                      <c:pt idx="73">
                        <c:v>4.1846014145816044</c:v>
                      </c:pt>
                      <c:pt idx="74">
                        <c:v>4.2411500823462207</c:v>
                      </c:pt>
                      <c:pt idx="75">
                        <c:v>4.297698750110837</c:v>
                      </c:pt>
                      <c:pt idx="76">
                        <c:v>4.3542474178754533</c:v>
                      </c:pt>
                      <c:pt idx="77">
                        <c:v>4.4107960856400705</c:v>
                      </c:pt>
                      <c:pt idx="78">
                        <c:v>4.4673447534046851</c:v>
                      </c:pt>
                      <c:pt idx="79">
                        <c:v>4.5238934211693023</c:v>
                      </c:pt>
                      <c:pt idx="80">
                        <c:v>4.5804420889339177</c:v>
                      </c:pt>
                      <c:pt idx="81">
                        <c:v>4.6369907566985349</c:v>
                      </c:pt>
                      <c:pt idx="82">
                        <c:v>4.6935394244631503</c:v>
                      </c:pt>
                      <c:pt idx="83">
                        <c:v>4.7500880922277675</c:v>
                      </c:pt>
                      <c:pt idx="84">
                        <c:v>4.8066367599923838</c:v>
                      </c:pt>
                      <c:pt idx="85">
                        <c:v>4.8631854277570001</c:v>
                      </c:pt>
                      <c:pt idx="86">
                        <c:v>4.9197340955216164</c:v>
                      </c:pt>
                      <c:pt idx="87">
                        <c:v>4.9762827632862319</c:v>
                      </c:pt>
                      <c:pt idx="88">
                        <c:v>5.0328314310508491</c:v>
                      </c:pt>
                      <c:pt idx="89">
                        <c:v>5.0893800988154645</c:v>
                      </c:pt>
                      <c:pt idx="90">
                        <c:v>5.1459287665800817</c:v>
                      </c:pt>
                      <c:pt idx="91">
                        <c:v>5.202477434344698</c:v>
                      </c:pt>
                      <c:pt idx="92">
                        <c:v>5.2590261021093143</c:v>
                      </c:pt>
                      <c:pt idx="93">
                        <c:v>5.3155747698739297</c:v>
                      </c:pt>
                      <c:pt idx="94">
                        <c:v>5.3721234376385452</c:v>
                      </c:pt>
                      <c:pt idx="95">
                        <c:v>5.4286721054031624</c:v>
                      </c:pt>
                      <c:pt idx="96">
                        <c:v>5.4852207731677787</c:v>
                      </c:pt>
                      <c:pt idx="97">
                        <c:v>5.5417694409323941</c:v>
                      </c:pt>
                      <c:pt idx="98">
                        <c:v>5.5983181086970113</c:v>
                      </c:pt>
                      <c:pt idx="99">
                        <c:v>5.6548667764616276</c:v>
                      </c:pt>
                      <c:pt idx="100">
                        <c:v>5.7114154442262439</c:v>
                      </c:pt>
                      <c:pt idx="101">
                        <c:v>5.7679641119908593</c:v>
                      </c:pt>
                      <c:pt idx="102">
                        <c:v>5.8245127797554765</c:v>
                      </c:pt>
                      <c:pt idx="103">
                        <c:v>5.8810614475200929</c:v>
                      </c:pt>
                      <c:pt idx="104">
                        <c:v>5.9376101152847092</c:v>
                      </c:pt>
                      <c:pt idx="105">
                        <c:v>5.9941587830493255</c:v>
                      </c:pt>
                      <c:pt idx="106">
                        <c:v>6.0507074508139418</c:v>
                      </c:pt>
                      <c:pt idx="107">
                        <c:v>6.1072561185785581</c:v>
                      </c:pt>
                      <c:pt idx="108">
                        <c:v>6.1638047863431735</c:v>
                      </c:pt>
                      <c:pt idx="109">
                        <c:v>6.2203534541077907</c:v>
                      </c:pt>
                      <c:pt idx="110">
                        <c:v>6.276902121872407</c:v>
                      </c:pt>
                      <c:pt idx="111">
                        <c:v>6.3334507896370233</c:v>
                      </c:pt>
                      <c:pt idx="112">
                        <c:v>6.3899994574016397</c:v>
                      </c:pt>
                      <c:pt idx="113">
                        <c:v>6.446548125166256</c:v>
                      </c:pt>
                      <c:pt idx="114">
                        <c:v>6.5030967929308723</c:v>
                      </c:pt>
                      <c:pt idx="115">
                        <c:v>6.5596454606954868</c:v>
                      </c:pt>
                      <c:pt idx="116">
                        <c:v>6.6161941284601031</c:v>
                      </c:pt>
                      <c:pt idx="117">
                        <c:v>6.6727427962247203</c:v>
                      </c:pt>
                      <c:pt idx="118">
                        <c:v>6.7292914639893366</c:v>
                      </c:pt>
                      <c:pt idx="119">
                        <c:v>6.785840131753953</c:v>
                      </c:pt>
                      <c:pt idx="120">
                        <c:v>6.8423887995185693</c:v>
                      </c:pt>
                      <c:pt idx="121">
                        <c:v>6.8989374672831865</c:v>
                      </c:pt>
                      <c:pt idx="122">
                        <c:v>6.955486135047801</c:v>
                      </c:pt>
                      <c:pt idx="123">
                        <c:v>7.0120348028124182</c:v>
                      </c:pt>
                      <c:pt idx="124">
                        <c:v>7.0685834705770345</c:v>
                      </c:pt>
                      <c:pt idx="125">
                        <c:v>7.1251321383416508</c:v>
                      </c:pt>
                      <c:pt idx="126">
                        <c:v>7.1816808061062671</c:v>
                      </c:pt>
                      <c:pt idx="127">
                        <c:v>7.2382294738708834</c:v>
                      </c:pt>
                      <c:pt idx="128">
                        <c:v>7.2947781416355006</c:v>
                      </c:pt>
                      <c:pt idx="129">
                        <c:v>7.3513268094001161</c:v>
                      </c:pt>
                      <c:pt idx="130">
                        <c:v>7.4078754771647324</c:v>
                      </c:pt>
                      <c:pt idx="131">
                        <c:v>7.4644241449293487</c:v>
                      </c:pt>
                      <c:pt idx="132">
                        <c:v>7.520972812693965</c:v>
                      </c:pt>
                      <c:pt idx="133">
                        <c:v>7.5775214804585804</c:v>
                      </c:pt>
                      <c:pt idx="134">
                        <c:v>7.6340701482231985</c:v>
                      </c:pt>
                      <c:pt idx="135">
                        <c:v>7.6906188159878131</c:v>
                      </c:pt>
                      <c:pt idx="136">
                        <c:v>7.7471674837524285</c:v>
                      </c:pt>
                      <c:pt idx="137">
                        <c:v>7.8037161515170457</c:v>
                      </c:pt>
                      <c:pt idx="138">
                        <c:v>7.860264819281662</c:v>
                      </c:pt>
                      <c:pt idx="139">
                        <c:v>7.9168134870462783</c:v>
                      </c:pt>
                      <c:pt idx="140">
                        <c:v>7.9733621548108946</c:v>
                      </c:pt>
                      <c:pt idx="141">
                        <c:v>8.0299108225755127</c:v>
                      </c:pt>
                      <c:pt idx="142">
                        <c:v>8.0864594903401272</c:v>
                      </c:pt>
                      <c:pt idx="143">
                        <c:v>8.1430081581047435</c:v>
                      </c:pt>
                      <c:pt idx="144">
                        <c:v>8.1995568258693599</c:v>
                      </c:pt>
                      <c:pt idx="145">
                        <c:v>8.2561054936339762</c:v>
                      </c:pt>
                      <c:pt idx="146">
                        <c:v>8.3126541613985925</c:v>
                      </c:pt>
                      <c:pt idx="147">
                        <c:v>8.3692028291632088</c:v>
                      </c:pt>
                      <c:pt idx="148">
                        <c:v>8.4257514969278251</c:v>
                      </c:pt>
                      <c:pt idx="149">
                        <c:v>8.4823001646924414</c:v>
                      </c:pt>
                      <c:pt idx="150">
                        <c:v>8.5388488324570577</c:v>
                      </c:pt>
                      <c:pt idx="151">
                        <c:v>8.595397500221674</c:v>
                      </c:pt>
                      <c:pt idx="152">
                        <c:v>8.6519461679862903</c:v>
                      </c:pt>
                      <c:pt idx="153">
                        <c:v>8.7084948357509067</c:v>
                      </c:pt>
                      <c:pt idx="154">
                        <c:v>8.765043503515523</c:v>
                      </c:pt>
                      <c:pt idx="155">
                        <c:v>8.8215921712801411</c:v>
                      </c:pt>
                      <c:pt idx="156">
                        <c:v>8.8781408390447556</c:v>
                      </c:pt>
                      <c:pt idx="157">
                        <c:v>8.9346895068093701</c:v>
                      </c:pt>
                      <c:pt idx="158">
                        <c:v>8.9912381745739882</c:v>
                      </c:pt>
                      <c:pt idx="159">
                        <c:v>9.0477868423386045</c:v>
                      </c:pt>
                      <c:pt idx="160">
                        <c:v>9.1043355101032191</c:v>
                      </c:pt>
                      <c:pt idx="161">
                        <c:v>9.1608841778678354</c:v>
                      </c:pt>
                      <c:pt idx="162">
                        <c:v>9.2174328456324535</c:v>
                      </c:pt>
                      <c:pt idx="163">
                        <c:v>9.2739815133970698</c:v>
                      </c:pt>
                      <c:pt idx="164">
                        <c:v>9.3305301811616843</c:v>
                      </c:pt>
                      <c:pt idx="165">
                        <c:v>9.3870788489263006</c:v>
                      </c:pt>
                      <c:pt idx="166">
                        <c:v>9.4436275166909169</c:v>
                      </c:pt>
                      <c:pt idx="167">
                        <c:v>9.500176184455535</c:v>
                      </c:pt>
                      <c:pt idx="168">
                        <c:v>9.5567248522201513</c:v>
                      </c:pt>
                      <c:pt idx="169">
                        <c:v>9.6132735199847676</c:v>
                      </c:pt>
                      <c:pt idx="170">
                        <c:v>9.669822187749384</c:v>
                      </c:pt>
                      <c:pt idx="171">
                        <c:v>9.7263708555140003</c:v>
                      </c:pt>
                      <c:pt idx="172">
                        <c:v>9.7829195232786166</c:v>
                      </c:pt>
                      <c:pt idx="173">
                        <c:v>9.8394681910432329</c:v>
                      </c:pt>
                      <c:pt idx="174">
                        <c:v>9.8960168588078474</c:v>
                      </c:pt>
                      <c:pt idx="175">
                        <c:v>9.9525655265724637</c:v>
                      </c:pt>
                      <c:pt idx="176">
                        <c:v>10.009114194337082</c:v>
                      </c:pt>
                      <c:pt idx="177">
                        <c:v>10.065662862101698</c:v>
                      </c:pt>
                      <c:pt idx="178">
                        <c:v>10.122211529866313</c:v>
                      </c:pt>
                      <c:pt idx="179">
                        <c:v>10.178760197630929</c:v>
                      </c:pt>
                      <c:pt idx="180">
                        <c:v>10.235308865395545</c:v>
                      </c:pt>
                      <c:pt idx="181">
                        <c:v>10.291857533160163</c:v>
                      </c:pt>
                      <c:pt idx="182">
                        <c:v>10.34840620092478</c:v>
                      </c:pt>
                      <c:pt idx="183">
                        <c:v>10.404954868689396</c:v>
                      </c:pt>
                      <c:pt idx="184">
                        <c:v>10.461503536454012</c:v>
                      </c:pt>
                      <c:pt idx="185">
                        <c:v>10.518052204218629</c:v>
                      </c:pt>
                      <c:pt idx="186">
                        <c:v>10.574600871983245</c:v>
                      </c:pt>
                      <c:pt idx="187">
                        <c:v>10.631149539747859</c:v>
                      </c:pt>
                      <c:pt idx="188">
                        <c:v>10.687698207512476</c:v>
                      </c:pt>
                      <c:pt idx="189">
                        <c:v>10.74424687527709</c:v>
                      </c:pt>
                      <c:pt idx="190">
                        <c:v>10.800795543041707</c:v>
                      </c:pt>
                      <c:pt idx="191">
                        <c:v>10.857344210806325</c:v>
                      </c:pt>
                      <c:pt idx="192">
                        <c:v>10.913892878570941</c:v>
                      </c:pt>
                      <c:pt idx="193">
                        <c:v>10.970441546335557</c:v>
                      </c:pt>
                      <c:pt idx="194">
                        <c:v>11.026990214100172</c:v>
                      </c:pt>
                      <c:pt idx="195">
                        <c:v>11.083538881864788</c:v>
                      </c:pt>
                      <c:pt idx="196">
                        <c:v>11.140087549629406</c:v>
                      </c:pt>
                      <c:pt idx="197">
                        <c:v>11.196636217394023</c:v>
                      </c:pt>
                      <c:pt idx="198">
                        <c:v>11.253184885158639</c:v>
                      </c:pt>
                      <c:pt idx="199">
                        <c:v>11.309733552923255</c:v>
                      </c:pt>
                      <c:pt idx="200">
                        <c:v>11.366282220687873</c:v>
                      </c:pt>
                      <c:pt idx="201">
                        <c:v>11.422830888452488</c:v>
                      </c:pt>
                      <c:pt idx="202">
                        <c:v>11.479379556217102</c:v>
                      </c:pt>
                      <c:pt idx="203">
                        <c:v>11.535928223981719</c:v>
                      </c:pt>
                      <c:pt idx="204">
                        <c:v>11.592476891746335</c:v>
                      </c:pt>
                      <c:pt idx="205">
                        <c:v>11.649025559510953</c:v>
                      </c:pt>
                      <c:pt idx="206">
                        <c:v>11.705574227275569</c:v>
                      </c:pt>
                      <c:pt idx="207">
                        <c:v>11.762122895040186</c:v>
                      </c:pt>
                      <c:pt idx="208">
                        <c:v>11.8186715628048</c:v>
                      </c:pt>
                      <c:pt idx="209">
                        <c:v>11.875220230569418</c:v>
                      </c:pt>
                      <c:pt idx="210">
                        <c:v>11.931768898334035</c:v>
                      </c:pt>
                      <c:pt idx="211">
                        <c:v>11.988317566098651</c:v>
                      </c:pt>
                      <c:pt idx="212">
                        <c:v>12.044866233863267</c:v>
                      </c:pt>
                      <c:pt idx="213">
                        <c:v>12.101414901627884</c:v>
                      </c:pt>
                      <c:pt idx="214">
                        <c:v>12.157963569392502</c:v>
                      </c:pt>
                      <c:pt idx="215">
                        <c:v>12.214512237157116</c:v>
                      </c:pt>
                      <c:pt idx="216">
                        <c:v>12.271060904921731</c:v>
                      </c:pt>
                      <c:pt idx="217">
                        <c:v>12.327609572686347</c:v>
                      </c:pt>
                      <c:pt idx="218">
                        <c:v>12.384158240450965</c:v>
                      </c:pt>
                      <c:pt idx="219">
                        <c:v>12.440706908215581</c:v>
                      </c:pt>
                      <c:pt idx="220">
                        <c:v>12.497255575980198</c:v>
                      </c:pt>
                      <c:pt idx="221">
                        <c:v>12.553804243744814</c:v>
                      </c:pt>
                      <c:pt idx="222">
                        <c:v>12.610352911509429</c:v>
                      </c:pt>
                      <c:pt idx="223">
                        <c:v>12.666901579274047</c:v>
                      </c:pt>
                      <c:pt idx="224">
                        <c:v>12.723450247038663</c:v>
                      </c:pt>
                      <c:pt idx="225">
                        <c:v>12.779998914803279</c:v>
                      </c:pt>
                      <c:pt idx="226">
                        <c:v>12.836547582567896</c:v>
                      </c:pt>
                      <c:pt idx="227">
                        <c:v>12.893096250332512</c:v>
                      </c:pt>
                      <c:pt idx="228">
                        <c:v>12.94964491809713</c:v>
                      </c:pt>
                      <c:pt idx="229">
                        <c:v>13.006193585861745</c:v>
                      </c:pt>
                      <c:pt idx="230">
                        <c:v>13.062742253626357</c:v>
                      </c:pt>
                      <c:pt idx="231">
                        <c:v>13.119290921390974</c:v>
                      </c:pt>
                      <c:pt idx="232">
                        <c:v>13.17583958915559</c:v>
                      </c:pt>
                      <c:pt idx="233">
                        <c:v>13.232388256920206</c:v>
                      </c:pt>
                      <c:pt idx="234">
                        <c:v>13.288936924684824</c:v>
                      </c:pt>
                      <c:pt idx="235">
                        <c:v>13.345485592449441</c:v>
                      </c:pt>
                      <c:pt idx="236">
                        <c:v>13.402034260214057</c:v>
                      </c:pt>
                      <c:pt idx="237">
                        <c:v>13.458582927978673</c:v>
                      </c:pt>
                      <c:pt idx="238">
                        <c:v>13.51513159574329</c:v>
                      </c:pt>
                      <c:pt idx="239">
                        <c:v>13.571680263507906</c:v>
                      </c:pt>
                      <c:pt idx="240">
                        <c:v>13.628228931272522</c:v>
                      </c:pt>
                      <c:pt idx="241">
                        <c:v>13.684777599037139</c:v>
                      </c:pt>
                      <c:pt idx="242">
                        <c:v>13.741326266801755</c:v>
                      </c:pt>
                      <c:pt idx="243">
                        <c:v>13.797874934566373</c:v>
                      </c:pt>
                      <c:pt idx="244">
                        <c:v>13.854423602330987</c:v>
                      </c:pt>
                      <c:pt idx="245">
                        <c:v>13.910972270095602</c:v>
                      </c:pt>
                      <c:pt idx="246">
                        <c:v>13.967520937860218</c:v>
                      </c:pt>
                      <c:pt idx="247">
                        <c:v>14.024069605624836</c:v>
                      </c:pt>
                      <c:pt idx="248">
                        <c:v>14.080618273389453</c:v>
                      </c:pt>
                      <c:pt idx="249">
                        <c:v>14.137166941154069</c:v>
                      </c:pt>
                      <c:pt idx="250">
                        <c:v>14.193715608918685</c:v>
                      </c:pt>
                      <c:pt idx="251">
                        <c:v>14.250264276683302</c:v>
                      </c:pt>
                      <c:pt idx="252">
                        <c:v>14.306812944447918</c:v>
                      </c:pt>
                      <c:pt idx="253">
                        <c:v>14.363361612212534</c:v>
                      </c:pt>
                      <c:pt idx="254">
                        <c:v>14.419910279977151</c:v>
                      </c:pt>
                      <c:pt idx="255">
                        <c:v>14.476458947741767</c:v>
                      </c:pt>
                      <c:pt idx="256">
                        <c:v>14.533007615506385</c:v>
                      </c:pt>
                      <c:pt idx="257">
                        <c:v>14.589556283271001</c:v>
                      </c:pt>
                      <c:pt idx="258">
                        <c:v>14.646104951035616</c:v>
                      </c:pt>
                      <c:pt idx="259">
                        <c:v>14.702653618800232</c:v>
                      </c:pt>
                      <c:pt idx="260">
                        <c:v>14.759202286564848</c:v>
                      </c:pt>
                      <c:pt idx="261">
                        <c:v>14.815750954329465</c:v>
                      </c:pt>
                      <c:pt idx="262">
                        <c:v>14.872299622094081</c:v>
                      </c:pt>
                      <c:pt idx="263">
                        <c:v>14.928848289858697</c:v>
                      </c:pt>
                      <c:pt idx="264">
                        <c:v>14.985396957623314</c:v>
                      </c:pt>
                      <c:pt idx="265">
                        <c:v>15.04194562538793</c:v>
                      </c:pt>
                      <c:pt idx="266">
                        <c:v>15.098494293152545</c:v>
                      </c:pt>
                      <c:pt idx="267">
                        <c:v>15.155042960917161</c:v>
                      </c:pt>
                      <c:pt idx="268">
                        <c:v>15.211591628681781</c:v>
                      </c:pt>
                      <c:pt idx="269">
                        <c:v>15.268140296446397</c:v>
                      </c:pt>
                      <c:pt idx="270">
                        <c:v>15.32468896421101</c:v>
                      </c:pt>
                      <c:pt idx="271">
                        <c:v>15.381237631975626</c:v>
                      </c:pt>
                      <c:pt idx="272">
                        <c:v>15.437786299740242</c:v>
                      </c:pt>
                      <c:pt idx="273">
                        <c:v>15.494334967504857</c:v>
                      </c:pt>
                      <c:pt idx="274">
                        <c:v>15.550883635269475</c:v>
                      </c:pt>
                      <c:pt idx="275">
                        <c:v>15.607432303034091</c:v>
                      </c:pt>
                      <c:pt idx="276">
                        <c:v>15.663980970798709</c:v>
                      </c:pt>
                      <c:pt idx="277">
                        <c:v>15.720529638563324</c:v>
                      </c:pt>
                      <c:pt idx="278">
                        <c:v>15.777078306327939</c:v>
                      </c:pt>
                      <c:pt idx="279">
                        <c:v>15.833626974092557</c:v>
                      </c:pt>
                      <c:pt idx="280">
                        <c:v>15.890175641857171</c:v>
                      </c:pt>
                      <c:pt idx="281">
                        <c:v>15.946724309621789</c:v>
                      </c:pt>
                      <c:pt idx="282">
                        <c:v>16.003272977386402</c:v>
                      </c:pt>
                      <c:pt idx="283">
                        <c:v>16.059821645151025</c:v>
                      </c:pt>
                      <c:pt idx="284">
                        <c:v>16.116370312915638</c:v>
                      </c:pt>
                      <c:pt idx="285">
                        <c:v>16.172918980680254</c:v>
                      </c:pt>
                      <c:pt idx="286">
                        <c:v>16.229467648444871</c:v>
                      </c:pt>
                      <c:pt idx="287">
                        <c:v>16.286016316209487</c:v>
                      </c:pt>
                      <c:pt idx="288">
                        <c:v>16.342564983974103</c:v>
                      </c:pt>
                      <c:pt idx="289">
                        <c:v>16.39911365173872</c:v>
                      </c:pt>
                      <c:pt idx="290">
                        <c:v>16.455662319503336</c:v>
                      </c:pt>
                      <c:pt idx="291">
                        <c:v>16.512210987267952</c:v>
                      </c:pt>
                      <c:pt idx="292">
                        <c:v>16.568759655032569</c:v>
                      </c:pt>
                      <c:pt idx="293">
                        <c:v>16.625308322797185</c:v>
                      </c:pt>
                      <c:pt idx="294">
                        <c:v>16.681856990561801</c:v>
                      </c:pt>
                      <c:pt idx="295">
                        <c:v>16.738405658326418</c:v>
                      </c:pt>
                      <c:pt idx="296">
                        <c:v>16.794954326091034</c:v>
                      </c:pt>
                      <c:pt idx="297">
                        <c:v>16.85150299385565</c:v>
                      </c:pt>
                      <c:pt idx="298">
                        <c:v>16.908051661620267</c:v>
                      </c:pt>
                      <c:pt idx="299">
                        <c:v>16.964600329384883</c:v>
                      </c:pt>
                      <c:pt idx="300">
                        <c:v>17.021148997149499</c:v>
                      </c:pt>
                      <c:pt idx="301">
                        <c:v>17.077697664914115</c:v>
                      </c:pt>
                      <c:pt idx="302">
                        <c:v>17.134246332678735</c:v>
                      </c:pt>
                      <c:pt idx="303">
                        <c:v>17.190795000443348</c:v>
                      </c:pt>
                      <c:pt idx="304">
                        <c:v>17.247343668207968</c:v>
                      </c:pt>
                      <c:pt idx="305">
                        <c:v>17.303892335972581</c:v>
                      </c:pt>
                      <c:pt idx="306">
                        <c:v>17.360441003737197</c:v>
                      </c:pt>
                      <c:pt idx="307">
                        <c:v>17.416989671501813</c:v>
                      </c:pt>
                      <c:pt idx="308">
                        <c:v>17.473538339266426</c:v>
                      </c:pt>
                      <c:pt idx="309">
                        <c:v>17.530087007031046</c:v>
                      </c:pt>
                      <c:pt idx="310">
                        <c:v>17.586635674795662</c:v>
                      </c:pt>
                      <c:pt idx="311">
                        <c:v>17.643184342560282</c:v>
                      </c:pt>
                      <c:pt idx="312">
                        <c:v>17.699733010324891</c:v>
                      </c:pt>
                      <c:pt idx="313">
                        <c:v>17.756281678089511</c:v>
                      </c:pt>
                      <c:pt idx="314">
                        <c:v>17.812830345854124</c:v>
                      </c:pt>
                      <c:pt idx="315">
                        <c:v>17.86937901361874</c:v>
                      </c:pt>
                      <c:pt idx="316">
                        <c:v>17.92592768138336</c:v>
                      </c:pt>
                      <c:pt idx="317">
                        <c:v>17.982476349147976</c:v>
                      </c:pt>
                      <c:pt idx="318">
                        <c:v>18.039025016912593</c:v>
                      </c:pt>
                      <c:pt idx="319">
                        <c:v>18.095573684677209</c:v>
                      </c:pt>
                      <c:pt idx="320">
                        <c:v>18.152122352441825</c:v>
                      </c:pt>
                      <c:pt idx="321">
                        <c:v>18.208671020206438</c:v>
                      </c:pt>
                      <c:pt idx="322">
                        <c:v>18.265219687971054</c:v>
                      </c:pt>
                      <c:pt idx="323">
                        <c:v>18.321768355735671</c:v>
                      </c:pt>
                      <c:pt idx="324">
                        <c:v>18.378317023500287</c:v>
                      </c:pt>
                      <c:pt idx="325">
                        <c:v>18.434865691264907</c:v>
                      </c:pt>
                      <c:pt idx="326">
                        <c:v>18.491414359029523</c:v>
                      </c:pt>
                      <c:pt idx="327">
                        <c:v>18.54796302679414</c:v>
                      </c:pt>
                      <c:pt idx="328">
                        <c:v>18.604511694558756</c:v>
                      </c:pt>
                      <c:pt idx="329">
                        <c:v>18.661060362323369</c:v>
                      </c:pt>
                      <c:pt idx="330">
                        <c:v>18.717609030087988</c:v>
                      </c:pt>
                      <c:pt idx="331">
                        <c:v>18.774157697852601</c:v>
                      </c:pt>
                      <c:pt idx="332">
                        <c:v>18.830706365617221</c:v>
                      </c:pt>
                      <c:pt idx="333">
                        <c:v>18.887255033381834</c:v>
                      </c:pt>
                      <c:pt idx="334">
                        <c:v>18.943803701146454</c:v>
                      </c:pt>
                      <c:pt idx="335">
                        <c:v>19.00035236891107</c:v>
                      </c:pt>
                      <c:pt idx="336">
                        <c:v>19.056901036675683</c:v>
                      </c:pt>
                      <c:pt idx="337">
                        <c:v>19.113449704440303</c:v>
                      </c:pt>
                      <c:pt idx="338">
                        <c:v>19.169998372204912</c:v>
                      </c:pt>
                      <c:pt idx="339">
                        <c:v>19.226547039969535</c:v>
                      </c:pt>
                      <c:pt idx="340">
                        <c:v>19.283095707734148</c:v>
                      </c:pt>
                      <c:pt idx="341">
                        <c:v>19.339644375498768</c:v>
                      </c:pt>
                      <c:pt idx="342">
                        <c:v>19.396193043263381</c:v>
                      </c:pt>
                      <c:pt idx="343">
                        <c:v>19.452741711028001</c:v>
                      </c:pt>
                      <c:pt idx="344">
                        <c:v>19.509290378792613</c:v>
                      </c:pt>
                      <c:pt idx="345">
                        <c:v>19.565839046557233</c:v>
                      </c:pt>
                      <c:pt idx="346">
                        <c:v>19.622387714321846</c:v>
                      </c:pt>
                      <c:pt idx="347">
                        <c:v>19.678936382086466</c:v>
                      </c:pt>
                      <c:pt idx="348">
                        <c:v>19.735485049851079</c:v>
                      </c:pt>
                      <c:pt idx="349">
                        <c:v>19.792033717615695</c:v>
                      </c:pt>
                      <c:pt idx="350">
                        <c:v>19.848582385380315</c:v>
                      </c:pt>
                      <c:pt idx="351">
                        <c:v>19.905131053144927</c:v>
                      </c:pt>
                      <c:pt idx="352">
                        <c:v>19.961679720909544</c:v>
                      </c:pt>
                      <c:pt idx="353">
                        <c:v>20.018228388674164</c:v>
                      </c:pt>
                      <c:pt idx="354">
                        <c:v>20.074777056438776</c:v>
                      </c:pt>
                      <c:pt idx="355">
                        <c:v>20.131325724203396</c:v>
                      </c:pt>
                      <c:pt idx="356">
                        <c:v>20.187874391968009</c:v>
                      </c:pt>
                      <c:pt idx="357">
                        <c:v>20.244423059732625</c:v>
                      </c:pt>
                      <c:pt idx="358">
                        <c:v>20.300971727497242</c:v>
                      </c:pt>
                      <c:pt idx="359">
                        <c:v>20.357520395261858</c:v>
                      </c:pt>
                      <c:pt idx="360">
                        <c:v>20.414069063026478</c:v>
                      </c:pt>
                      <c:pt idx="361">
                        <c:v>20.470617730791091</c:v>
                      </c:pt>
                      <c:pt idx="362">
                        <c:v>20.52716639855571</c:v>
                      </c:pt>
                      <c:pt idx="363">
                        <c:v>20.583715066320327</c:v>
                      </c:pt>
                      <c:pt idx="364">
                        <c:v>20.64026373408494</c:v>
                      </c:pt>
                      <c:pt idx="365">
                        <c:v>20.696812401849559</c:v>
                      </c:pt>
                      <c:pt idx="366">
                        <c:v>20.753361069614169</c:v>
                      </c:pt>
                      <c:pt idx="367">
                        <c:v>20.809909737378792</c:v>
                      </c:pt>
                      <c:pt idx="368">
                        <c:v>20.866458405143405</c:v>
                      </c:pt>
                      <c:pt idx="369">
                        <c:v>20.923007072908025</c:v>
                      </c:pt>
                      <c:pt idx="370">
                        <c:v>20.979555740672637</c:v>
                      </c:pt>
                      <c:pt idx="371">
                        <c:v>21.036104408437257</c:v>
                      </c:pt>
                      <c:pt idx="372">
                        <c:v>21.09265307620187</c:v>
                      </c:pt>
                      <c:pt idx="373">
                        <c:v>21.14920174396649</c:v>
                      </c:pt>
                      <c:pt idx="374">
                        <c:v>21.205750411731103</c:v>
                      </c:pt>
                      <c:pt idx="375">
                        <c:v>21.262299079495719</c:v>
                      </c:pt>
                      <c:pt idx="376">
                        <c:v>21.318847747260335</c:v>
                      </c:pt>
                      <c:pt idx="377">
                        <c:v>21.375396415024952</c:v>
                      </c:pt>
                      <c:pt idx="378">
                        <c:v>21.431945082789571</c:v>
                      </c:pt>
                      <c:pt idx="379">
                        <c:v>21.488493750554181</c:v>
                      </c:pt>
                      <c:pt idx="380">
                        <c:v>21.545042418318801</c:v>
                      </c:pt>
                      <c:pt idx="381">
                        <c:v>21.601591086083413</c:v>
                      </c:pt>
                      <c:pt idx="382">
                        <c:v>21.658139753848033</c:v>
                      </c:pt>
                      <c:pt idx="383">
                        <c:v>21.714688421612649</c:v>
                      </c:pt>
                      <c:pt idx="384">
                        <c:v>21.771237089377266</c:v>
                      </c:pt>
                      <c:pt idx="385">
                        <c:v>21.827785757141882</c:v>
                      </c:pt>
                      <c:pt idx="386">
                        <c:v>21.884334424906502</c:v>
                      </c:pt>
                      <c:pt idx="387">
                        <c:v>21.940883092671115</c:v>
                      </c:pt>
                      <c:pt idx="388">
                        <c:v>21.997431760435735</c:v>
                      </c:pt>
                      <c:pt idx="389">
                        <c:v>22.053980428200344</c:v>
                      </c:pt>
                      <c:pt idx="390">
                        <c:v>22.110529095964967</c:v>
                      </c:pt>
                      <c:pt idx="391">
                        <c:v>22.167077763729576</c:v>
                      </c:pt>
                      <c:pt idx="392">
                        <c:v>22.223626431494196</c:v>
                      </c:pt>
                      <c:pt idx="393">
                        <c:v>22.280175099258813</c:v>
                      </c:pt>
                      <c:pt idx="394">
                        <c:v>22.336723767023425</c:v>
                      </c:pt>
                      <c:pt idx="395">
                        <c:v>22.393272434788045</c:v>
                      </c:pt>
                      <c:pt idx="396">
                        <c:v>22.449821102552662</c:v>
                      </c:pt>
                      <c:pt idx="397">
                        <c:v>22.506369770317278</c:v>
                      </c:pt>
                      <c:pt idx="398">
                        <c:v>22.562918438081894</c:v>
                      </c:pt>
                      <c:pt idx="399">
                        <c:v>22.61946710584651</c:v>
                      </c:pt>
                      <c:pt idx="400">
                        <c:v>22.676015773611127</c:v>
                      </c:pt>
                      <c:pt idx="401">
                        <c:v>22.732564441375747</c:v>
                      </c:pt>
                      <c:pt idx="402">
                        <c:v>22.789113109140359</c:v>
                      </c:pt>
                      <c:pt idx="403">
                        <c:v>22.845661776904976</c:v>
                      </c:pt>
                      <c:pt idx="404">
                        <c:v>22.902210444669596</c:v>
                      </c:pt>
                      <c:pt idx="405">
                        <c:v>22.958759112434205</c:v>
                      </c:pt>
                      <c:pt idx="406">
                        <c:v>23.015307780198828</c:v>
                      </c:pt>
                      <c:pt idx="407">
                        <c:v>23.071856447963437</c:v>
                      </c:pt>
                      <c:pt idx="408">
                        <c:v>23.128405115728057</c:v>
                      </c:pt>
                      <c:pt idx="409">
                        <c:v>23.18495378349267</c:v>
                      </c:pt>
                      <c:pt idx="410">
                        <c:v>23.24150245125729</c:v>
                      </c:pt>
                      <c:pt idx="411">
                        <c:v>23.298051119021906</c:v>
                      </c:pt>
                      <c:pt idx="412">
                        <c:v>23.354599786786522</c:v>
                      </c:pt>
                      <c:pt idx="413">
                        <c:v>23.411148454551139</c:v>
                      </c:pt>
                      <c:pt idx="414">
                        <c:v>23.467697122315759</c:v>
                      </c:pt>
                      <c:pt idx="415">
                        <c:v>23.524245790080371</c:v>
                      </c:pt>
                      <c:pt idx="416">
                        <c:v>23.580794457844988</c:v>
                      </c:pt>
                      <c:pt idx="417">
                        <c:v>23.6373431256096</c:v>
                      </c:pt>
                      <c:pt idx="418">
                        <c:v>23.69389179337422</c:v>
                      </c:pt>
                      <c:pt idx="419">
                        <c:v>23.750440461138837</c:v>
                      </c:pt>
                      <c:pt idx="420">
                        <c:v>23.806989128903449</c:v>
                      </c:pt>
                      <c:pt idx="421">
                        <c:v>23.863537796668069</c:v>
                      </c:pt>
                      <c:pt idx="422">
                        <c:v>23.920086464432682</c:v>
                      </c:pt>
                      <c:pt idx="423">
                        <c:v>23.976635132197302</c:v>
                      </c:pt>
                      <c:pt idx="424">
                        <c:v>24.033183799961915</c:v>
                      </c:pt>
                      <c:pt idx="425">
                        <c:v>24.089732467726535</c:v>
                      </c:pt>
                      <c:pt idx="426">
                        <c:v>24.146281135491147</c:v>
                      </c:pt>
                      <c:pt idx="427">
                        <c:v>24.202829803255767</c:v>
                      </c:pt>
                      <c:pt idx="428">
                        <c:v>24.25937847102038</c:v>
                      </c:pt>
                      <c:pt idx="429">
                        <c:v>24.315927138785003</c:v>
                      </c:pt>
                      <c:pt idx="430">
                        <c:v>24.372475806549613</c:v>
                      </c:pt>
                      <c:pt idx="431">
                        <c:v>24.429024474314232</c:v>
                      </c:pt>
                      <c:pt idx="432">
                        <c:v>24.485573142078845</c:v>
                      </c:pt>
                      <c:pt idx="433">
                        <c:v>24.542121809843461</c:v>
                      </c:pt>
                      <c:pt idx="434">
                        <c:v>24.598670477608081</c:v>
                      </c:pt>
                      <c:pt idx="435">
                        <c:v>24.655219145372694</c:v>
                      </c:pt>
                      <c:pt idx="436">
                        <c:v>24.711767813137314</c:v>
                      </c:pt>
                      <c:pt idx="437">
                        <c:v>24.76831648090193</c:v>
                      </c:pt>
                      <c:pt idx="438">
                        <c:v>24.824865148666547</c:v>
                      </c:pt>
                      <c:pt idx="439">
                        <c:v>24.881413816431163</c:v>
                      </c:pt>
                      <c:pt idx="440">
                        <c:v>24.937962484195776</c:v>
                      </c:pt>
                      <c:pt idx="441">
                        <c:v>24.994511151960396</c:v>
                      </c:pt>
                      <c:pt idx="442">
                        <c:v>25.051059819725008</c:v>
                      </c:pt>
                      <c:pt idx="443">
                        <c:v>25.107608487489628</c:v>
                      </c:pt>
                      <c:pt idx="444">
                        <c:v>25.164157155254244</c:v>
                      </c:pt>
                      <c:pt idx="445">
                        <c:v>25.220705823018857</c:v>
                      </c:pt>
                      <c:pt idx="446">
                        <c:v>25.277254490783477</c:v>
                      </c:pt>
                      <c:pt idx="447">
                        <c:v>25.333803158548093</c:v>
                      </c:pt>
                      <c:pt idx="448">
                        <c:v>25.390351826312706</c:v>
                      </c:pt>
                      <c:pt idx="449">
                        <c:v>25.446900494077326</c:v>
                      </c:pt>
                      <c:pt idx="450">
                        <c:v>25.503449161841939</c:v>
                      </c:pt>
                      <c:pt idx="451">
                        <c:v>25.559997829606559</c:v>
                      </c:pt>
                      <c:pt idx="452">
                        <c:v>25.616546497371171</c:v>
                      </c:pt>
                      <c:pt idx="453">
                        <c:v>25.673095165135791</c:v>
                      </c:pt>
                      <c:pt idx="454">
                        <c:v>25.729643832900404</c:v>
                      </c:pt>
                      <c:pt idx="455">
                        <c:v>25.786192500665024</c:v>
                      </c:pt>
                      <c:pt idx="456">
                        <c:v>25.842741168429637</c:v>
                      </c:pt>
                      <c:pt idx="457">
                        <c:v>25.89928983619426</c:v>
                      </c:pt>
                      <c:pt idx="458">
                        <c:v>25.955838503958869</c:v>
                      </c:pt>
                      <c:pt idx="459">
                        <c:v>26.012387171723489</c:v>
                      </c:pt>
                      <c:pt idx="460">
                        <c:v>26.068935839488102</c:v>
                      </c:pt>
                      <c:pt idx="461">
                        <c:v>26.125484507252715</c:v>
                      </c:pt>
                      <c:pt idx="462">
                        <c:v>26.182033175017338</c:v>
                      </c:pt>
                      <c:pt idx="463">
                        <c:v>26.238581842781947</c:v>
                      </c:pt>
                      <c:pt idx="464">
                        <c:v>26.295130510546571</c:v>
                      </c:pt>
                      <c:pt idx="465">
                        <c:v>26.35167917831118</c:v>
                      </c:pt>
                      <c:pt idx="466">
                        <c:v>26.408227846075803</c:v>
                      </c:pt>
                      <c:pt idx="467">
                        <c:v>26.464776513840413</c:v>
                      </c:pt>
                      <c:pt idx="468">
                        <c:v>26.521325181605032</c:v>
                      </c:pt>
                      <c:pt idx="469">
                        <c:v>26.577873849369649</c:v>
                      </c:pt>
                      <c:pt idx="470">
                        <c:v>26.634422517134265</c:v>
                      </c:pt>
                      <c:pt idx="471">
                        <c:v>26.690971184898881</c:v>
                      </c:pt>
                      <c:pt idx="472">
                        <c:v>26.747519852663501</c:v>
                      </c:pt>
                      <c:pt idx="473">
                        <c:v>26.804068520428114</c:v>
                      </c:pt>
                      <c:pt idx="474">
                        <c:v>26.860617188192734</c:v>
                      </c:pt>
                      <c:pt idx="475">
                        <c:v>26.917165855957347</c:v>
                      </c:pt>
                      <c:pt idx="476">
                        <c:v>26.973714523721963</c:v>
                      </c:pt>
                      <c:pt idx="477">
                        <c:v>27.030263191486579</c:v>
                      </c:pt>
                      <c:pt idx="478">
                        <c:v>27.086811859251196</c:v>
                      </c:pt>
                      <c:pt idx="479">
                        <c:v>27.143360527015812</c:v>
                      </c:pt>
                      <c:pt idx="480">
                        <c:v>27.199909194780432</c:v>
                      </c:pt>
                      <c:pt idx="481">
                        <c:v>27.256457862545044</c:v>
                      </c:pt>
                      <c:pt idx="482">
                        <c:v>27.313006530309661</c:v>
                      </c:pt>
                      <c:pt idx="483">
                        <c:v>27.369555198074277</c:v>
                      </c:pt>
                      <c:pt idx="484">
                        <c:v>27.426103865838893</c:v>
                      </c:pt>
                      <c:pt idx="485">
                        <c:v>27.48265253360351</c:v>
                      </c:pt>
                      <c:pt idx="486">
                        <c:v>27.539201201368126</c:v>
                      </c:pt>
                      <c:pt idx="487">
                        <c:v>27.595749869132746</c:v>
                      </c:pt>
                      <c:pt idx="488">
                        <c:v>27.652298536897359</c:v>
                      </c:pt>
                      <c:pt idx="489">
                        <c:v>27.708847204661975</c:v>
                      </c:pt>
                      <c:pt idx="490">
                        <c:v>27.765395872426595</c:v>
                      </c:pt>
                      <c:pt idx="491">
                        <c:v>27.821944540191204</c:v>
                      </c:pt>
                      <c:pt idx="492">
                        <c:v>27.878493207955827</c:v>
                      </c:pt>
                      <c:pt idx="493">
                        <c:v>27.935041875720437</c:v>
                      </c:pt>
                      <c:pt idx="494">
                        <c:v>27.99159054348506</c:v>
                      </c:pt>
                      <c:pt idx="495">
                        <c:v>28.048139211249673</c:v>
                      </c:pt>
                      <c:pt idx="496">
                        <c:v>28.104687879014289</c:v>
                      </c:pt>
                      <c:pt idx="497">
                        <c:v>28.161236546778905</c:v>
                      </c:pt>
                      <c:pt idx="498">
                        <c:v>28.217785214543525</c:v>
                      </c:pt>
                      <c:pt idx="499">
                        <c:v>28.274333882308138</c:v>
                      </c:pt>
                      <c:pt idx="500">
                        <c:v>28.330882550072751</c:v>
                      </c:pt>
                      <c:pt idx="501">
                        <c:v>28.387431217837371</c:v>
                      </c:pt>
                      <c:pt idx="502">
                        <c:v>28.443979885601987</c:v>
                      </c:pt>
                      <c:pt idx="503">
                        <c:v>28.500528553366603</c:v>
                      </c:pt>
                      <c:pt idx="504">
                        <c:v>28.557077221131216</c:v>
                      </c:pt>
                      <c:pt idx="505">
                        <c:v>28.613625888895836</c:v>
                      </c:pt>
                      <c:pt idx="506">
                        <c:v>28.670174556660449</c:v>
                      </c:pt>
                      <c:pt idx="507">
                        <c:v>28.726723224425069</c:v>
                      </c:pt>
                      <c:pt idx="508">
                        <c:v>28.783271892189681</c:v>
                      </c:pt>
                      <c:pt idx="509">
                        <c:v>28.839820559954301</c:v>
                      </c:pt>
                      <c:pt idx="510">
                        <c:v>28.896369227718917</c:v>
                      </c:pt>
                      <c:pt idx="511">
                        <c:v>28.952917895483534</c:v>
                      </c:pt>
                      <c:pt idx="512">
                        <c:v>29.009466563248147</c:v>
                      </c:pt>
                      <c:pt idx="513">
                        <c:v>29.06601523101277</c:v>
                      </c:pt>
                      <c:pt idx="514">
                        <c:v>29.122563898777379</c:v>
                      </c:pt>
                      <c:pt idx="515">
                        <c:v>29.179112566542003</c:v>
                      </c:pt>
                      <c:pt idx="516">
                        <c:v>29.235661234306612</c:v>
                      </c:pt>
                      <c:pt idx="517">
                        <c:v>29.292209902071232</c:v>
                      </c:pt>
                      <c:pt idx="518">
                        <c:v>29.348758569835848</c:v>
                      </c:pt>
                      <c:pt idx="519">
                        <c:v>29.405307237600464</c:v>
                      </c:pt>
                      <c:pt idx="520">
                        <c:v>29.461855905365081</c:v>
                      </c:pt>
                      <c:pt idx="521">
                        <c:v>29.518404573129697</c:v>
                      </c:pt>
                      <c:pt idx="522">
                        <c:v>29.574953240894313</c:v>
                      </c:pt>
                      <c:pt idx="523">
                        <c:v>29.63150190865893</c:v>
                      </c:pt>
                      <c:pt idx="524">
                        <c:v>29.688050576423546</c:v>
                      </c:pt>
                      <c:pt idx="525">
                        <c:v>29.744599244188162</c:v>
                      </c:pt>
                      <c:pt idx="526">
                        <c:v>29.801147911952778</c:v>
                      </c:pt>
                      <c:pt idx="527">
                        <c:v>29.857696579717395</c:v>
                      </c:pt>
                      <c:pt idx="528">
                        <c:v>29.914245247482008</c:v>
                      </c:pt>
                      <c:pt idx="529">
                        <c:v>29.970793915246627</c:v>
                      </c:pt>
                      <c:pt idx="530">
                        <c:v>30.02734258301124</c:v>
                      </c:pt>
                      <c:pt idx="531">
                        <c:v>30.08389125077586</c:v>
                      </c:pt>
                      <c:pt idx="532">
                        <c:v>30.140439918540469</c:v>
                      </c:pt>
                      <c:pt idx="533">
                        <c:v>30.196988586305089</c:v>
                      </c:pt>
                      <c:pt idx="534">
                        <c:v>30.253537254069709</c:v>
                      </c:pt>
                      <c:pt idx="535">
                        <c:v>30.310085921834322</c:v>
                      </c:pt>
                      <c:pt idx="536">
                        <c:v>30.366634589598942</c:v>
                      </c:pt>
                      <c:pt idx="537">
                        <c:v>30.423183257363561</c:v>
                      </c:pt>
                      <c:pt idx="538">
                        <c:v>30.479731925128174</c:v>
                      </c:pt>
                      <c:pt idx="539">
                        <c:v>30.536280592892794</c:v>
                      </c:pt>
                      <c:pt idx="540">
                        <c:v>30.592829260657407</c:v>
                      </c:pt>
                      <c:pt idx="541">
                        <c:v>30.64937792842202</c:v>
                      </c:pt>
                      <c:pt idx="542">
                        <c:v>30.705926596186636</c:v>
                      </c:pt>
                      <c:pt idx="543">
                        <c:v>30.762475263951252</c:v>
                      </c:pt>
                      <c:pt idx="544">
                        <c:v>30.819023931715869</c:v>
                      </c:pt>
                      <c:pt idx="545">
                        <c:v>30.875572599480485</c:v>
                      </c:pt>
                      <c:pt idx="546">
                        <c:v>30.932121267245101</c:v>
                      </c:pt>
                      <c:pt idx="547">
                        <c:v>30.988669935009714</c:v>
                      </c:pt>
                      <c:pt idx="548">
                        <c:v>31.045218602774334</c:v>
                      </c:pt>
                      <c:pt idx="549">
                        <c:v>31.10176727053895</c:v>
                      </c:pt>
                      <c:pt idx="550">
                        <c:v>31.158315938303566</c:v>
                      </c:pt>
                      <c:pt idx="551">
                        <c:v>31.214864606068183</c:v>
                      </c:pt>
                      <c:pt idx="552">
                        <c:v>31.271413273832803</c:v>
                      </c:pt>
                      <c:pt idx="553">
                        <c:v>31.327961941597419</c:v>
                      </c:pt>
                      <c:pt idx="554">
                        <c:v>31.384510609362039</c:v>
                      </c:pt>
                      <c:pt idx="555">
                        <c:v>31.441059277126648</c:v>
                      </c:pt>
                      <c:pt idx="556">
                        <c:v>31.497607944891268</c:v>
                      </c:pt>
                      <c:pt idx="557">
                        <c:v>31.554156612655877</c:v>
                      </c:pt>
                      <c:pt idx="558">
                        <c:v>31.6107052804205</c:v>
                      </c:pt>
                      <c:pt idx="559">
                        <c:v>31.667253948185113</c:v>
                      </c:pt>
                      <c:pt idx="560">
                        <c:v>31.723802615949729</c:v>
                      </c:pt>
                      <c:pt idx="561">
                        <c:v>31.780351283714342</c:v>
                      </c:pt>
                      <c:pt idx="562">
                        <c:v>31.836899951478966</c:v>
                      </c:pt>
                      <c:pt idx="563">
                        <c:v>31.893448619243578</c:v>
                      </c:pt>
                      <c:pt idx="564">
                        <c:v>31.949997287008195</c:v>
                      </c:pt>
                      <c:pt idx="565">
                        <c:v>32.006545954772804</c:v>
                      </c:pt>
                      <c:pt idx="566">
                        <c:v>32.063094622537427</c:v>
                      </c:pt>
                      <c:pt idx="567">
                        <c:v>32.119643290302051</c:v>
                      </c:pt>
                      <c:pt idx="568">
                        <c:v>32.17619195806666</c:v>
                      </c:pt>
                      <c:pt idx="569">
                        <c:v>32.232740625831276</c:v>
                      </c:pt>
                      <c:pt idx="570">
                        <c:v>32.2892892935959</c:v>
                      </c:pt>
                      <c:pt idx="571">
                        <c:v>32.345837961360509</c:v>
                      </c:pt>
                      <c:pt idx="572">
                        <c:v>32.402386629125132</c:v>
                      </c:pt>
                      <c:pt idx="573">
                        <c:v>32.458935296889742</c:v>
                      </c:pt>
                      <c:pt idx="574">
                        <c:v>32.515483964654358</c:v>
                      </c:pt>
                      <c:pt idx="575">
                        <c:v>32.572032632418974</c:v>
                      </c:pt>
                      <c:pt idx="576">
                        <c:v>32.62858130018359</c:v>
                      </c:pt>
                      <c:pt idx="577">
                        <c:v>32.685129967948207</c:v>
                      </c:pt>
                      <c:pt idx="578">
                        <c:v>32.741678635712823</c:v>
                      </c:pt>
                      <c:pt idx="579">
                        <c:v>32.798227303477439</c:v>
                      </c:pt>
                      <c:pt idx="580">
                        <c:v>32.854775971242056</c:v>
                      </c:pt>
                      <c:pt idx="581">
                        <c:v>32.911324639006672</c:v>
                      </c:pt>
                      <c:pt idx="582">
                        <c:v>32.967873306771288</c:v>
                      </c:pt>
                      <c:pt idx="583">
                        <c:v>33.024421974535905</c:v>
                      </c:pt>
                      <c:pt idx="584">
                        <c:v>33.080970642300521</c:v>
                      </c:pt>
                      <c:pt idx="585">
                        <c:v>33.137519310065137</c:v>
                      </c:pt>
                      <c:pt idx="586">
                        <c:v>33.194067977829754</c:v>
                      </c:pt>
                      <c:pt idx="587">
                        <c:v>33.25061664559437</c:v>
                      </c:pt>
                      <c:pt idx="588">
                        <c:v>33.307165313358986</c:v>
                      </c:pt>
                      <c:pt idx="589">
                        <c:v>33.363713981123603</c:v>
                      </c:pt>
                      <c:pt idx="590">
                        <c:v>33.420262648888219</c:v>
                      </c:pt>
                      <c:pt idx="591">
                        <c:v>33.476811316652835</c:v>
                      </c:pt>
                      <c:pt idx="592">
                        <c:v>33.533359984417451</c:v>
                      </c:pt>
                      <c:pt idx="593">
                        <c:v>33.589908652182068</c:v>
                      </c:pt>
                      <c:pt idx="594">
                        <c:v>33.646457319946677</c:v>
                      </c:pt>
                      <c:pt idx="595">
                        <c:v>33.7030059877113</c:v>
                      </c:pt>
                      <c:pt idx="596">
                        <c:v>33.759554655475917</c:v>
                      </c:pt>
                      <c:pt idx="597">
                        <c:v>33.816103323240533</c:v>
                      </c:pt>
                      <c:pt idx="598">
                        <c:v>33.872651991005142</c:v>
                      </c:pt>
                      <c:pt idx="599">
                        <c:v>33.929200658769766</c:v>
                      </c:pt>
                      <c:pt idx="600">
                        <c:v>33.985749326534382</c:v>
                      </c:pt>
                      <c:pt idx="601">
                        <c:v>34.042297994298998</c:v>
                      </c:pt>
                      <c:pt idx="602">
                        <c:v>34.098846662063615</c:v>
                      </c:pt>
                      <c:pt idx="603">
                        <c:v>34.155395329828231</c:v>
                      </c:pt>
                      <c:pt idx="604">
                        <c:v>34.211943997592847</c:v>
                      </c:pt>
                      <c:pt idx="605">
                        <c:v>34.268492665357471</c:v>
                      </c:pt>
                      <c:pt idx="606">
                        <c:v>34.32504133312208</c:v>
                      </c:pt>
                      <c:pt idx="607">
                        <c:v>34.381590000886696</c:v>
                      </c:pt>
                      <c:pt idx="608">
                        <c:v>34.438138668651305</c:v>
                      </c:pt>
                      <c:pt idx="609">
                        <c:v>34.494687336415936</c:v>
                      </c:pt>
                      <c:pt idx="610">
                        <c:v>34.551236004180545</c:v>
                      </c:pt>
                      <c:pt idx="611">
                        <c:v>34.607784671945161</c:v>
                      </c:pt>
                      <c:pt idx="612">
                        <c:v>34.664333339709771</c:v>
                      </c:pt>
                      <c:pt idx="613">
                        <c:v>34.720882007474394</c:v>
                      </c:pt>
                      <c:pt idx="614">
                        <c:v>34.77743067523901</c:v>
                      </c:pt>
                      <c:pt idx="615">
                        <c:v>34.833979343003627</c:v>
                      </c:pt>
                      <c:pt idx="616">
                        <c:v>34.890528010768236</c:v>
                      </c:pt>
                      <c:pt idx="617">
                        <c:v>34.947076678532852</c:v>
                      </c:pt>
                      <c:pt idx="618">
                        <c:v>35.003625346297483</c:v>
                      </c:pt>
                      <c:pt idx="619">
                        <c:v>35.060174014062092</c:v>
                      </c:pt>
                      <c:pt idx="620">
                        <c:v>35.116722681826708</c:v>
                      </c:pt>
                      <c:pt idx="621">
                        <c:v>35.173271349591325</c:v>
                      </c:pt>
                      <c:pt idx="622">
                        <c:v>35.229820017355941</c:v>
                      </c:pt>
                      <c:pt idx="623">
                        <c:v>35.286368685120564</c:v>
                      </c:pt>
                      <c:pt idx="624">
                        <c:v>35.342917352885173</c:v>
                      </c:pt>
                      <c:pt idx="625">
                        <c:v>35.399466020649783</c:v>
                      </c:pt>
                      <c:pt idx="626">
                        <c:v>35.456014688414406</c:v>
                      </c:pt>
                      <c:pt idx="627">
                        <c:v>35.512563356179022</c:v>
                      </c:pt>
                      <c:pt idx="628">
                        <c:v>35.569112023943639</c:v>
                      </c:pt>
                      <c:pt idx="629">
                        <c:v>35.625660691708248</c:v>
                      </c:pt>
                      <c:pt idx="630">
                        <c:v>35.682209359472864</c:v>
                      </c:pt>
                      <c:pt idx="631">
                        <c:v>35.738758027237481</c:v>
                      </c:pt>
                      <c:pt idx="632">
                        <c:v>35.795306695002104</c:v>
                      </c:pt>
                      <c:pt idx="633">
                        <c:v>35.85185536276672</c:v>
                      </c:pt>
                      <c:pt idx="634">
                        <c:v>35.908404030531329</c:v>
                      </c:pt>
                      <c:pt idx="635">
                        <c:v>35.964952698295953</c:v>
                      </c:pt>
                      <c:pt idx="636">
                        <c:v>36.021501366060569</c:v>
                      </c:pt>
                      <c:pt idx="637">
                        <c:v>36.078050033825185</c:v>
                      </c:pt>
                      <c:pt idx="638">
                        <c:v>36.134598701589802</c:v>
                      </c:pt>
                      <c:pt idx="639">
                        <c:v>36.191147369354418</c:v>
                      </c:pt>
                      <c:pt idx="640">
                        <c:v>36.247696037119034</c:v>
                      </c:pt>
                      <c:pt idx="641">
                        <c:v>36.304244704883651</c:v>
                      </c:pt>
                      <c:pt idx="642">
                        <c:v>36.360793372648267</c:v>
                      </c:pt>
                      <c:pt idx="643">
                        <c:v>36.417342040412876</c:v>
                      </c:pt>
                      <c:pt idx="644">
                        <c:v>36.4738907081775</c:v>
                      </c:pt>
                      <c:pt idx="645">
                        <c:v>36.530439375942109</c:v>
                      </c:pt>
                      <c:pt idx="646">
                        <c:v>36.586988043706732</c:v>
                      </c:pt>
                      <c:pt idx="647">
                        <c:v>36.643536711471342</c:v>
                      </c:pt>
                      <c:pt idx="648">
                        <c:v>36.700085379235965</c:v>
                      </c:pt>
                      <c:pt idx="649">
                        <c:v>36.756634047000574</c:v>
                      </c:pt>
                      <c:pt idx="650">
                        <c:v>36.81318271476519</c:v>
                      </c:pt>
                      <c:pt idx="651">
                        <c:v>36.869731382529814</c:v>
                      </c:pt>
                      <c:pt idx="652">
                        <c:v>36.92628005029443</c:v>
                      </c:pt>
                      <c:pt idx="653">
                        <c:v>36.982828718059046</c:v>
                      </c:pt>
                      <c:pt idx="654">
                        <c:v>37.039377385823663</c:v>
                      </c:pt>
                      <c:pt idx="655">
                        <c:v>37.095926053588279</c:v>
                      </c:pt>
                      <c:pt idx="656">
                        <c:v>37.152474721352895</c:v>
                      </c:pt>
                      <c:pt idx="657">
                        <c:v>37.209023389117512</c:v>
                      </c:pt>
                      <c:pt idx="658">
                        <c:v>37.265572056882128</c:v>
                      </c:pt>
                      <c:pt idx="659">
                        <c:v>37.322120724646737</c:v>
                      </c:pt>
                      <c:pt idx="660">
                        <c:v>37.378669392411361</c:v>
                      </c:pt>
                      <c:pt idx="661">
                        <c:v>37.435218060175977</c:v>
                      </c:pt>
                      <c:pt idx="662">
                        <c:v>37.491766727940593</c:v>
                      </c:pt>
                      <c:pt idx="663">
                        <c:v>37.548315395705202</c:v>
                      </c:pt>
                      <c:pt idx="664">
                        <c:v>37.604864063469826</c:v>
                      </c:pt>
                      <c:pt idx="665">
                        <c:v>37.661412731234442</c:v>
                      </c:pt>
                      <c:pt idx="666">
                        <c:v>37.717961398999059</c:v>
                      </c:pt>
                      <c:pt idx="667">
                        <c:v>37.774510066763668</c:v>
                      </c:pt>
                      <c:pt idx="668">
                        <c:v>37.831058734528284</c:v>
                      </c:pt>
                      <c:pt idx="669">
                        <c:v>37.887607402292907</c:v>
                      </c:pt>
                      <c:pt idx="670">
                        <c:v>37.944156070057524</c:v>
                      </c:pt>
                      <c:pt idx="671">
                        <c:v>38.00070473782214</c:v>
                      </c:pt>
                      <c:pt idx="672">
                        <c:v>38.057253405586756</c:v>
                      </c:pt>
                      <c:pt idx="673">
                        <c:v>38.113802073351366</c:v>
                      </c:pt>
                      <c:pt idx="674">
                        <c:v>38.170350741115989</c:v>
                      </c:pt>
                      <c:pt idx="675">
                        <c:v>38.226899408880605</c:v>
                      </c:pt>
                      <c:pt idx="676">
                        <c:v>38.283448076645222</c:v>
                      </c:pt>
                      <c:pt idx="677">
                        <c:v>38.339996744409824</c:v>
                      </c:pt>
                      <c:pt idx="678">
                        <c:v>38.396545412174454</c:v>
                      </c:pt>
                      <c:pt idx="679">
                        <c:v>38.453094079939071</c:v>
                      </c:pt>
                      <c:pt idx="680">
                        <c:v>38.509642747703687</c:v>
                      </c:pt>
                      <c:pt idx="681">
                        <c:v>38.566191415468296</c:v>
                      </c:pt>
                      <c:pt idx="682">
                        <c:v>38.622740083232912</c:v>
                      </c:pt>
                      <c:pt idx="683">
                        <c:v>38.679288750997536</c:v>
                      </c:pt>
                      <c:pt idx="684">
                        <c:v>38.735837418762152</c:v>
                      </c:pt>
                      <c:pt idx="685">
                        <c:v>38.792386086526761</c:v>
                      </c:pt>
                      <c:pt idx="686">
                        <c:v>38.848934754291378</c:v>
                      </c:pt>
                      <c:pt idx="687">
                        <c:v>38.905483422056001</c:v>
                      </c:pt>
                      <c:pt idx="688">
                        <c:v>38.962032089820617</c:v>
                      </c:pt>
                      <c:pt idx="689">
                        <c:v>39.018580757585227</c:v>
                      </c:pt>
                      <c:pt idx="690">
                        <c:v>39.075129425349843</c:v>
                      </c:pt>
                      <c:pt idx="691">
                        <c:v>39.131678093114466</c:v>
                      </c:pt>
                      <c:pt idx="692">
                        <c:v>39.18822676087909</c:v>
                      </c:pt>
                      <c:pt idx="693">
                        <c:v>39.244775428643692</c:v>
                      </c:pt>
                      <c:pt idx="694">
                        <c:v>39.301324096408308</c:v>
                      </c:pt>
                      <c:pt idx="695">
                        <c:v>39.357872764172932</c:v>
                      </c:pt>
                      <c:pt idx="696">
                        <c:v>39.414421431937548</c:v>
                      </c:pt>
                      <c:pt idx="697">
                        <c:v>39.470970099702157</c:v>
                      </c:pt>
                      <c:pt idx="698">
                        <c:v>39.527518767466773</c:v>
                      </c:pt>
                      <c:pt idx="699">
                        <c:v>39.58406743523139</c:v>
                      </c:pt>
                      <c:pt idx="700">
                        <c:v>39.640616102996013</c:v>
                      </c:pt>
                      <c:pt idx="701">
                        <c:v>39.697164770760629</c:v>
                      </c:pt>
                      <c:pt idx="702">
                        <c:v>39.753713438525239</c:v>
                      </c:pt>
                      <c:pt idx="703">
                        <c:v>39.810262106289855</c:v>
                      </c:pt>
                      <c:pt idx="704">
                        <c:v>39.866810774054478</c:v>
                      </c:pt>
                      <c:pt idx="705">
                        <c:v>39.923359441819088</c:v>
                      </c:pt>
                      <c:pt idx="706">
                        <c:v>39.979908109583711</c:v>
                      </c:pt>
                      <c:pt idx="707">
                        <c:v>40.036456777348327</c:v>
                      </c:pt>
                      <c:pt idx="708">
                        <c:v>40.093005445112937</c:v>
                      </c:pt>
                      <c:pt idx="709">
                        <c:v>40.149554112877553</c:v>
                      </c:pt>
                      <c:pt idx="710">
                        <c:v>40.206102780642169</c:v>
                      </c:pt>
                      <c:pt idx="711">
                        <c:v>40.262651448406793</c:v>
                      </c:pt>
                      <c:pt idx="712">
                        <c:v>40.319200116171402</c:v>
                      </c:pt>
                      <c:pt idx="713">
                        <c:v>40.375748783936018</c:v>
                      </c:pt>
                      <c:pt idx="714">
                        <c:v>40.432297451700634</c:v>
                      </c:pt>
                      <c:pt idx="715">
                        <c:v>40.488846119465251</c:v>
                      </c:pt>
                      <c:pt idx="716">
                        <c:v>40.545394787229867</c:v>
                      </c:pt>
                      <c:pt idx="717">
                        <c:v>40.601943454994483</c:v>
                      </c:pt>
                      <c:pt idx="718">
                        <c:v>40.6584921227591</c:v>
                      </c:pt>
                      <c:pt idx="719">
                        <c:v>40.715040790523716</c:v>
                      </c:pt>
                      <c:pt idx="720">
                        <c:v>40.771589458288332</c:v>
                      </c:pt>
                      <c:pt idx="721">
                        <c:v>40.828138126052956</c:v>
                      </c:pt>
                      <c:pt idx="722">
                        <c:v>40.884686793817572</c:v>
                      </c:pt>
                      <c:pt idx="723">
                        <c:v>40.941235461582181</c:v>
                      </c:pt>
                      <c:pt idx="724">
                        <c:v>40.99778412934679</c:v>
                      </c:pt>
                      <c:pt idx="725">
                        <c:v>41.054332797111421</c:v>
                      </c:pt>
                      <c:pt idx="726">
                        <c:v>41.110881464876037</c:v>
                      </c:pt>
                      <c:pt idx="727">
                        <c:v>41.167430132640654</c:v>
                      </c:pt>
                      <c:pt idx="728">
                        <c:v>41.223978800405256</c:v>
                      </c:pt>
                      <c:pt idx="729">
                        <c:v>41.280527468169879</c:v>
                      </c:pt>
                      <c:pt idx="730">
                        <c:v>41.337076135934502</c:v>
                      </c:pt>
                      <c:pt idx="731">
                        <c:v>41.393624803699119</c:v>
                      </c:pt>
                      <c:pt idx="732">
                        <c:v>41.450173471463721</c:v>
                      </c:pt>
                      <c:pt idx="733">
                        <c:v>41.506722139228337</c:v>
                      </c:pt>
                      <c:pt idx="734">
                        <c:v>41.563270806992968</c:v>
                      </c:pt>
                      <c:pt idx="735">
                        <c:v>41.619819474757584</c:v>
                      </c:pt>
                      <c:pt idx="736">
                        <c:v>41.676368142522193</c:v>
                      </c:pt>
                      <c:pt idx="737">
                        <c:v>41.73291681028681</c:v>
                      </c:pt>
                      <c:pt idx="738">
                        <c:v>41.789465478051433</c:v>
                      </c:pt>
                      <c:pt idx="739">
                        <c:v>41.846014145816049</c:v>
                      </c:pt>
                      <c:pt idx="740">
                        <c:v>41.902562813580658</c:v>
                      </c:pt>
                      <c:pt idx="741">
                        <c:v>41.959111481345275</c:v>
                      </c:pt>
                      <c:pt idx="742">
                        <c:v>42.015660149109891</c:v>
                      </c:pt>
                      <c:pt idx="743">
                        <c:v>42.072208816874515</c:v>
                      </c:pt>
                      <c:pt idx="744">
                        <c:v>42.128757484639124</c:v>
                      </c:pt>
                      <c:pt idx="745">
                        <c:v>42.18530615240374</c:v>
                      </c:pt>
                      <c:pt idx="746">
                        <c:v>42.241854820168356</c:v>
                      </c:pt>
                      <c:pt idx="747">
                        <c:v>42.29840348793298</c:v>
                      </c:pt>
                      <c:pt idx="748">
                        <c:v>42.354952155697589</c:v>
                      </c:pt>
                      <c:pt idx="749">
                        <c:v>42.411500823462205</c:v>
                      </c:pt>
                      <c:pt idx="750">
                        <c:v>42.468049491226822</c:v>
                      </c:pt>
                      <c:pt idx="751">
                        <c:v>42.524598158991438</c:v>
                      </c:pt>
                      <c:pt idx="752">
                        <c:v>42.581146826756054</c:v>
                      </c:pt>
                      <c:pt idx="753">
                        <c:v>42.637695494520671</c:v>
                      </c:pt>
                      <c:pt idx="754">
                        <c:v>42.694244162285287</c:v>
                      </c:pt>
                      <c:pt idx="755">
                        <c:v>42.750792830049903</c:v>
                      </c:pt>
                      <c:pt idx="756">
                        <c:v>42.807341497814519</c:v>
                      </c:pt>
                      <c:pt idx="757">
                        <c:v>42.863890165579143</c:v>
                      </c:pt>
                      <c:pt idx="758">
                        <c:v>42.920438833343759</c:v>
                      </c:pt>
                      <c:pt idx="759">
                        <c:v>42.976987501108361</c:v>
                      </c:pt>
                      <c:pt idx="760">
                        <c:v>43.033536168872985</c:v>
                      </c:pt>
                      <c:pt idx="761">
                        <c:v>43.090084836637601</c:v>
                      </c:pt>
                      <c:pt idx="762">
                        <c:v>43.146633504402224</c:v>
                      </c:pt>
                      <c:pt idx="763">
                        <c:v>43.203182172166827</c:v>
                      </c:pt>
                      <c:pt idx="764">
                        <c:v>43.25973083993145</c:v>
                      </c:pt>
                      <c:pt idx="765">
                        <c:v>43.316279507696066</c:v>
                      </c:pt>
                      <c:pt idx="766">
                        <c:v>43.37282817546069</c:v>
                      </c:pt>
                      <c:pt idx="767">
                        <c:v>43.429376843225299</c:v>
                      </c:pt>
                      <c:pt idx="768">
                        <c:v>43.485925510989915</c:v>
                      </c:pt>
                      <c:pt idx="769">
                        <c:v>43.542474178754532</c:v>
                      </c:pt>
                      <c:pt idx="770">
                        <c:v>43.599022846519148</c:v>
                      </c:pt>
                      <c:pt idx="771">
                        <c:v>43.655571514283764</c:v>
                      </c:pt>
                      <c:pt idx="772">
                        <c:v>43.71212018204838</c:v>
                      </c:pt>
                      <c:pt idx="773">
                        <c:v>43.768668849813004</c:v>
                      </c:pt>
                      <c:pt idx="774">
                        <c:v>43.825217517577613</c:v>
                      </c:pt>
                      <c:pt idx="775">
                        <c:v>43.881766185342229</c:v>
                      </c:pt>
                      <c:pt idx="776">
                        <c:v>43.938314853106846</c:v>
                      </c:pt>
                      <c:pt idx="777">
                        <c:v>43.994863520871469</c:v>
                      </c:pt>
                      <c:pt idx="778">
                        <c:v>44.051412188636085</c:v>
                      </c:pt>
                      <c:pt idx="779">
                        <c:v>44.107960856400688</c:v>
                      </c:pt>
                      <c:pt idx="780">
                        <c:v>44.164509524165311</c:v>
                      </c:pt>
                      <c:pt idx="781">
                        <c:v>44.221058191929934</c:v>
                      </c:pt>
                      <c:pt idx="782">
                        <c:v>44.277606859694551</c:v>
                      </c:pt>
                      <c:pt idx="783">
                        <c:v>44.334155527459153</c:v>
                      </c:pt>
                      <c:pt idx="784">
                        <c:v>44.390704195223769</c:v>
                      </c:pt>
                      <c:pt idx="785">
                        <c:v>44.447252862988393</c:v>
                      </c:pt>
                      <c:pt idx="786">
                        <c:v>44.503801530753016</c:v>
                      </c:pt>
                      <c:pt idx="787">
                        <c:v>44.560350198517625</c:v>
                      </c:pt>
                      <c:pt idx="788">
                        <c:v>44.616898866282241</c:v>
                      </c:pt>
                      <c:pt idx="789">
                        <c:v>44.673447534046851</c:v>
                      </c:pt>
                      <c:pt idx="790">
                        <c:v>44.729996201811481</c:v>
                      </c:pt>
                      <c:pt idx="791">
                        <c:v>44.78654486957609</c:v>
                      </c:pt>
                      <c:pt idx="792">
                        <c:v>44.843093537340707</c:v>
                      </c:pt>
                      <c:pt idx="793">
                        <c:v>44.899642205105323</c:v>
                      </c:pt>
                      <c:pt idx="794">
                        <c:v>44.956190872869939</c:v>
                      </c:pt>
                      <c:pt idx="795">
                        <c:v>45.012739540634556</c:v>
                      </c:pt>
                      <c:pt idx="796">
                        <c:v>45.069288208399172</c:v>
                      </c:pt>
                      <c:pt idx="797">
                        <c:v>45.125836876163788</c:v>
                      </c:pt>
                      <c:pt idx="798">
                        <c:v>45.18238554392839</c:v>
                      </c:pt>
                      <c:pt idx="799">
                        <c:v>45.238934211693021</c:v>
                      </c:pt>
                      <c:pt idx="800">
                        <c:v>45.295482879457637</c:v>
                      </c:pt>
                      <c:pt idx="801">
                        <c:v>45.352031547222253</c:v>
                      </c:pt>
                      <c:pt idx="802">
                        <c:v>45.408580214986863</c:v>
                      </c:pt>
                      <c:pt idx="803">
                        <c:v>45.465128882751493</c:v>
                      </c:pt>
                      <c:pt idx="804">
                        <c:v>45.521677550516102</c:v>
                      </c:pt>
                      <c:pt idx="805">
                        <c:v>45.578226218280719</c:v>
                      </c:pt>
                      <c:pt idx="806">
                        <c:v>45.634774886045328</c:v>
                      </c:pt>
                      <c:pt idx="807">
                        <c:v>45.691323553809951</c:v>
                      </c:pt>
                      <c:pt idx="808">
                        <c:v>45.747872221574575</c:v>
                      </c:pt>
                      <c:pt idx="809">
                        <c:v>45.804420889339191</c:v>
                      </c:pt>
                      <c:pt idx="810">
                        <c:v>45.860969557103793</c:v>
                      </c:pt>
                      <c:pt idx="811">
                        <c:v>45.91751822486841</c:v>
                      </c:pt>
                      <c:pt idx="812">
                        <c:v>45.974066892633033</c:v>
                      </c:pt>
                      <c:pt idx="813">
                        <c:v>46.030615560397656</c:v>
                      </c:pt>
                      <c:pt idx="814">
                        <c:v>46.087164228162258</c:v>
                      </c:pt>
                      <c:pt idx="815">
                        <c:v>46.143712895926875</c:v>
                      </c:pt>
                      <c:pt idx="816">
                        <c:v>46.200261563691498</c:v>
                      </c:pt>
                      <c:pt idx="817">
                        <c:v>46.256810231456114</c:v>
                      </c:pt>
                      <c:pt idx="818">
                        <c:v>46.313358899220731</c:v>
                      </c:pt>
                      <c:pt idx="819">
                        <c:v>46.36990756698534</c:v>
                      </c:pt>
                      <c:pt idx="820">
                        <c:v>46.426456234749963</c:v>
                      </c:pt>
                      <c:pt idx="821">
                        <c:v>46.48300490251458</c:v>
                      </c:pt>
                      <c:pt idx="822">
                        <c:v>46.539553570279196</c:v>
                      </c:pt>
                      <c:pt idx="823">
                        <c:v>46.596102238043812</c:v>
                      </c:pt>
                      <c:pt idx="824">
                        <c:v>46.652650905808429</c:v>
                      </c:pt>
                      <c:pt idx="825">
                        <c:v>46.709199573573045</c:v>
                      </c:pt>
                      <c:pt idx="826">
                        <c:v>46.765748241337654</c:v>
                      </c:pt>
                      <c:pt idx="827">
                        <c:v>46.822296909102278</c:v>
                      </c:pt>
                      <c:pt idx="828">
                        <c:v>46.878845576866894</c:v>
                      </c:pt>
                      <c:pt idx="829">
                        <c:v>46.935394244631517</c:v>
                      </c:pt>
                      <c:pt idx="830">
                        <c:v>46.991942912396119</c:v>
                      </c:pt>
                      <c:pt idx="831">
                        <c:v>47.048491580160743</c:v>
                      </c:pt>
                      <c:pt idx="832">
                        <c:v>47.105040247925359</c:v>
                      </c:pt>
                      <c:pt idx="833">
                        <c:v>47.161588915689975</c:v>
                      </c:pt>
                      <c:pt idx="834">
                        <c:v>47.218137583454585</c:v>
                      </c:pt>
                      <c:pt idx="835">
                        <c:v>47.274686251219201</c:v>
                      </c:pt>
                      <c:pt idx="836">
                        <c:v>47.331234918983824</c:v>
                      </c:pt>
                      <c:pt idx="837">
                        <c:v>47.387783586748441</c:v>
                      </c:pt>
                      <c:pt idx="838">
                        <c:v>47.444332254513057</c:v>
                      </c:pt>
                      <c:pt idx="839">
                        <c:v>47.500880922277673</c:v>
                      </c:pt>
                      <c:pt idx="840">
                        <c:v>47.55742959004229</c:v>
                      </c:pt>
                      <c:pt idx="841">
                        <c:v>47.613978257806899</c:v>
                      </c:pt>
                      <c:pt idx="842">
                        <c:v>47.670526925571522</c:v>
                      </c:pt>
                      <c:pt idx="843">
                        <c:v>47.727075593336139</c:v>
                      </c:pt>
                      <c:pt idx="844">
                        <c:v>47.783624261100755</c:v>
                      </c:pt>
                      <c:pt idx="845">
                        <c:v>47.840172928865364</c:v>
                      </c:pt>
                      <c:pt idx="846">
                        <c:v>47.896721596629988</c:v>
                      </c:pt>
                      <c:pt idx="847">
                        <c:v>47.953270264394604</c:v>
                      </c:pt>
                      <c:pt idx="848">
                        <c:v>48.00981893215922</c:v>
                      </c:pt>
                      <c:pt idx="849">
                        <c:v>48.066367599923829</c:v>
                      </c:pt>
                      <c:pt idx="850">
                        <c:v>48.122916267688453</c:v>
                      </c:pt>
                      <c:pt idx="851">
                        <c:v>48.179464935453069</c:v>
                      </c:pt>
                      <c:pt idx="852">
                        <c:v>48.236013603217685</c:v>
                      </c:pt>
                      <c:pt idx="853">
                        <c:v>48.292562270982295</c:v>
                      </c:pt>
                      <c:pt idx="854">
                        <c:v>48.349110938746911</c:v>
                      </c:pt>
                      <c:pt idx="855">
                        <c:v>48.405659606511534</c:v>
                      </c:pt>
                      <c:pt idx="856">
                        <c:v>48.462208274276151</c:v>
                      </c:pt>
                      <c:pt idx="857">
                        <c:v>48.51875694204076</c:v>
                      </c:pt>
                      <c:pt idx="858">
                        <c:v>48.575305609805376</c:v>
                      </c:pt>
                      <c:pt idx="859">
                        <c:v>48.631854277570007</c:v>
                      </c:pt>
                      <c:pt idx="860">
                        <c:v>48.688402945334623</c:v>
                      </c:pt>
                      <c:pt idx="861">
                        <c:v>48.744951613099225</c:v>
                      </c:pt>
                      <c:pt idx="862">
                        <c:v>48.801500280863841</c:v>
                      </c:pt>
                      <c:pt idx="863">
                        <c:v>48.858048948628465</c:v>
                      </c:pt>
                      <c:pt idx="864">
                        <c:v>48.914597616393088</c:v>
                      </c:pt>
                      <c:pt idx="865">
                        <c:v>48.97114628415769</c:v>
                      </c:pt>
                      <c:pt idx="866">
                        <c:v>49.027694951922307</c:v>
                      </c:pt>
                      <c:pt idx="867">
                        <c:v>49.084243619686923</c:v>
                      </c:pt>
                      <c:pt idx="868">
                        <c:v>49.140792287451553</c:v>
                      </c:pt>
                      <c:pt idx="869">
                        <c:v>49.197340955216163</c:v>
                      </c:pt>
                      <c:pt idx="870">
                        <c:v>49.253889622980772</c:v>
                      </c:pt>
                      <c:pt idx="871">
                        <c:v>49.310438290745388</c:v>
                      </c:pt>
                      <c:pt idx="872">
                        <c:v>49.366986958510012</c:v>
                      </c:pt>
                      <c:pt idx="873">
                        <c:v>49.423535626274628</c:v>
                      </c:pt>
                      <c:pt idx="874">
                        <c:v>49.480084294039244</c:v>
                      </c:pt>
                      <c:pt idx="875">
                        <c:v>49.536632961803861</c:v>
                      </c:pt>
                      <c:pt idx="876">
                        <c:v>49.59318162956847</c:v>
                      </c:pt>
                      <c:pt idx="877">
                        <c:v>49.649730297333093</c:v>
                      </c:pt>
                      <c:pt idx="878">
                        <c:v>49.706278965097709</c:v>
                      </c:pt>
                      <c:pt idx="879">
                        <c:v>49.762827632862326</c:v>
                      </c:pt>
                      <c:pt idx="880">
                        <c:v>49.819376300626935</c:v>
                      </c:pt>
                      <c:pt idx="881">
                        <c:v>49.875924968391551</c:v>
                      </c:pt>
                      <c:pt idx="882">
                        <c:v>49.932473636156175</c:v>
                      </c:pt>
                      <c:pt idx="883">
                        <c:v>49.989022303920791</c:v>
                      </c:pt>
                      <c:pt idx="884">
                        <c:v>50.0455709716854</c:v>
                      </c:pt>
                      <c:pt idx="885">
                        <c:v>50.102119639450017</c:v>
                      </c:pt>
                      <c:pt idx="886">
                        <c:v>50.158668307214633</c:v>
                      </c:pt>
                      <c:pt idx="887">
                        <c:v>50.215216974979256</c:v>
                      </c:pt>
                      <c:pt idx="888">
                        <c:v>50.271765642743865</c:v>
                      </c:pt>
                      <c:pt idx="889">
                        <c:v>50.328314310508489</c:v>
                      </c:pt>
                      <c:pt idx="890">
                        <c:v>50.384862978273105</c:v>
                      </c:pt>
                      <c:pt idx="891">
                        <c:v>50.441411646037714</c:v>
                      </c:pt>
                      <c:pt idx="892">
                        <c:v>50.497960313802331</c:v>
                      </c:pt>
                      <c:pt idx="893">
                        <c:v>50.554508981566954</c:v>
                      </c:pt>
                      <c:pt idx="894">
                        <c:v>50.61105764933157</c:v>
                      </c:pt>
                      <c:pt idx="895">
                        <c:v>50.667606317096187</c:v>
                      </c:pt>
                      <c:pt idx="896">
                        <c:v>50.724154984860796</c:v>
                      </c:pt>
                      <c:pt idx="897">
                        <c:v>50.780703652625412</c:v>
                      </c:pt>
                      <c:pt idx="898">
                        <c:v>50.837252320390036</c:v>
                      </c:pt>
                      <c:pt idx="899">
                        <c:v>50.893800988154652</c:v>
                      </c:pt>
                      <c:pt idx="900">
                        <c:v>50.950349655919254</c:v>
                      </c:pt>
                      <c:pt idx="901">
                        <c:v>51.006898323683878</c:v>
                      </c:pt>
                      <c:pt idx="902">
                        <c:v>51.063446991448501</c:v>
                      </c:pt>
                      <c:pt idx="903">
                        <c:v>51.119995659213117</c:v>
                      </c:pt>
                      <c:pt idx="904">
                        <c:v>51.176544326977726</c:v>
                      </c:pt>
                      <c:pt idx="905">
                        <c:v>51.233092994742343</c:v>
                      </c:pt>
                      <c:pt idx="906">
                        <c:v>51.289641662506966</c:v>
                      </c:pt>
                      <c:pt idx="907">
                        <c:v>51.346190330271583</c:v>
                      </c:pt>
                      <c:pt idx="908">
                        <c:v>51.402738998036192</c:v>
                      </c:pt>
                      <c:pt idx="909">
                        <c:v>51.459287665800808</c:v>
                      </c:pt>
                      <c:pt idx="910">
                        <c:v>51.515836333565431</c:v>
                      </c:pt>
                      <c:pt idx="911">
                        <c:v>51.572385001330048</c:v>
                      </c:pt>
                      <c:pt idx="912">
                        <c:v>51.628933669094657</c:v>
                      </c:pt>
                      <c:pt idx="913">
                        <c:v>51.685482336859273</c:v>
                      </c:pt>
                      <c:pt idx="914">
                        <c:v>51.74203100462389</c:v>
                      </c:pt>
                      <c:pt idx="915">
                        <c:v>51.79857967238852</c:v>
                      </c:pt>
                      <c:pt idx="916">
                        <c:v>51.855128340153122</c:v>
                      </c:pt>
                      <c:pt idx="917">
                        <c:v>51.911677007917739</c:v>
                      </c:pt>
                      <c:pt idx="918">
                        <c:v>51.968225675682355</c:v>
                      </c:pt>
                      <c:pt idx="919">
                        <c:v>52.024774343446978</c:v>
                      </c:pt>
                      <c:pt idx="920">
                        <c:v>52.081323011211587</c:v>
                      </c:pt>
                      <c:pt idx="921">
                        <c:v>52.137871678976204</c:v>
                      </c:pt>
                      <c:pt idx="922">
                        <c:v>52.19442034674082</c:v>
                      </c:pt>
                      <c:pt idx="923">
                        <c:v>52.250969014505429</c:v>
                      </c:pt>
                      <c:pt idx="924">
                        <c:v>52.30751768227006</c:v>
                      </c:pt>
                      <c:pt idx="925">
                        <c:v>52.364066350034676</c:v>
                      </c:pt>
                      <c:pt idx="926">
                        <c:v>52.420615017799285</c:v>
                      </c:pt>
                      <c:pt idx="927">
                        <c:v>52.477163685563895</c:v>
                      </c:pt>
                      <c:pt idx="928">
                        <c:v>52.533712353328518</c:v>
                      </c:pt>
                      <c:pt idx="929">
                        <c:v>52.590261021093141</c:v>
                      </c:pt>
                      <c:pt idx="930">
                        <c:v>52.646809688857758</c:v>
                      </c:pt>
                      <c:pt idx="931">
                        <c:v>52.70335835662236</c:v>
                      </c:pt>
                      <c:pt idx="932">
                        <c:v>52.759907024386983</c:v>
                      </c:pt>
                      <c:pt idx="933">
                        <c:v>52.816455692151607</c:v>
                      </c:pt>
                      <c:pt idx="934">
                        <c:v>52.873004359916223</c:v>
                      </c:pt>
                      <c:pt idx="935">
                        <c:v>52.929553027680825</c:v>
                      </c:pt>
                      <c:pt idx="936">
                        <c:v>52.986101695445448</c:v>
                      </c:pt>
                      <c:pt idx="937">
                        <c:v>53.042650363210065</c:v>
                      </c:pt>
                      <c:pt idx="938">
                        <c:v>53.099199030974688</c:v>
                      </c:pt>
                      <c:pt idx="939">
                        <c:v>53.155747698739297</c:v>
                      </c:pt>
                      <c:pt idx="940">
                        <c:v>53.212296366503914</c:v>
                      </c:pt>
                      <c:pt idx="941">
                        <c:v>53.26884503426853</c:v>
                      </c:pt>
                      <c:pt idx="942">
                        <c:v>53.325393702033153</c:v>
                      </c:pt>
                      <c:pt idx="943">
                        <c:v>53.381942369797763</c:v>
                      </c:pt>
                      <c:pt idx="944">
                        <c:v>53.438491037562379</c:v>
                      </c:pt>
                      <c:pt idx="945">
                        <c:v>53.495039705327002</c:v>
                      </c:pt>
                      <c:pt idx="946">
                        <c:v>53.551588373091619</c:v>
                      </c:pt>
                      <c:pt idx="947">
                        <c:v>53.608137040856228</c:v>
                      </c:pt>
                      <c:pt idx="948">
                        <c:v>53.664685708620844</c:v>
                      </c:pt>
                      <c:pt idx="949">
                        <c:v>53.721234376385468</c:v>
                      </c:pt>
                      <c:pt idx="950">
                        <c:v>53.777783044150084</c:v>
                      </c:pt>
                      <c:pt idx="951">
                        <c:v>53.834331711914693</c:v>
                      </c:pt>
                      <c:pt idx="952">
                        <c:v>53.890880379679309</c:v>
                      </c:pt>
                      <c:pt idx="953">
                        <c:v>53.947429047443926</c:v>
                      </c:pt>
                      <c:pt idx="954">
                        <c:v>54.003977715208549</c:v>
                      </c:pt>
                      <c:pt idx="955">
                        <c:v>54.060526382973158</c:v>
                      </c:pt>
                      <c:pt idx="956">
                        <c:v>54.117075050737775</c:v>
                      </c:pt>
                      <c:pt idx="957">
                        <c:v>54.173623718502391</c:v>
                      </c:pt>
                      <c:pt idx="958">
                        <c:v>54.230172386267007</c:v>
                      </c:pt>
                      <c:pt idx="959">
                        <c:v>54.286721054031624</c:v>
                      </c:pt>
                      <c:pt idx="960">
                        <c:v>54.34326972179624</c:v>
                      </c:pt>
                      <c:pt idx="961">
                        <c:v>54.399818389560863</c:v>
                      </c:pt>
                      <c:pt idx="962">
                        <c:v>54.456367057325473</c:v>
                      </c:pt>
                      <c:pt idx="963">
                        <c:v>54.512915725090089</c:v>
                      </c:pt>
                      <c:pt idx="964">
                        <c:v>54.569464392854705</c:v>
                      </c:pt>
                      <c:pt idx="965">
                        <c:v>54.626013060619321</c:v>
                      </c:pt>
                      <c:pt idx="966">
                        <c:v>54.682561728383931</c:v>
                      </c:pt>
                      <c:pt idx="967">
                        <c:v>54.739110396148554</c:v>
                      </c:pt>
                      <c:pt idx="968">
                        <c:v>54.79565906391317</c:v>
                      </c:pt>
                      <c:pt idx="969">
                        <c:v>54.852207731677787</c:v>
                      </c:pt>
                      <c:pt idx="970">
                        <c:v>54.908756399442403</c:v>
                      </c:pt>
                      <c:pt idx="971">
                        <c:v>54.965305067207019</c:v>
                      </c:pt>
                      <c:pt idx="972">
                        <c:v>55.021853734971636</c:v>
                      </c:pt>
                      <c:pt idx="973">
                        <c:v>55.078402402736252</c:v>
                      </c:pt>
                      <c:pt idx="974">
                        <c:v>55.134951070500861</c:v>
                      </c:pt>
                      <c:pt idx="975">
                        <c:v>55.191499738265492</c:v>
                      </c:pt>
                      <c:pt idx="976">
                        <c:v>55.248048406030108</c:v>
                      </c:pt>
                      <c:pt idx="977">
                        <c:v>55.304597073794717</c:v>
                      </c:pt>
                      <c:pt idx="978">
                        <c:v>55.361145741559326</c:v>
                      </c:pt>
                      <c:pt idx="979">
                        <c:v>55.41769440932395</c:v>
                      </c:pt>
                      <c:pt idx="980">
                        <c:v>55.474243077088573</c:v>
                      </c:pt>
                      <c:pt idx="981">
                        <c:v>55.53079174485319</c:v>
                      </c:pt>
                      <c:pt idx="982">
                        <c:v>55.587340412617792</c:v>
                      </c:pt>
                      <c:pt idx="983">
                        <c:v>55.643889080382408</c:v>
                      </c:pt>
                      <c:pt idx="984">
                        <c:v>55.700437748147039</c:v>
                      </c:pt>
                      <c:pt idx="985">
                        <c:v>55.756986415911655</c:v>
                      </c:pt>
                      <c:pt idx="986">
                        <c:v>55.813535083676257</c:v>
                      </c:pt>
                      <c:pt idx="987">
                        <c:v>55.870083751440873</c:v>
                      </c:pt>
                      <c:pt idx="988">
                        <c:v>55.926632419205497</c:v>
                      </c:pt>
                      <c:pt idx="989">
                        <c:v>55.98318108697012</c:v>
                      </c:pt>
                      <c:pt idx="990">
                        <c:v>56.039729754734729</c:v>
                      </c:pt>
                      <c:pt idx="991">
                        <c:v>56.096278422499346</c:v>
                      </c:pt>
                      <c:pt idx="992">
                        <c:v>56.152827090263962</c:v>
                      </c:pt>
                      <c:pt idx="993">
                        <c:v>56.209375758028578</c:v>
                      </c:pt>
                      <c:pt idx="994">
                        <c:v>56.265924425793195</c:v>
                      </c:pt>
                      <c:pt idx="995">
                        <c:v>56.322473093557811</c:v>
                      </c:pt>
                      <c:pt idx="996">
                        <c:v>56.379021761322427</c:v>
                      </c:pt>
                      <c:pt idx="997">
                        <c:v>56.435570429087051</c:v>
                      </c:pt>
                      <c:pt idx="998">
                        <c:v>56.49211909685166</c:v>
                      </c:pt>
                      <c:pt idx="999">
                        <c:v>56.548667764616276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'Storage to House'!$B$12:$B$111</c15:sqref>
                        </c15:formulaRef>
                      </c:ext>
                    </c:extLst>
                    <c:numCache>
                      <c:formatCode>0.00</c:formatCode>
                      <c:ptCount val="100"/>
                      <c:pt idx="0">
                        <c:v>5.6548667764616277E-2</c:v>
                      </c:pt>
                      <c:pt idx="1">
                        <c:v>0.11309733552923255</c:v>
                      </c:pt>
                      <c:pt idx="2">
                        <c:v>0.16964600329384882</c:v>
                      </c:pt>
                      <c:pt idx="3">
                        <c:v>0.22619467105846511</c:v>
                      </c:pt>
                      <c:pt idx="4">
                        <c:v>0.28274333882308139</c:v>
                      </c:pt>
                      <c:pt idx="5">
                        <c:v>0.33929200658769765</c:v>
                      </c:pt>
                      <c:pt idx="6">
                        <c:v>0.39584067435231396</c:v>
                      </c:pt>
                      <c:pt idx="7">
                        <c:v>0.45238934211693022</c:v>
                      </c:pt>
                      <c:pt idx="8">
                        <c:v>0.50893800988154647</c:v>
                      </c:pt>
                      <c:pt idx="9">
                        <c:v>0.56548667764616278</c:v>
                      </c:pt>
                      <c:pt idx="10">
                        <c:v>0.62203534541077898</c:v>
                      </c:pt>
                      <c:pt idx="11">
                        <c:v>0.6785840131753953</c:v>
                      </c:pt>
                      <c:pt idx="12">
                        <c:v>0.73513268094001161</c:v>
                      </c:pt>
                      <c:pt idx="13">
                        <c:v>0.79168134870462792</c:v>
                      </c:pt>
                      <c:pt idx="14">
                        <c:v>0.84823001646924412</c:v>
                      </c:pt>
                      <c:pt idx="15">
                        <c:v>0.90477868423386043</c:v>
                      </c:pt>
                      <c:pt idx="16">
                        <c:v>0.96132735199847663</c:v>
                      </c:pt>
                      <c:pt idx="17">
                        <c:v>1.0178760197630929</c:v>
                      </c:pt>
                      <c:pt idx="18">
                        <c:v>1.0744246875277093</c:v>
                      </c:pt>
                      <c:pt idx="19">
                        <c:v>1.1309733552923256</c:v>
                      </c:pt>
                      <c:pt idx="20">
                        <c:v>1.1875220230569419</c:v>
                      </c:pt>
                      <c:pt idx="21">
                        <c:v>1.244070690821558</c:v>
                      </c:pt>
                      <c:pt idx="22">
                        <c:v>1.3006193585861745</c:v>
                      </c:pt>
                      <c:pt idx="23">
                        <c:v>1.3571680263507906</c:v>
                      </c:pt>
                      <c:pt idx="24">
                        <c:v>1.4137166941154069</c:v>
                      </c:pt>
                      <c:pt idx="25">
                        <c:v>1.4702653618800232</c:v>
                      </c:pt>
                      <c:pt idx="26">
                        <c:v>1.5268140296446395</c:v>
                      </c:pt>
                      <c:pt idx="27">
                        <c:v>1.5833626974092558</c:v>
                      </c:pt>
                      <c:pt idx="28">
                        <c:v>1.6399113651738717</c:v>
                      </c:pt>
                      <c:pt idx="29">
                        <c:v>1.6964600329384882</c:v>
                      </c:pt>
                      <c:pt idx="30">
                        <c:v>1.7530087007031045</c:v>
                      </c:pt>
                      <c:pt idx="31">
                        <c:v>1.8095573684677209</c:v>
                      </c:pt>
                      <c:pt idx="32">
                        <c:v>1.8661060362323372</c:v>
                      </c:pt>
                      <c:pt idx="33">
                        <c:v>1.9226547039969533</c:v>
                      </c:pt>
                      <c:pt idx="34">
                        <c:v>1.9792033717615696</c:v>
                      </c:pt>
                      <c:pt idx="35">
                        <c:v>2.0357520395261859</c:v>
                      </c:pt>
                      <c:pt idx="36">
                        <c:v>2.0923007072908022</c:v>
                      </c:pt>
                      <c:pt idx="37">
                        <c:v>2.1488493750554185</c:v>
                      </c:pt>
                      <c:pt idx="38">
                        <c:v>2.2053980428200353</c:v>
                      </c:pt>
                      <c:pt idx="39">
                        <c:v>2.2619467105846511</c:v>
                      </c:pt>
                      <c:pt idx="40">
                        <c:v>2.3184953783492674</c:v>
                      </c:pt>
                      <c:pt idx="41">
                        <c:v>2.3750440461138838</c:v>
                      </c:pt>
                      <c:pt idx="42">
                        <c:v>2.4315927138785001</c:v>
                      </c:pt>
                      <c:pt idx="43">
                        <c:v>2.4881413816431159</c:v>
                      </c:pt>
                      <c:pt idx="44">
                        <c:v>2.5446900494077322</c:v>
                      </c:pt>
                      <c:pt idx="45">
                        <c:v>2.601238717172349</c:v>
                      </c:pt>
                      <c:pt idx="46">
                        <c:v>2.6577873849369649</c:v>
                      </c:pt>
                      <c:pt idx="47">
                        <c:v>2.7143360527015812</c:v>
                      </c:pt>
                      <c:pt idx="48">
                        <c:v>2.770884720466197</c:v>
                      </c:pt>
                      <c:pt idx="49">
                        <c:v>2.8274333882308138</c:v>
                      </c:pt>
                      <c:pt idx="50">
                        <c:v>2.8839820559954297</c:v>
                      </c:pt>
                      <c:pt idx="51">
                        <c:v>2.9405307237600464</c:v>
                      </c:pt>
                      <c:pt idx="52">
                        <c:v>2.9970793915246627</c:v>
                      </c:pt>
                      <c:pt idx="53">
                        <c:v>3.0536280592892791</c:v>
                      </c:pt>
                      <c:pt idx="54">
                        <c:v>3.1101767270538954</c:v>
                      </c:pt>
                      <c:pt idx="55">
                        <c:v>3.1667253948185117</c:v>
                      </c:pt>
                      <c:pt idx="56">
                        <c:v>3.223274062583128</c:v>
                      </c:pt>
                      <c:pt idx="57">
                        <c:v>3.2798227303477434</c:v>
                      </c:pt>
                      <c:pt idx="58">
                        <c:v>3.3363713981123602</c:v>
                      </c:pt>
                      <c:pt idx="59">
                        <c:v>3.3929200658769765</c:v>
                      </c:pt>
                      <c:pt idx="60">
                        <c:v>3.4494687336415932</c:v>
                      </c:pt>
                      <c:pt idx="61">
                        <c:v>3.5060174014062091</c:v>
                      </c:pt>
                      <c:pt idx="62">
                        <c:v>3.5625660691708254</c:v>
                      </c:pt>
                      <c:pt idx="63">
                        <c:v>3.6191147369354417</c:v>
                      </c:pt>
                      <c:pt idx="64">
                        <c:v>3.675663404700058</c:v>
                      </c:pt>
                      <c:pt idx="65">
                        <c:v>3.7322120724646743</c:v>
                      </c:pt>
                      <c:pt idx="66">
                        <c:v>3.7887607402292902</c:v>
                      </c:pt>
                      <c:pt idx="67">
                        <c:v>3.8453094079939065</c:v>
                      </c:pt>
                      <c:pt idx="68">
                        <c:v>3.9018580757585228</c:v>
                      </c:pt>
                      <c:pt idx="69">
                        <c:v>3.9584067435231391</c:v>
                      </c:pt>
                      <c:pt idx="70">
                        <c:v>4.0149554112877563</c:v>
                      </c:pt>
                      <c:pt idx="71">
                        <c:v>4.0715040790523718</c:v>
                      </c:pt>
                      <c:pt idx="72">
                        <c:v>4.1280527468169881</c:v>
                      </c:pt>
                      <c:pt idx="73">
                        <c:v>4.1846014145816044</c:v>
                      </c:pt>
                      <c:pt idx="74">
                        <c:v>4.2411500823462207</c:v>
                      </c:pt>
                      <c:pt idx="75">
                        <c:v>4.297698750110837</c:v>
                      </c:pt>
                      <c:pt idx="76">
                        <c:v>4.3542474178754533</c:v>
                      </c:pt>
                      <c:pt idx="77">
                        <c:v>4.4107960856400705</c:v>
                      </c:pt>
                      <c:pt idx="78">
                        <c:v>4.4673447534046851</c:v>
                      </c:pt>
                      <c:pt idx="79">
                        <c:v>4.5238934211693023</c:v>
                      </c:pt>
                      <c:pt idx="80">
                        <c:v>4.5804420889339177</c:v>
                      </c:pt>
                      <c:pt idx="81">
                        <c:v>4.6369907566985349</c:v>
                      </c:pt>
                      <c:pt idx="82">
                        <c:v>4.6935394244631503</c:v>
                      </c:pt>
                      <c:pt idx="83">
                        <c:v>4.7500880922277675</c:v>
                      </c:pt>
                      <c:pt idx="84">
                        <c:v>4.8066367599923838</c:v>
                      </c:pt>
                      <c:pt idx="85">
                        <c:v>4.8631854277570001</c:v>
                      </c:pt>
                      <c:pt idx="86">
                        <c:v>4.9197340955216164</c:v>
                      </c:pt>
                      <c:pt idx="87">
                        <c:v>4.9762827632862319</c:v>
                      </c:pt>
                      <c:pt idx="88">
                        <c:v>5.0328314310508491</c:v>
                      </c:pt>
                      <c:pt idx="89">
                        <c:v>5.0893800988154645</c:v>
                      </c:pt>
                      <c:pt idx="90">
                        <c:v>5.1459287665800817</c:v>
                      </c:pt>
                      <c:pt idx="91">
                        <c:v>5.202477434344698</c:v>
                      </c:pt>
                      <c:pt idx="92">
                        <c:v>5.2590261021093143</c:v>
                      </c:pt>
                      <c:pt idx="93">
                        <c:v>5.3155747698739297</c:v>
                      </c:pt>
                      <c:pt idx="94">
                        <c:v>5.3721234376385452</c:v>
                      </c:pt>
                      <c:pt idx="95">
                        <c:v>5.4286721054031624</c:v>
                      </c:pt>
                      <c:pt idx="96">
                        <c:v>5.4852207731677787</c:v>
                      </c:pt>
                      <c:pt idx="97">
                        <c:v>5.5417694409323941</c:v>
                      </c:pt>
                      <c:pt idx="98">
                        <c:v>5.5983181086970113</c:v>
                      </c:pt>
                      <c:pt idx="99">
                        <c:v>5.6548667764616276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55C-4FF8-85AB-668EB4455087}"/>
                  </c:ext>
                </c:extLst>
              </c15:ser>
            </c15:filteredLineSeries>
          </c:ext>
        </c:extLst>
      </c:lineChart>
      <c:dateAx>
        <c:axId val="678443056"/>
        <c:scaling>
          <c:orientation val="minMax"/>
          <c:max val="5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00"/>
                  <a:t>Flow Rate</a:t>
                </a:r>
                <a:r>
                  <a:rPr lang="en-CA" sz="1000" baseline="0"/>
                  <a:t> [L/min]</a:t>
                </a:r>
                <a:endParaRPr lang="en-CA" sz="1000"/>
              </a:p>
            </c:rich>
          </c:tx>
          <c:layout>
            <c:manualLayout>
              <c:xMode val="edge"/>
              <c:yMode val="edge"/>
              <c:x val="0.45126547211316748"/>
              <c:y val="0.839917085418685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41616"/>
        <c:crosses val="autoZero"/>
        <c:auto val="0"/>
        <c:lblOffset val="100"/>
        <c:baseTimeUnit val="days"/>
        <c:majorUnit val="10"/>
        <c:majorTimeUnit val="days"/>
        <c:minorUnit val="1"/>
        <c:minorTimeUnit val="days"/>
      </c:dateAx>
      <c:valAx>
        <c:axId val="6784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Pressure [Pa]</a:t>
                </a:r>
              </a:p>
            </c:rich>
          </c:tx>
          <c:layout>
            <c:manualLayout>
              <c:xMode val="edge"/>
              <c:yMode val="edge"/>
              <c:x val="1.7417270252033844E-2"/>
              <c:y val="0.29145407313168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4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3509273667830264"/>
          <c:y val="0.91991276554956691"/>
          <c:w val="0.43431814815559794"/>
          <c:h val="8.0087234450433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Water</a:t>
            </a:r>
            <a:r>
              <a:rPr lang="en-CA" baseline="0"/>
              <a:t> Rainfall and in Storage Over a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'Tank Model'!$B$12</c:f>
              <c:strCache>
                <c:ptCount val="1"/>
                <c:pt idx="0">
                  <c:v>Daily Rainfall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'Tank Model'!$A$13:$A$377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'Tank Model'!$B$13:$B$377</c:f>
              <c:numCache>
                <c:formatCode>0.0</c:formatCode>
                <c:ptCount val="365"/>
                <c:pt idx="0">
                  <c:v>18.8</c:v>
                </c:pt>
                <c:pt idx="1">
                  <c:v>19.8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20.399999999999999</c:v>
                </c:pt>
                <c:pt idx="7">
                  <c:v>24.8</c:v>
                </c:pt>
                <c:pt idx="8">
                  <c:v>34</c:v>
                </c:pt>
                <c:pt idx="9">
                  <c:v>44.6</c:v>
                </c:pt>
                <c:pt idx="10">
                  <c:v>14.4</c:v>
                </c:pt>
                <c:pt idx="11">
                  <c:v>50.2</c:v>
                </c:pt>
                <c:pt idx="12">
                  <c:v>9.6</c:v>
                </c:pt>
                <c:pt idx="13">
                  <c:v>5.8</c:v>
                </c:pt>
                <c:pt idx="14">
                  <c:v>1.6</c:v>
                </c:pt>
                <c:pt idx="15">
                  <c:v>0.8</c:v>
                </c:pt>
                <c:pt idx="16">
                  <c:v>0</c:v>
                </c:pt>
                <c:pt idx="17">
                  <c:v>2.6</c:v>
                </c:pt>
                <c:pt idx="18">
                  <c:v>1</c:v>
                </c:pt>
                <c:pt idx="19">
                  <c:v>0.6</c:v>
                </c:pt>
                <c:pt idx="20">
                  <c:v>0.8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17.600000000000001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2.6</c:v>
                </c:pt>
                <c:pt idx="31">
                  <c:v>2.6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12.2</c:v>
                </c:pt>
                <c:pt idx="40">
                  <c:v>13.4</c:v>
                </c:pt>
                <c:pt idx="41">
                  <c:v>46.6</c:v>
                </c:pt>
                <c:pt idx="42">
                  <c:v>16.8</c:v>
                </c:pt>
                <c:pt idx="43">
                  <c:v>15.6</c:v>
                </c:pt>
                <c:pt idx="44">
                  <c:v>3</c:v>
                </c:pt>
                <c:pt idx="45">
                  <c:v>11.6</c:v>
                </c:pt>
                <c:pt idx="46">
                  <c:v>19</c:v>
                </c:pt>
                <c:pt idx="47">
                  <c:v>9.1999999999999993</c:v>
                </c:pt>
                <c:pt idx="48">
                  <c:v>12.6</c:v>
                </c:pt>
                <c:pt idx="49">
                  <c:v>21.8</c:v>
                </c:pt>
                <c:pt idx="50">
                  <c:v>2.4</c:v>
                </c:pt>
                <c:pt idx="51">
                  <c:v>0.8</c:v>
                </c:pt>
                <c:pt idx="52">
                  <c:v>4.8</c:v>
                </c:pt>
                <c:pt idx="53">
                  <c:v>14.6</c:v>
                </c:pt>
                <c:pt idx="54">
                  <c:v>6.8</c:v>
                </c:pt>
                <c:pt idx="55">
                  <c:v>0</c:v>
                </c:pt>
                <c:pt idx="56">
                  <c:v>0.8</c:v>
                </c:pt>
                <c:pt idx="57">
                  <c:v>0</c:v>
                </c:pt>
                <c:pt idx="58">
                  <c:v>0.4</c:v>
                </c:pt>
                <c:pt idx="59">
                  <c:v>2</c:v>
                </c:pt>
                <c:pt idx="60">
                  <c:v>19</c:v>
                </c:pt>
                <c:pt idx="61">
                  <c:v>1</c:v>
                </c:pt>
                <c:pt idx="62">
                  <c:v>2.4</c:v>
                </c:pt>
                <c:pt idx="63">
                  <c:v>23.8</c:v>
                </c:pt>
                <c:pt idx="64">
                  <c:v>8.6</c:v>
                </c:pt>
                <c:pt idx="65">
                  <c:v>34</c:v>
                </c:pt>
                <c:pt idx="66">
                  <c:v>52.4</c:v>
                </c:pt>
                <c:pt idx="67">
                  <c:v>10.6</c:v>
                </c:pt>
                <c:pt idx="68">
                  <c:v>2.4</c:v>
                </c:pt>
                <c:pt idx="69">
                  <c:v>0</c:v>
                </c:pt>
                <c:pt idx="70">
                  <c:v>2.8</c:v>
                </c:pt>
                <c:pt idx="71">
                  <c:v>20.2</c:v>
                </c:pt>
                <c:pt idx="72">
                  <c:v>13.8</c:v>
                </c:pt>
                <c:pt idx="73">
                  <c:v>22.8</c:v>
                </c:pt>
                <c:pt idx="74">
                  <c:v>5.4</c:v>
                </c:pt>
                <c:pt idx="75">
                  <c:v>0.4</c:v>
                </c:pt>
                <c:pt idx="76">
                  <c:v>31</c:v>
                </c:pt>
                <c:pt idx="77">
                  <c:v>1.6</c:v>
                </c:pt>
                <c:pt idx="78">
                  <c:v>1.6</c:v>
                </c:pt>
                <c:pt idx="79">
                  <c:v>7.6</c:v>
                </c:pt>
                <c:pt idx="80">
                  <c:v>2.6</c:v>
                </c:pt>
                <c:pt idx="81">
                  <c:v>0</c:v>
                </c:pt>
                <c:pt idx="82">
                  <c:v>4</c:v>
                </c:pt>
                <c:pt idx="83">
                  <c:v>31</c:v>
                </c:pt>
                <c:pt idx="84">
                  <c:v>0.2</c:v>
                </c:pt>
                <c:pt idx="85">
                  <c:v>4.4000000000000004</c:v>
                </c:pt>
                <c:pt idx="86">
                  <c:v>23.6</c:v>
                </c:pt>
                <c:pt idx="87">
                  <c:v>41.6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5.6</c:v>
                </c:pt>
                <c:pt idx="92">
                  <c:v>20.399999999999999</c:v>
                </c:pt>
                <c:pt idx="93">
                  <c:v>2.6</c:v>
                </c:pt>
                <c:pt idx="94">
                  <c:v>15.9</c:v>
                </c:pt>
                <c:pt idx="95">
                  <c:v>9.4</c:v>
                </c:pt>
                <c:pt idx="96">
                  <c:v>13.6</c:v>
                </c:pt>
                <c:pt idx="97">
                  <c:v>5.6</c:v>
                </c:pt>
                <c:pt idx="98">
                  <c:v>0</c:v>
                </c:pt>
                <c:pt idx="99">
                  <c:v>16.600000000000001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14.8</c:v>
                </c:pt>
                <c:pt idx="104">
                  <c:v>20.8</c:v>
                </c:pt>
                <c:pt idx="105">
                  <c:v>37.4</c:v>
                </c:pt>
                <c:pt idx="106">
                  <c:v>9.8000000000000007</c:v>
                </c:pt>
                <c:pt idx="107">
                  <c:v>1.9</c:v>
                </c:pt>
                <c:pt idx="108">
                  <c:v>21</c:v>
                </c:pt>
                <c:pt idx="109">
                  <c:v>30</c:v>
                </c:pt>
                <c:pt idx="110">
                  <c:v>0</c:v>
                </c:pt>
                <c:pt idx="111">
                  <c:v>4.4000000000000004</c:v>
                </c:pt>
                <c:pt idx="112">
                  <c:v>12.8</c:v>
                </c:pt>
                <c:pt idx="113">
                  <c:v>26</c:v>
                </c:pt>
                <c:pt idx="114">
                  <c:v>1.8</c:v>
                </c:pt>
                <c:pt idx="115">
                  <c:v>35</c:v>
                </c:pt>
                <c:pt idx="116">
                  <c:v>7.2</c:v>
                </c:pt>
                <c:pt idx="117">
                  <c:v>0.8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4.5999999999999996</c:v>
                </c:pt>
                <c:pt idx="123">
                  <c:v>3.8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0.2</c:v>
                </c:pt>
                <c:pt idx="130">
                  <c:v>0</c:v>
                </c:pt>
                <c:pt idx="131">
                  <c:v>0.2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8.1999999999999993</c:v>
                </c:pt>
                <c:pt idx="141">
                  <c:v>29.6</c:v>
                </c:pt>
                <c:pt idx="142">
                  <c:v>0.8</c:v>
                </c:pt>
                <c:pt idx="143">
                  <c:v>5.2</c:v>
                </c:pt>
                <c:pt idx="144">
                  <c:v>23.4</c:v>
                </c:pt>
                <c:pt idx="145">
                  <c:v>0</c:v>
                </c:pt>
                <c:pt idx="146">
                  <c:v>4.4000000000000004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3.6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1.6</c:v>
                </c:pt>
                <c:pt idx="169">
                  <c:v>20.8</c:v>
                </c:pt>
                <c:pt idx="170">
                  <c:v>3.2</c:v>
                </c:pt>
                <c:pt idx="171">
                  <c:v>1.2</c:v>
                </c:pt>
                <c:pt idx="172">
                  <c:v>0</c:v>
                </c:pt>
                <c:pt idx="173">
                  <c:v>15.4</c:v>
                </c:pt>
                <c:pt idx="174">
                  <c:v>1.2</c:v>
                </c:pt>
                <c:pt idx="175">
                  <c:v>0</c:v>
                </c:pt>
                <c:pt idx="176">
                  <c:v>5.8</c:v>
                </c:pt>
                <c:pt idx="177">
                  <c:v>20.399999999999999</c:v>
                </c:pt>
                <c:pt idx="178">
                  <c:v>20.399999999999999</c:v>
                </c:pt>
                <c:pt idx="179">
                  <c:v>0.6</c:v>
                </c:pt>
                <c:pt idx="180">
                  <c:v>0</c:v>
                </c:pt>
                <c:pt idx="181">
                  <c:v>0</c:v>
                </c:pt>
                <c:pt idx="182">
                  <c:v>1.8</c:v>
                </c:pt>
                <c:pt idx="183">
                  <c:v>6.2</c:v>
                </c:pt>
                <c:pt idx="184">
                  <c:v>9.4</c:v>
                </c:pt>
                <c:pt idx="185">
                  <c:v>26.6</c:v>
                </c:pt>
                <c:pt idx="186">
                  <c:v>13.6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37</c:v>
                </c:pt>
                <c:pt idx="199">
                  <c:v>1.8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18.2</c:v>
                </c:pt>
                <c:pt idx="204">
                  <c:v>0.6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0.4</c:v>
                </c:pt>
                <c:pt idx="240">
                  <c:v>7.8</c:v>
                </c:pt>
                <c:pt idx="241">
                  <c:v>3.6</c:v>
                </c:pt>
                <c:pt idx="242">
                  <c:v>10.6</c:v>
                </c:pt>
                <c:pt idx="243">
                  <c:v>3.2</c:v>
                </c:pt>
                <c:pt idx="244">
                  <c:v>6.2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26.4</c:v>
                </c:pt>
                <c:pt idx="261">
                  <c:v>0.4</c:v>
                </c:pt>
                <c:pt idx="262">
                  <c:v>0</c:v>
                </c:pt>
                <c:pt idx="263">
                  <c:v>2</c:v>
                </c:pt>
                <c:pt idx="264">
                  <c:v>12.4</c:v>
                </c:pt>
                <c:pt idx="265">
                  <c:v>29.4</c:v>
                </c:pt>
                <c:pt idx="266">
                  <c:v>1.6</c:v>
                </c:pt>
                <c:pt idx="267">
                  <c:v>0.6</c:v>
                </c:pt>
                <c:pt idx="268">
                  <c:v>8.1999999999999993</c:v>
                </c:pt>
                <c:pt idx="269">
                  <c:v>0</c:v>
                </c:pt>
                <c:pt idx="270">
                  <c:v>12.4</c:v>
                </c:pt>
                <c:pt idx="271">
                  <c:v>5.6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57.8</c:v>
                </c:pt>
                <c:pt idx="276">
                  <c:v>6</c:v>
                </c:pt>
                <c:pt idx="277">
                  <c:v>9.1999999999999993</c:v>
                </c:pt>
                <c:pt idx="278">
                  <c:v>0.4</c:v>
                </c:pt>
                <c:pt idx="279">
                  <c:v>0</c:v>
                </c:pt>
                <c:pt idx="280">
                  <c:v>1.4</c:v>
                </c:pt>
                <c:pt idx="281">
                  <c:v>1.8</c:v>
                </c:pt>
                <c:pt idx="282">
                  <c:v>17.8</c:v>
                </c:pt>
                <c:pt idx="283">
                  <c:v>15.4</c:v>
                </c:pt>
                <c:pt idx="284">
                  <c:v>33</c:v>
                </c:pt>
                <c:pt idx="285">
                  <c:v>31.4</c:v>
                </c:pt>
                <c:pt idx="286">
                  <c:v>28.4</c:v>
                </c:pt>
                <c:pt idx="287">
                  <c:v>6.4</c:v>
                </c:pt>
                <c:pt idx="288">
                  <c:v>17.2</c:v>
                </c:pt>
                <c:pt idx="289">
                  <c:v>27</c:v>
                </c:pt>
                <c:pt idx="290">
                  <c:v>16.8</c:v>
                </c:pt>
                <c:pt idx="291">
                  <c:v>46.2</c:v>
                </c:pt>
                <c:pt idx="292">
                  <c:v>10.8</c:v>
                </c:pt>
                <c:pt idx="293">
                  <c:v>40.200000000000003</c:v>
                </c:pt>
                <c:pt idx="294">
                  <c:v>21.4</c:v>
                </c:pt>
                <c:pt idx="295">
                  <c:v>9.4</c:v>
                </c:pt>
                <c:pt idx="296">
                  <c:v>1.6</c:v>
                </c:pt>
                <c:pt idx="297">
                  <c:v>21.8</c:v>
                </c:pt>
                <c:pt idx="298">
                  <c:v>2.4</c:v>
                </c:pt>
                <c:pt idx="299">
                  <c:v>33.6</c:v>
                </c:pt>
                <c:pt idx="300">
                  <c:v>24.4</c:v>
                </c:pt>
                <c:pt idx="301">
                  <c:v>7</c:v>
                </c:pt>
                <c:pt idx="302">
                  <c:v>9</c:v>
                </c:pt>
                <c:pt idx="303">
                  <c:v>15</c:v>
                </c:pt>
                <c:pt idx="304">
                  <c:v>6.4</c:v>
                </c:pt>
                <c:pt idx="305">
                  <c:v>37.6</c:v>
                </c:pt>
                <c:pt idx="306">
                  <c:v>35.200000000000003</c:v>
                </c:pt>
                <c:pt idx="307">
                  <c:v>9</c:v>
                </c:pt>
                <c:pt idx="308">
                  <c:v>4.4000000000000004</c:v>
                </c:pt>
                <c:pt idx="309">
                  <c:v>20.2</c:v>
                </c:pt>
                <c:pt idx="310">
                  <c:v>1.4</c:v>
                </c:pt>
                <c:pt idx="311">
                  <c:v>34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3.4</c:v>
                </c:pt>
                <c:pt idx="323">
                  <c:v>29.4</c:v>
                </c:pt>
                <c:pt idx="324">
                  <c:v>32.799999999999997</c:v>
                </c:pt>
                <c:pt idx="325">
                  <c:v>25.6</c:v>
                </c:pt>
                <c:pt idx="326">
                  <c:v>15.2</c:v>
                </c:pt>
                <c:pt idx="327">
                  <c:v>60.6</c:v>
                </c:pt>
                <c:pt idx="328">
                  <c:v>15</c:v>
                </c:pt>
                <c:pt idx="329">
                  <c:v>43</c:v>
                </c:pt>
                <c:pt idx="330">
                  <c:v>15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1.2</c:v>
                </c:pt>
                <c:pt idx="338">
                  <c:v>45.4</c:v>
                </c:pt>
                <c:pt idx="339">
                  <c:v>0.8</c:v>
                </c:pt>
                <c:pt idx="340">
                  <c:v>15.2</c:v>
                </c:pt>
                <c:pt idx="341">
                  <c:v>48.6</c:v>
                </c:pt>
                <c:pt idx="342">
                  <c:v>34.200000000000003</c:v>
                </c:pt>
                <c:pt idx="343">
                  <c:v>4.4000000000000004</c:v>
                </c:pt>
                <c:pt idx="344">
                  <c:v>17.8</c:v>
                </c:pt>
                <c:pt idx="345">
                  <c:v>1.4</c:v>
                </c:pt>
                <c:pt idx="346">
                  <c:v>1</c:v>
                </c:pt>
                <c:pt idx="347">
                  <c:v>0</c:v>
                </c:pt>
                <c:pt idx="348">
                  <c:v>9</c:v>
                </c:pt>
                <c:pt idx="349">
                  <c:v>20.2</c:v>
                </c:pt>
                <c:pt idx="350">
                  <c:v>0.8</c:v>
                </c:pt>
                <c:pt idx="351">
                  <c:v>24.6</c:v>
                </c:pt>
                <c:pt idx="352">
                  <c:v>0</c:v>
                </c:pt>
                <c:pt idx="353">
                  <c:v>0</c:v>
                </c:pt>
                <c:pt idx="354">
                  <c:v>8.8000000000000007</c:v>
                </c:pt>
                <c:pt idx="355">
                  <c:v>11.6</c:v>
                </c:pt>
                <c:pt idx="356">
                  <c:v>10</c:v>
                </c:pt>
                <c:pt idx="357">
                  <c:v>2.2000000000000002</c:v>
                </c:pt>
                <c:pt idx="358">
                  <c:v>0.6</c:v>
                </c:pt>
                <c:pt idx="359">
                  <c:v>10.199999999999999</c:v>
                </c:pt>
                <c:pt idx="360">
                  <c:v>5.4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2-4349-B58C-911B2BFF1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9391279"/>
        <c:axId val="1679377839"/>
      </c:barChart>
      <c:lineChart>
        <c:grouping val="standard"/>
        <c:varyColors val="0"/>
        <c:ser>
          <c:idx val="2"/>
          <c:order val="1"/>
          <c:tx>
            <c:strRef>
              <c:f>'Tank Model'!$D$12</c:f>
              <c:strCache>
                <c:ptCount val="1"/>
                <c:pt idx="0">
                  <c:v>V_water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'Tank Model'!$A$13:$A$377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'Tank Model'!$D$13:$D$377</c:f>
              <c:numCache>
                <c:formatCode>General</c:formatCode>
                <c:ptCount val="365"/>
                <c:pt idx="0">
                  <c:v>1.88</c:v>
                </c:pt>
                <c:pt idx="1">
                  <c:v>3.86</c:v>
                </c:pt>
                <c:pt idx="2">
                  <c:v>3.86</c:v>
                </c:pt>
                <c:pt idx="3">
                  <c:v>3.86</c:v>
                </c:pt>
                <c:pt idx="4">
                  <c:v>3.86</c:v>
                </c:pt>
                <c:pt idx="5">
                  <c:v>4.3599999999999994</c:v>
                </c:pt>
                <c:pt idx="6">
                  <c:v>6.3999999999999986</c:v>
                </c:pt>
                <c:pt idx="7">
                  <c:v>8.879999999999999</c:v>
                </c:pt>
                <c:pt idx="8">
                  <c:v>11.379999999999999</c:v>
                </c:pt>
                <c:pt idx="9">
                  <c:v>13.879999999999999</c:v>
                </c:pt>
                <c:pt idx="10">
                  <c:v>15.319999999999999</c:v>
                </c:pt>
                <c:pt idx="11">
                  <c:v>17.82</c:v>
                </c:pt>
                <c:pt idx="12">
                  <c:v>18.78</c:v>
                </c:pt>
                <c:pt idx="13">
                  <c:v>19.36</c:v>
                </c:pt>
                <c:pt idx="14">
                  <c:v>19.52</c:v>
                </c:pt>
                <c:pt idx="15">
                  <c:v>19.599999999999998</c:v>
                </c:pt>
                <c:pt idx="16">
                  <c:v>19.599999999999998</c:v>
                </c:pt>
                <c:pt idx="17">
                  <c:v>19.86</c:v>
                </c:pt>
                <c:pt idx="18">
                  <c:v>19.96</c:v>
                </c:pt>
                <c:pt idx="19">
                  <c:v>20.02</c:v>
                </c:pt>
                <c:pt idx="20">
                  <c:v>20.099999999999998</c:v>
                </c:pt>
                <c:pt idx="21">
                  <c:v>20.159999999999997</c:v>
                </c:pt>
                <c:pt idx="22">
                  <c:v>20.159999999999997</c:v>
                </c:pt>
                <c:pt idx="23">
                  <c:v>20.159999999999997</c:v>
                </c:pt>
                <c:pt idx="24">
                  <c:v>20.159999999999997</c:v>
                </c:pt>
                <c:pt idx="25">
                  <c:v>20.159999999999997</c:v>
                </c:pt>
                <c:pt idx="26">
                  <c:v>21.919999999999998</c:v>
                </c:pt>
                <c:pt idx="27">
                  <c:v>21.919999999999998</c:v>
                </c:pt>
                <c:pt idx="28">
                  <c:v>21.919999999999998</c:v>
                </c:pt>
                <c:pt idx="29">
                  <c:v>21.919999999999998</c:v>
                </c:pt>
                <c:pt idx="30">
                  <c:v>22.18</c:v>
                </c:pt>
                <c:pt idx="31">
                  <c:v>21.900000000000002</c:v>
                </c:pt>
                <c:pt idx="32">
                  <c:v>21.360000000000003</c:v>
                </c:pt>
                <c:pt idx="33">
                  <c:v>20.820000000000004</c:v>
                </c:pt>
                <c:pt idx="34">
                  <c:v>20.280000000000005</c:v>
                </c:pt>
                <c:pt idx="35">
                  <c:v>19.740000000000006</c:v>
                </c:pt>
                <c:pt idx="36">
                  <c:v>19.200000000000006</c:v>
                </c:pt>
                <c:pt idx="37">
                  <c:v>18.660000000000007</c:v>
                </c:pt>
                <c:pt idx="38">
                  <c:v>18.120000000000008</c:v>
                </c:pt>
                <c:pt idx="39">
                  <c:v>18.800000000000008</c:v>
                </c:pt>
                <c:pt idx="40">
                  <c:v>19.600000000000009</c:v>
                </c:pt>
                <c:pt idx="41">
                  <c:v>21.560000000000009</c:v>
                </c:pt>
                <c:pt idx="42">
                  <c:v>22.70000000000001</c:v>
                </c:pt>
                <c:pt idx="43">
                  <c:v>23.72000000000001</c:v>
                </c:pt>
                <c:pt idx="44">
                  <c:v>23.480000000000011</c:v>
                </c:pt>
                <c:pt idx="45">
                  <c:v>24.100000000000012</c:v>
                </c:pt>
                <c:pt idx="46">
                  <c:v>25.460000000000012</c:v>
                </c:pt>
                <c:pt idx="47">
                  <c:v>25.840000000000011</c:v>
                </c:pt>
                <c:pt idx="48">
                  <c:v>26</c:v>
                </c:pt>
                <c:pt idx="49">
                  <c:v>26</c:v>
                </c:pt>
                <c:pt idx="50">
                  <c:v>25.7</c:v>
                </c:pt>
                <c:pt idx="51">
                  <c:v>25.24</c:v>
                </c:pt>
                <c:pt idx="52">
                  <c:v>25.18</c:v>
                </c:pt>
                <c:pt idx="53">
                  <c:v>26</c:v>
                </c:pt>
                <c:pt idx="54">
                  <c:v>26</c:v>
                </c:pt>
                <c:pt idx="55">
                  <c:v>25.46</c:v>
                </c:pt>
                <c:pt idx="56">
                  <c:v>25</c:v>
                </c:pt>
                <c:pt idx="57">
                  <c:v>24.46</c:v>
                </c:pt>
                <c:pt idx="58">
                  <c:v>23.96</c:v>
                </c:pt>
                <c:pt idx="59">
                  <c:v>23.62</c:v>
                </c:pt>
                <c:pt idx="60">
                  <c:v>24.98</c:v>
                </c:pt>
                <c:pt idx="61">
                  <c:v>24.540000000000003</c:v>
                </c:pt>
                <c:pt idx="62">
                  <c:v>24.240000000000002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25.7</c:v>
                </c:pt>
                <c:pt idx="69">
                  <c:v>25.16</c:v>
                </c:pt>
                <c:pt idx="70">
                  <c:v>24.900000000000002</c:v>
                </c:pt>
                <c:pt idx="71">
                  <c:v>26</c:v>
                </c:pt>
                <c:pt idx="72">
                  <c:v>26</c:v>
                </c:pt>
                <c:pt idx="73">
                  <c:v>26</c:v>
                </c:pt>
                <c:pt idx="74">
                  <c:v>26</c:v>
                </c:pt>
                <c:pt idx="75">
                  <c:v>25.5</c:v>
                </c:pt>
                <c:pt idx="76">
                  <c:v>26</c:v>
                </c:pt>
                <c:pt idx="77">
                  <c:v>25.62</c:v>
                </c:pt>
                <c:pt idx="78">
                  <c:v>25.240000000000002</c:v>
                </c:pt>
                <c:pt idx="79">
                  <c:v>25.460000000000004</c:v>
                </c:pt>
                <c:pt idx="80">
                  <c:v>25.180000000000007</c:v>
                </c:pt>
                <c:pt idx="81">
                  <c:v>24.640000000000008</c:v>
                </c:pt>
                <c:pt idx="82">
                  <c:v>24.500000000000007</c:v>
                </c:pt>
                <c:pt idx="83">
                  <c:v>26</c:v>
                </c:pt>
                <c:pt idx="84">
                  <c:v>25.48</c:v>
                </c:pt>
                <c:pt idx="85">
                  <c:v>25.380000000000003</c:v>
                </c:pt>
                <c:pt idx="86">
                  <c:v>26</c:v>
                </c:pt>
                <c:pt idx="87">
                  <c:v>26</c:v>
                </c:pt>
                <c:pt idx="88">
                  <c:v>25.76</c:v>
                </c:pt>
                <c:pt idx="89">
                  <c:v>25.220000000000002</c:v>
                </c:pt>
                <c:pt idx="90">
                  <c:v>24.680000000000003</c:v>
                </c:pt>
                <c:pt idx="91">
                  <c:v>24.700000000000003</c:v>
                </c:pt>
                <c:pt idx="92">
                  <c:v>26</c:v>
                </c:pt>
                <c:pt idx="93">
                  <c:v>25.720000000000002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25.46</c:v>
                </c:pt>
                <c:pt idx="99">
                  <c:v>26</c:v>
                </c:pt>
                <c:pt idx="100">
                  <c:v>25.46</c:v>
                </c:pt>
                <c:pt idx="101">
                  <c:v>24.92</c:v>
                </c:pt>
                <c:pt idx="102">
                  <c:v>24.380000000000003</c:v>
                </c:pt>
                <c:pt idx="103">
                  <c:v>25.320000000000004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25.650000000000002</c:v>
                </c:pt>
                <c:pt idx="108">
                  <c:v>26</c:v>
                </c:pt>
                <c:pt idx="109">
                  <c:v>26</c:v>
                </c:pt>
                <c:pt idx="110">
                  <c:v>25.46</c:v>
                </c:pt>
                <c:pt idx="111">
                  <c:v>25.360000000000003</c:v>
                </c:pt>
                <c:pt idx="112">
                  <c:v>26</c:v>
                </c:pt>
                <c:pt idx="113">
                  <c:v>26</c:v>
                </c:pt>
                <c:pt idx="114">
                  <c:v>25.64</c:v>
                </c:pt>
                <c:pt idx="115">
                  <c:v>26</c:v>
                </c:pt>
                <c:pt idx="116">
                  <c:v>26</c:v>
                </c:pt>
                <c:pt idx="117">
                  <c:v>25.54</c:v>
                </c:pt>
                <c:pt idx="118">
                  <c:v>25.01</c:v>
                </c:pt>
                <c:pt idx="119">
                  <c:v>24.470000000000002</c:v>
                </c:pt>
                <c:pt idx="120">
                  <c:v>23.930000000000003</c:v>
                </c:pt>
                <c:pt idx="121">
                  <c:v>23.590000000000003</c:v>
                </c:pt>
                <c:pt idx="122">
                  <c:v>23.510000000000005</c:v>
                </c:pt>
                <c:pt idx="123">
                  <c:v>23.350000000000005</c:v>
                </c:pt>
                <c:pt idx="124">
                  <c:v>22.810000000000006</c:v>
                </c:pt>
                <c:pt idx="125">
                  <c:v>22.270000000000007</c:v>
                </c:pt>
                <c:pt idx="126">
                  <c:v>21.730000000000008</c:v>
                </c:pt>
                <c:pt idx="127">
                  <c:v>21.190000000000008</c:v>
                </c:pt>
                <c:pt idx="128">
                  <c:v>20.650000000000009</c:v>
                </c:pt>
                <c:pt idx="129">
                  <c:v>20.13000000000001</c:v>
                </c:pt>
                <c:pt idx="130">
                  <c:v>19.590000000000011</c:v>
                </c:pt>
                <c:pt idx="131">
                  <c:v>19.070000000000011</c:v>
                </c:pt>
                <c:pt idx="132">
                  <c:v>18.530000000000012</c:v>
                </c:pt>
                <c:pt idx="133">
                  <c:v>17.990000000000013</c:v>
                </c:pt>
                <c:pt idx="134">
                  <c:v>17.450000000000014</c:v>
                </c:pt>
                <c:pt idx="135">
                  <c:v>17.190000000000015</c:v>
                </c:pt>
                <c:pt idx="136">
                  <c:v>16.650000000000016</c:v>
                </c:pt>
                <c:pt idx="137">
                  <c:v>16.110000000000017</c:v>
                </c:pt>
                <c:pt idx="138">
                  <c:v>15.570000000000018</c:v>
                </c:pt>
                <c:pt idx="139">
                  <c:v>15.030000000000019</c:v>
                </c:pt>
                <c:pt idx="140">
                  <c:v>15.31000000000002</c:v>
                </c:pt>
                <c:pt idx="141">
                  <c:v>17.270000000000021</c:v>
                </c:pt>
                <c:pt idx="142">
                  <c:v>16.81000000000002</c:v>
                </c:pt>
                <c:pt idx="143">
                  <c:v>16.79000000000002</c:v>
                </c:pt>
                <c:pt idx="144">
                  <c:v>18.590000000000021</c:v>
                </c:pt>
                <c:pt idx="145">
                  <c:v>18.050000000000022</c:v>
                </c:pt>
                <c:pt idx="146">
                  <c:v>17.950000000000024</c:v>
                </c:pt>
                <c:pt idx="147">
                  <c:v>17.410000000000025</c:v>
                </c:pt>
                <c:pt idx="148">
                  <c:v>16.870000000000026</c:v>
                </c:pt>
                <c:pt idx="149">
                  <c:v>16.330000000000027</c:v>
                </c:pt>
                <c:pt idx="150">
                  <c:v>15.790000000000028</c:v>
                </c:pt>
                <c:pt idx="151">
                  <c:v>15.250000000000028</c:v>
                </c:pt>
                <c:pt idx="152">
                  <c:v>14.710000000000029</c:v>
                </c:pt>
                <c:pt idx="153">
                  <c:v>14.17000000000003</c:v>
                </c:pt>
                <c:pt idx="154">
                  <c:v>13.630000000000031</c:v>
                </c:pt>
                <c:pt idx="155">
                  <c:v>13.090000000000032</c:v>
                </c:pt>
                <c:pt idx="156">
                  <c:v>12.550000000000033</c:v>
                </c:pt>
                <c:pt idx="157">
                  <c:v>12.010000000000034</c:v>
                </c:pt>
                <c:pt idx="158">
                  <c:v>11.490000000000034</c:v>
                </c:pt>
                <c:pt idx="159">
                  <c:v>10.950000000000035</c:v>
                </c:pt>
                <c:pt idx="160">
                  <c:v>10.410000000000036</c:v>
                </c:pt>
                <c:pt idx="161">
                  <c:v>9.8700000000000365</c:v>
                </c:pt>
                <c:pt idx="162">
                  <c:v>9.3300000000000374</c:v>
                </c:pt>
                <c:pt idx="163">
                  <c:v>8.7900000000000382</c:v>
                </c:pt>
                <c:pt idx="164">
                  <c:v>8.6100000000000385</c:v>
                </c:pt>
                <c:pt idx="165">
                  <c:v>8.0700000000000394</c:v>
                </c:pt>
                <c:pt idx="166">
                  <c:v>7.5300000000000393</c:v>
                </c:pt>
                <c:pt idx="167">
                  <c:v>6.9900000000000393</c:v>
                </c:pt>
                <c:pt idx="168">
                  <c:v>6.6100000000000394</c:v>
                </c:pt>
                <c:pt idx="169">
                  <c:v>8.1500000000000412</c:v>
                </c:pt>
                <c:pt idx="170">
                  <c:v>7.9300000000000415</c:v>
                </c:pt>
                <c:pt idx="171">
                  <c:v>7.5100000000000415</c:v>
                </c:pt>
                <c:pt idx="172">
                  <c:v>6.9700000000000415</c:v>
                </c:pt>
                <c:pt idx="173">
                  <c:v>7.9700000000000406</c:v>
                </c:pt>
                <c:pt idx="174">
                  <c:v>7.5500000000000407</c:v>
                </c:pt>
                <c:pt idx="175">
                  <c:v>7.0100000000000406</c:v>
                </c:pt>
                <c:pt idx="176">
                  <c:v>7.0500000000000407</c:v>
                </c:pt>
                <c:pt idx="177">
                  <c:v>8.5500000000000398</c:v>
                </c:pt>
                <c:pt idx="178">
                  <c:v>10.05000000000004</c:v>
                </c:pt>
                <c:pt idx="179">
                  <c:v>9.5700000000000394</c:v>
                </c:pt>
                <c:pt idx="180">
                  <c:v>9.0300000000000402</c:v>
                </c:pt>
                <c:pt idx="181">
                  <c:v>8.4900000000000411</c:v>
                </c:pt>
                <c:pt idx="182">
                  <c:v>8.1300000000000416</c:v>
                </c:pt>
                <c:pt idx="183">
                  <c:v>8.2100000000000399</c:v>
                </c:pt>
                <c:pt idx="184">
                  <c:v>8.6100000000000385</c:v>
                </c:pt>
                <c:pt idx="185">
                  <c:v>10.570000000000039</c:v>
                </c:pt>
                <c:pt idx="186">
                  <c:v>11.39000000000004</c:v>
                </c:pt>
                <c:pt idx="187">
                  <c:v>10.850000000000041</c:v>
                </c:pt>
                <c:pt idx="188">
                  <c:v>10.310000000000041</c:v>
                </c:pt>
                <c:pt idx="189">
                  <c:v>9.7700000000000422</c:v>
                </c:pt>
                <c:pt idx="190">
                  <c:v>9.2300000000000431</c:v>
                </c:pt>
                <c:pt idx="191">
                  <c:v>8.6900000000000439</c:v>
                </c:pt>
                <c:pt idx="192">
                  <c:v>8.1500000000000448</c:v>
                </c:pt>
                <c:pt idx="193">
                  <c:v>7.6100000000000447</c:v>
                </c:pt>
                <c:pt idx="194">
                  <c:v>7.0700000000000447</c:v>
                </c:pt>
                <c:pt idx="195">
                  <c:v>6.5300000000000447</c:v>
                </c:pt>
                <c:pt idx="196">
                  <c:v>5.9900000000000446</c:v>
                </c:pt>
                <c:pt idx="197">
                  <c:v>5.4500000000000446</c:v>
                </c:pt>
                <c:pt idx="198">
                  <c:v>7.4100000000000446</c:v>
                </c:pt>
                <c:pt idx="199">
                  <c:v>7.0500000000000442</c:v>
                </c:pt>
                <c:pt idx="200">
                  <c:v>6.5100000000000442</c:v>
                </c:pt>
                <c:pt idx="201">
                  <c:v>5.9700000000000442</c:v>
                </c:pt>
                <c:pt idx="202">
                  <c:v>6.2300000000000439</c:v>
                </c:pt>
                <c:pt idx="203">
                  <c:v>7.5100000000000433</c:v>
                </c:pt>
                <c:pt idx="204">
                  <c:v>7.0300000000000429</c:v>
                </c:pt>
                <c:pt idx="205">
                  <c:v>6.4900000000000428</c:v>
                </c:pt>
                <c:pt idx="206">
                  <c:v>5.9500000000000428</c:v>
                </c:pt>
                <c:pt idx="207">
                  <c:v>5.4100000000000428</c:v>
                </c:pt>
                <c:pt idx="208">
                  <c:v>4.8700000000000427</c:v>
                </c:pt>
                <c:pt idx="209">
                  <c:v>4.3300000000000427</c:v>
                </c:pt>
                <c:pt idx="210">
                  <c:v>3.7900000000000427</c:v>
                </c:pt>
                <c:pt idx="211">
                  <c:v>3.2500000000000426</c:v>
                </c:pt>
                <c:pt idx="212">
                  <c:v>2.7100000000000426</c:v>
                </c:pt>
                <c:pt idx="213">
                  <c:v>2.1700000000000426</c:v>
                </c:pt>
                <c:pt idx="214">
                  <c:v>1.6300000000000425</c:v>
                </c:pt>
                <c:pt idx="215">
                  <c:v>1.0900000000000425</c:v>
                </c:pt>
                <c:pt idx="216">
                  <c:v>0.55000000000004245</c:v>
                </c:pt>
                <c:pt idx="217">
                  <c:v>1.0000000000042419E-2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0.24</c:v>
                </c:pt>
                <c:pt idx="241">
                  <c:v>5.9999999999999942E-2</c:v>
                </c:pt>
                <c:pt idx="242">
                  <c:v>0.58000000000000007</c:v>
                </c:pt>
                <c:pt idx="243">
                  <c:v>0.3600000000000001</c:v>
                </c:pt>
                <c:pt idx="244">
                  <c:v>0.44000000000000006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1.96</c:v>
                </c:pt>
                <c:pt idx="261">
                  <c:v>1.46</c:v>
                </c:pt>
                <c:pt idx="262">
                  <c:v>0.91999999999999993</c:v>
                </c:pt>
                <c:pt idx="263">
                  <c:v>0.57999999999999985</c:v>
                </c:pt>
                <c:pt idx="264">
                  <c:v>1.2799999999999998</c:v>
                </c:pt>
                <c:pt idx="265">
                  <c:v>3.2399999999999998</c:v>
                </c:pt>
                <c:pt idx="266">
                  <c:v>2.86</c:v>
                </c:pt>
                <c:pt idx="267">
                  <c:v>2.38</c:v>
                </c:pt>
                <c:pt idx="268">
                  <c:v>2.6599999999999997</c:v>
                </c:pt>
                <c:pt idx="269">
                  <c:v>2.1199999999999997</c:v>
                </c:pt>
                <c:pt idx="270">
                  <c:v>2.8199999999999994</c:v>
                </c:pt>
                <c:pt idx="271">
                  <c:v>2.8399999999999994</c:v>
                </c:pt>
                <c:pt idx="272">
                  <c:v>2.2999999999999994</c:v>
                </c:pt>
                <c:pt idx="273">
                  <c:v>1.7599999999999993</c:v>
                </c:pt>
                <c:pt idx="274">
                  <c:v>1.2199999999999993</c:v>
                </c:pt>
                <c:pt idx="275">
                  <c:v>3.1799999999999993</c:v>
                </c:pt>
                <c:pt idx="276">
                  <c:v>3.2399999999999993</c:v>
                </c:pt>
                <c:pt idx="277">
                  <c:v>3.6199999999999992</c:v>
                </c:pt>
                <c:pt idx="278">
                  <c:v>3.1199999999999992</c:v>
                </c:pt>
                <c:pt idx="279">
                  <c:v>2.5799999999999992</c:v>
                </c:pt>
                <c:pt idx="280">
                  <c:v>2.1799999999999993</c:v>
                </c:pt>
                <c:pt idx="281">
                  <c:v>1.8199999999999994</c:v>
                </c:pt>
                <c:pt idx="282">
                  <c:v>3.0599999999999996</c:v>
                </c:pt>
                <c:pt idx="283">
                  <c:v>4.0599999999999996</c:v>
                </c:pt>
                <c:pt idx="284">
                  <c:v>6.02</c:v>
                </c:pt>
                <c:pt idx="285">
                  <c:v>7.9799999999999995</c:v>
                </c:pt>
                <c:pt idx="286">
                  <c:v>9.9400000000000013</c:v>
                </c:pt>
                <c:pt idx="287">
                  <c:v>10.040000000000003</c:v>
                </c:pt>
                <c:pt idx="288">
                  <c:v>11.220000000000002</c:v>
                </c:pt>
                <c:pt idx="289">
                  <c:v>13.180000000000003</c:v>
                </c:pt>
                <c:pt idx="290">
                  <c:v>14.320000000000004</c:v>
                </c:pt>
                <c:pt idx="291">
                  <c:v>16.280000000000005</c:v>
                </c:pt>
                <c:pt idx="292">
                  <c:v>16.820000000000007</c:v>
                </c:pt>
                <c:pt idx="293">
                  <c:v>18.780000000000008</c:v>
                </c:pt>
                <c:pt idx="294">
                  <c:v>20.38000000000001</c:v>
                </c:pt>
                <c:pt idx="295">
                  <c:v>20.780000000000012</c:v>
                </c:pt>
                <c:pt idx="296">
                  <c:v>20.400000000000013</c:v>
                </c:pt>
                <c:pt idx="297">
                  <c:v>22.040000000000013</c:v>
                </c:pt>
                <c:pt idx="298">
                  <c:v>21.740000000000013</c:v>
                </c:pt>
                <c:pt idx="299">
                  <c:v>23.700000000000014</c:v>
                </c:pt>
                <c:pt idx="300">
                  <c:v>25.600000000000016</c:v>
                </c:pt>
                <c:pt idx="301">
                  <c:v>25.760000000000016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25.900000000000002</c:v>
                </c:pt>
                <c:pt idx="309">
                  <c:v>26</c:v>
                </c:pt>
                <c:pt idx="310">
                  <c:v>25.6</c:v>
                </c:pt>
                <c:pt idx="311">
                  <c:v>26</c:v>
                </c:pt>
                <c:pt idx="312">
                  <c:v>25.46</c:v>
                </c:pt>
                <c:pt idx="313">
                  <c:v>24.92</c:v>
                </c:pt>
                <c:pt idx="314">
                  <c:v>24.380000000000003</c:v>
                </c:pt>
                <c:pt idx="315">
                  <c:v>23.840000000000003</c:v>
                </c:pt>
                <c:pt idx="316">
                  <c:v>23.300000000000004</c:v>
                </c:pt>
                <c:pt idx="317">
                  <c:v>22.760000000000005</c:v>
                </c:pt>
                <c:pt idx="318">
                  <c:v>22.220000000000006</c:v>
                </c:pt>
                <c:pt idx="319">
                  <c:v>21.680000000000007</c:v>
                </c:pt>
                <c:pt idx="320">
                  <c:v>21.140000000000008</c:v>
                </c:pt>
                <c:pt idx="321">
                  <c:v>20.600000000000009</c:v>
                </c:pt>
                <c:pt idx="322">
                  <c:v>20.400000000000009</c:v>
                </c:pt>
                <c:pt idx="323">
                  <c:v>22.36000000000001</c:v>
                </c:pt>
                <c:pt idx="324">
                  <c:v>24.320000000000011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25.46</c:v>
                </c:pt>
                <c:pt idx="332">
                  <c:v>24.92</c:v>
                </c:pt>
                <c:pt idx="333">
                  <c:v>24.380000000000003</c:v>
                </c:pt>
                <c:pt idx="334">
                  <c:v>23.840000000000003</c:v>
                </c:pt>
                <c:pt idx="335">
                  <c:v>23.300000000000004</c:v>
                </c:pt>
                <c:pt idx="336">
                  <c:v>22.760000000000005</c:v>
                </c:pt>
                <c:pt idx="337">
                  <c:v>22.340000000000007</c:v>
                </c:pt>
                <c:pt idx="338">
                  <c:v>24.300000000000008</c:v>
                </c:pt>
                <c:pt idx="339">
                  <c:v>23.840000000000007</c:v>
                </c:pt>
                <c:pt idx="340">
                  <c:v>24.820000000000007</c:v>
                </c:pt>
                <c:pt idx="341">
                  <c:v>26</c:v>
                </c:pt>
                <c:pt idx="342">
                  <c:v>26</c:v>
                </c:pt>
                <c:pt idx="343">
                  <c:v>25.900000000000002</c:v>
                </c:pt>
                <c:pt idx="344">
                  <c:v>26</c:v>
                </c:pt>
                <c:pt idx="345">
                  <c:v>25.6</c:v>
                </c:pt>
                <c:pt idx="346">
                  <c:v>25.160000000000004</c:v>
                </c:pt>
                <c:pt idx="347">
                  <c:v>24.620000000000005</c:v>
                </c:pt>
                <c:pt idx="348">
                  <c:v>24.980000000000004</c:v>
                </c:pt>
                <c:pt idx="349">
                  <c:v>26</c:v>
                </c:pt>
                <c:pt idx="350">
                  <c:v>25.54</c:v>
                </c:pt>
                <c:pt idx="351">
                  <c:v>26</c:v>
                </c:pt>
                <c:pt idx="352">
                  <c:v>25.46</c:v>
                </c:pt>
                <c:pt idx="353">
                  <c:v>24.92</c:v>
                </c:pt>
                <c:pt idx="354">
                  <c:v>25.26</c:v>
                </c:pt>
                <c:pt idx="355">
                  <c:v>25.880000000000003</c:v>
                </c:pt>
                <c:pt idx="356">
                  <c:v>26</c:v>
                </c:pt>
                <c:pt idx="357">
                  <c:v>25.68</c:v>
                </c:pt>
                <c:pt idx="358">
                  <c:v>25.2</c:v>
                </c:pt>
                <c:pt idx="359">
                  <c:v>25.68</c:v>
                </c:pt>
                <c:pt idx="360">
                  <c:v>25.68</c:v>
                </c:pt>
                <c:pt idx="361">
                  <c:v>25.14</c:v>
                </c:pt>
                <c:pt idx="362">
                  <c:v>24.6</c:v>
                </c:pt>
                <c:pt idx="363">
                  <c:v>24.060000000000002</c:v>
                </c:pt>
                <c:pt idx="364">
                  <c:v>23.520000000000003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2-4349-B58C-911B2BFF1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180296"/>
        <c:axId val="631183880"/>
      </c:lineChart>
      <c:dateAx>
        <c:axId val="6311802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3880"/>
        <c:crosses val="autoZero"/>
        <c:auto val="1"/>
        <c:lblOffset val="100"/>
        <c:baseTimeUnit val="days"/>
      </c:dateAx>
      <c:valAx>
        <c:axId val="63118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0296"/>
        <c:crosses val="autoZero"/>
        <c:crossBetween val="between"/>
      </c:valAx>
      <c:valAx>
        <c:axId val="1679377839"/>
        <c:scaling>
          <c:orientation val="minMax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391279"/>
        <c:crosses val="max"/>
        <c:crossBetween val="between"/>
      </c:valAx>
      <c:dateAx>
        <c:axId val="167939127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679377839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Costs!$G$1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C6-4665-9A02-5F36582E94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C6-4665-9A02-5F36582E94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5C6-4665-9A02-5F36582E946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5C6-4665-9A02-5F36582E946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5C6-4665-9A02-5F36582E9467}"/>
              </c:ext>
            </c:extLst>
          </c:dPt>
          <c:dPt>
            <c:idx val="5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5C6-4665-9A02-5F36582E9467}"/>
              </c:ext>
            </c:extLst>
          </c:dPt>
          <c:cat>
            <c:strRef>
              <c:f>Costs!$F$2:$F$7</c:f>
              <c:strCache>
                <c:ptCount val="6"/>
                <c:pt idx="0">
                  <c:v>Power System (Solar)</c:v>
                </c:pt>
                <c:pt idx="1">
                  <c:v>Power System (Diesel)</c:v>
                </c:pt>
                <c:pt idx="2">
                  <c:v>Filtration &amp; Disinfectant</c:v>
                </c:pt>
                <c:pt idx="3">
                  <c:v>Water Tower</c:v>
                </c:pt>
                <c:pt idx="4">
                  <c:v>Building</c:v>
                </c:pt>
                <c:pt idx="5">
                  <c:v>Emergency Water</c:v>
                </c:pt>
              </c:strCache>
            </c:strRef>
          </c:cat>
          <c:val>
            <c:numRef>
              <c:f>Costs!$G$2:$G$7</c:f>
              <c:numCache>
                <c:formatCode>_-"$"* #,##0_-;\-"$"* #,##0_-;_-"$"* "-"??_-;_-@_-</c:formatCode>
                <c:ptCount val="6"/>
                <c:pt idx="0">
                  <c:v>7229</c:v>
                </c:pt>
                <c:pt idx="1">
                  <c:v>0</c:v>
                </c:pt>
                <c:pt idx="2">
                  <c:v>8280</c:v>
                </c:pt>
                <c:pt idx="3">
                  <c:v>7454.5049993264329</c:v>
                </c:pt>
                <c:pt idx="4">
                  <c:v>9871.9609369816844</c:v>
                </c:pt>
                <c:pt idx="5">
                  <c:v>3145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5C6-4665-9A02-5F36582E9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445634799563815E-2"/>
          <c:y val="0.16926073365538311"/>
          <c:w val="0.86517630342538798"/>
          <c:h val="0.74704094608663929"/>
        </c:manualLayout>
      </c:layout>
      <c:lineChart>
        <c:grouping val="standard"/>
        <c:varyColors val="0"/>
        <c:ser>
          <c:idx val="0"/>
          <c:order val="0"/>
          <c:tx>
            <c:strRef>
              <c:f>'Solar Power'!$K$20</c:f>
              <c:strCache>
                <c:ptCount val="1"/>
                <c:pt idx="0">
                  <c:v> Energy Stored in Batteries Ebatt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'Solar Power'!$A$21:$A$386</c:f>
              <c:numCache>
                <c:formatCode>General</c:formatCode>
                <c:ptCount val="36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</c:numCache>
            </c:numRef>
          </c:cat>
          <c:val>
            <c:numRef>
              <c:f>'Solar Power'!$K$21:$K$386</c:f>
              <c:numCache>
                <c:formatCode>General</c:formatCode>
                <c:ptCount val="366"/>
                <c:pt idx="1">
                  <c:v>8000</c:v>
                </c:pt>
                <c:pt idx="2">
                  <c:v>5942.9427918840902</c:v>
                </c:pt>
                <c:pt idx="3">
                  <c:v>3563.9604131237165</c:v>
                </c:pt>
                <c:pt idx="4">
                  <c:v>7559.096413123717</c:v>
                </c:pt>
                <c:pt idx="5">
                  <c:v>8000</c:v>
                </c:pt>
                <c:pt idx="6">
                  <c:v>8000</c:v>
                </c:pt>
                <c:pt idx="7">
                  <c:v>8000</c:v>
                </c:pt>
                <c:pt idx="8">
                  <c:v>5427.8625188529522</c:v>
                </c:pt>
                <c:pt idx="9">
                  <c:v>1439.2542868702649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904.65436181315363</c:v>
                </c:pt>
                <c:pt idx="15">
                  <c:v>3032.6243720752673</c:v>
                </c:pt>
                <c:pt idx="16">
                  <c:v>6512.6800990441261</c:v>
                </c:pt>
                <c:pt idx="17">
                  <c:v>8000</c:v>
                </c:pt>
                <c:pt idx="18">
                  <c:v>8000</c:v>
                </c:pt>
                <c:pt idx="19">
                  <c:v>8000</c:v>
                </c:pt>
                <c:pt idx="20">
                  <c:v>8000</c:v>
                </c:pt>
                <c:pt idx="21">
                  <c:v>8000</c:v>
                </c:pt>
                <c:pt idx="22">
                  <c:v>8000</c:v>
                </c:pt>
                <c:pt idx="23">
                  <c:v>8000</c:v>
                </c:pt>
                <c:pt idx="24">
                  <c:v>8000</c:v>
                </c:pt>
                <c:pt idx="25">
                  <c:v>8000</c:v>
                </c:pt>
                <c:pt idx="26">
                  <c:v>8000</c:v>
                </c:pt>
                <c:pt idx="27">
                  <c:v>8000</c:v>
                </c:pt>
                <c:pt idx="28">
                  <c:v>6329.2529966574466</c:v>
                </c:pt>
                <c:pt idx="29">
                  <c:v>8000</c:v>
                </c:pt>
                <c:pt idx="30">
                  <c:v>8000</c:v>
                </c:pt>
                <c:pt idx="31">
                  <c:v>8000</c:v>
                </c:pt>
                <c:pt idx="32">
                  <c:v>8000</c:v>
                </c:pt>
                <c:pt idx="33">
                  <c:v>8000</c:v>
                </c:pt>
                <c:pt idx="34">
                  <c:v>8000</c:v>
                </c:pt>
                <c:pt idx="35">
                  <c:v>8000</c:v>
                </c:pt>
                <c:pt idx="36">
                  <c:v>8000</c:v>
                </c:pt>
                <c:pt idx="37">
                  <c:v>8000</c:v>
                </c:pt>
                <c:pt idx="38">
                  <c:v>8000</c:v>
                </c:pt>
                <c:pt idx="39">
                  <c:v>8000</c:v>
                </c:pt>
                <c:pt idx="40">
                  <c:v>8000</c:v>
                </c:pt>
                <c:pt idx="41">
                  <c:v>7687.5166681375485</c:v>
                </c:pt>
                <c:pt idx="42">
                  <c:v>6988.7231315017407</c:v>
                </c:pt>
                <c:pt idx="43">
                  <c:v>2555.5976153901593</c:v>
                </c:pt>
                <c:pt idx="44">
                  <c:v>762.25849856317564</c:v>
                </c:pt>
                <c:pt idx="45">
                  <c:v>0</c:v>
                </c:pt>
                <c:pt idx="46">
                  <c:v>2649.2282380666097</c:v>
                </c:pt>
                <c:pt idx="47">
                  <c:v>2529.9000085908365</c:v>
                </c:pt>
                <c:pt idx="48">
                  <c:v>28.325516346034419</c:v>
                </c:pt>
                <c:pt idx="49">
                  <c:v>681.61769641697174</c:v>
                </c:pt>
                <c:pt idx="50">
                  <c:v>240.36429629673421</c:v>
                </c:pt>
                <c:pt idx="51">
                  <c:v>0</c:v>
                </c:pt>
                <c:pt idx="52">
                  <c:v>2842.3833404532879</c:v>
                </c:pt>
                <c:pt idx="53">
                  <c:v>6199.8469539377165</c:v>
                </c:pt>
                <c:pt idx="54">
                  <c:v>8000</c:v>
                </c:pt>
                <c:pt idx="55">
                  <c:v>6914.8962585908366</c:v>
                </c:pt>
                <c:pt idx="56">
                  <c:v>8000</c:v>
                </c:pt>
                <c:pt idx="57">
                  <c:v>8000</c:v>
                </c:pt>
                <c:pt idx="58">
                  <c:v>8000</c:v>
                </c:pt>
                <c:pt idx="59">
                  <c:v>8000</c:v>
                </c:pt>
                <c:pt idx="60">
                  <c:v>8000</c:v>
                </c:pt>
                <c:pt idx="61">
                  <c:v>8000</c:v>
                </c:pt>
                <c:pt idx="62">
                  <c:v>6344.454307755198</c:v>
                </c:pt>
                <c:pt idx="63">
                  <c:v>8000</c:v>
                </c:pt>
                <c:pt idx="64">
                  <c:v>8000</c:v>
                </c:pt>
                <c:pt idx="65">
                  <c:v>4799.2134886617714</c:v>
                </c:pt>
                <c:pt idx="66">
                  <c:v>6491.6895711193874</c:v>
                </c:pt>
                <c:pt idx="67">
                  <c:v>2904.5928550078061</c:v>
                </c:pt>
                <c:pt idx="68">
                  <c:v>0</c:v>
                </c:pt>
                <c:pt idx="69">
                  <c:v>1048.6257411686902</c:v>
                </c:pt>
                <c:pt idx="70">
                  <c:v>4737.0378816219791</c:v>
                </c:pt>
                <c:pt idx="71">
                  <c:v>8000</c:v>
                </c:pt>
                <c:pt idx="72">
                  <c:v>8000</c:v>
                </c:pt>
                <c:pt idx="73">
                  <c:v>5958.1441029818425</c:v>
                </c:pt>
                <c:pt idx="74">
                  <c:v>5976.6092980882504</c:v>
                </c:pt>
                <c:pt idx="75">
                  <c:v>3097.7479573944856</c:v>
                </c:pt>
                <c:pt idx="76">
                  <c:v>5820.3845859143858</c:v>
                </c:pt>
                <c:pt idx="77">
                  <c:v>8000</c:v>
                </c:pt>
                <c:pt idx="78">
                  <c:v>4412.9032838884177</c:v>
                </c:pt>
                <c:pt idx="79">
                  <c:v>8000</c:v>
                </c:pt>
                <c:pt idx="80">
                  <c:v>8000</c:v>
                </c:pt>
                <c:pt idx="81">
                  <c:v>8000</c:v>
                </c:pt>
                <c:pt idx="82">
                  <c:v>8000</c:v>
                </c:pt>
                <c:pt idx="83">
                  <c:v>8000</c:v>
                </c:pt>
                <c:pt idx="84">
                  <c:v>8000</c:v>
                </c:pt>
                <c:pt idx="85">
                  <c:v>4412.9032838884177</c:v>
                </c:pt>
                <c:pt idx="86">
                  <c:v>8000</c:v>
                </c:pt>
                <c:pt idx="87">
                  <c:v>8000</c:v>
                </c:pt>
                <c:pt idx="88">
                  <c:v>4863.598522790664</c:v>
                </c:pt>
                <c:pt idx="89">
                  <c:v>1276.5018066790817</c:v>
                </c:pt>
                <c:pt idx="90">
                  <c:v>4771.7588447456928</c:v>
                </c:pt>
                <c:pt idx="91">
                  <c:v>8000</c:v>
                </c:pt>
                <c:pt idx="92">
                  <c:v>8000</c:v>
                </c:pt>
                <c:pt idx="93">
                  <c:v>8000</c:v>
                </c:pt>
                <c:pt idx="94">
                  <c:v>6739.7878688529518</c:v>
                </c:pt>
                <c:pt idx="95">
                  <c:v>8000</c:v>
                </c:pt>
                <c:pt idx="96">
                  <c:v>8000</c:v>
                </c:pt>
                <c:pt idx="97">
                  <c:v>8000</c:v>
                </c:pt>
                <c:pt idx="98">
                  <c:v>8000</c:v>
                </c:pt>
                <c:pt idx="99">
                  <c:v>8000</c:v>
                </c:pt>
                <c:pt idx="100">
                  <c:v>8000</c:v>
                </c:pt>
                <c:pt idx="101">
                  <c:v>7963.1035173019081</c:v>
                </c:pt>
                <c:pt idx="102">
                  <c:v>8000</c:v>
                </c:pt>
                <c:pt idx="103">
                  <c:v>8000</c:v>
                </c:pt>
                <c:pt idx="104">
                  <c:v>8000</c:v>
                </c:pt>
                <c:pt idx="105">
                  <c:v>8000</c:v>
                </c:pt>
                <c:pt idx="106">
                  <c:v>6611.0178005951639</c:v>
                </c:pt>
                <c:pt idx="107">
                  <c:v>3869.9498844835816</c:v>
                </c:pt>
                <c:pt idx="108">
                  <c:v>6022.1445621678413</c:v>
                </c:pt>
                <c:pt idx="109">
                  <c:v>8000</c:v>
                </c:pt>
                <c:pt idx="110">
                  <c:v>6546.6327664662722</c:v>
                </c:pt>
                <c:pt idx="111">
                  <c:v>3805.564850354689</c:v>
                </c:pt>
                <c:pt idx="112">
                  <c:v>8000</c:v>
                </c:pt>
                <c:pt idx="113">
                  <c:v>8000</c:v>
                </c:pt>
                <c:pt idx="114">
                  <c:v>8000</c:v>
                </c:pt>
                <c:pt idx="115">
                  <c:v>5258.9320838884178</c:v>
                </c:pt>
                <c:pt idx="116">
                  <c:v>8000</c:v>
                </c:pt>
                <c:pt idx="117">
                  <c:v>5258.9320838884178</c:v>
                </c:pt>
                <c:pt idx="118">
                  <c:v>8000</c:v>
                </c:pt>
                <c:pt idx="119">
                  <c:v>8000</c:v>
                </c:pt>
                <c:pt idx="120">
                  <c:v>8000</c:v>
                </c:pt>
                <c:pt idx="121">
                  <c:v>8000</c:v>
                </c:pt>
                <c:pt idx="122">
                  <c:v>8000</c:v>
                </c:pt>
                <c:pt idx="123">
                  <c:v>8000</c:v>
                </c:pt>
                <c:pt idx="124">
                  <c:v>8000</c:v>
                </c:pt>
                <c:pt idx="125">
                  <c:v>8000</c:v>
                </c:pt>
                <c:pt idx="126">
                  <c:v>8000</c:v>
                </c:pt>
                <c:pt idx="127">
                  <c:v>8000</c:v>
                </c:pt>
                <c:pt idx="128">
                  <c:v>8000</c:v>
                </c:pt>
                <c:pt idx="129">
                  <c:v>8000</c:v>
                </c:pt>
                <c:pt idx="130">
                  <c:v>8000</c:v>
                </c:pt>
                <c:pt idx="131">
                  <c:v>8000</c:v>
                </c:pt>
                <c:pt idx="132">
                  <c:v>8000</c:v>
                </c:pt>
                <c:pt idx="133">
                  <c:v>8000</c:v>
                </c:pt>
                <c:pt idx="134">
                  <c:v>8000</c:v>
                </c:pt>
                <c:pt idx="135">
                  <c:v>8000</c:v>
                </c:pt>
                <c:pt idx="136">
                  <c:v>8000</c:v>
                </c:pt>
                <c:pt idx="137">
                  <c:v>8000</c:v>
                </c:pt>
                <c:pt idx="138">
                  <c:v>8000</c:v>
                </c:pt>
                <c:pt idx="139">
                  <c:v>8000</c:v>
                </c:pt>
                <c:pt idx="140">
                  <c:v>8000</c:v>
                </c:pt>
                <c:pt idx="141">
                  <c:v>8000</c:v>
                </c:pt>
                <c:pt idx="142">
                  <c:v>8000</c:v>
                </c:pt>
                <c:pt idx="143">
                  <c:v>6057.9592838884182</c:v>
                </c:pt>
                <c:pt idx="144">
                  <c:v>8000</c:v>
                </c:pt>
                <c:pt idx="145">
                  <c:v>8000</c:v>
                </c:pt>
                <c:pt idx="146">
                  <c:v>6573.0395569195607</c:v>
                </c:pt>
                <c:pt idx="147">
                  <c:v>8000</c:v>
                </c:pt>
                <c:pt idx="148">
                  <c:v>8000</c:v>
                </c:pt>
                <c:pt idx="149">
                  <c:v>8000</c:v>
                </c:pt>
                <c:pt idx="150">
                  <c:v>8000</c:v>
                </c:pt>
                <c:pt idx="151">
                  <c:v>8000</c:v>
                </c:pt>
                <c:pt idx="152">
                  <c:v>8000</c:v>
                </c:pt>
                <c:pt idx="153">
                  <c:v>8000</c:v>
                </c:pt>
                <c:pt idx="154">
                  <c:v>8000</c:v>
                </c:pt>
                <c:pt idx="155">
                  <c:v>8000</c:v>
                </c:pt>
                <c:pt idx="156">
                  <c:v>8000</c:v>
                </c:pt>
                <c:pt idx="157">
                  <c:v>8000</c:v>
                </c:pt>
                <c:pt idx="158">
                  <c:v>8000</c:v>
                </c:pt>
                <c:pt idx="159">
                  <c:v>8000</c:v>
                </c:pt>
                <c:pt idx="160">
                  <c:v>8000</c:v>
                </c:pt>
                <c:pt idx="161">
                  <c:v>8000</c:v>
                </c:pt>
                <c:pt idx="162">
                  <c:v>8000</c:v>
                </c:pt>
                <c:pt idx="163">
                  <c:v>8000</c:v>
                </c:pt>
                <c:pt idx="164">
                  <c:v>8000</c:v>
                </c:pt>
                <c:pt idx="165">
                  <c:v>8000</c:v>
                </c:pt>
                <c:pt idx="166">
                  <c:v>8000</c:v>
                </c:pt>
                <c:pt idx="167">
                  <c:v>8000</c:v>
                </c:pt>
                <c:pt idx="168">
                  <c:v>8000</c:v>
                </c:pt>
                <c:pt idx="169">
                  <c:v>8000</c:v>
                </c:pt>
                <c:pt idx="170">
                  <c:v>8000</c:v>
                </c:pt>
                <c:pt idx="171">
                  <c:v>7739.0562005951651</c:v>
                </c:pt>
                <c:pt idx="172">
                  <c:v>8000</c:v>
                </c:pt>
                <c:pt idx="173">
                  <c:v>8000</c:v>
                </c:pt>
                <c:pt idx="174">
                  <c:v>8000</c:v>
                </c:pt>
                <c:pt idx="175">
                  <c:v>8000</c:v>
                </c:pt>
                <c:pt idx="176">
                  <c:v>8000</c:v>
                </c:pt>
                <c:pt idx="177">
                  <c:v>8000</c:v>
                </c:pt>
                <c:pt idx="178">
                  <c:v>8000</c:v>
                </c:pt>
                <c:pt idx="179">
                  <c:v>7867.826268852953</c:v>
                </c:pt>
                <c:pt idx="180">
                  <c:v>7735.6525377059052</c:v>
                </c:pt>
                <c:pt idx="181">
                  <c:v>8000</c:v>
                </c:pt>
                <c:pt idx="182">
                  <c:v>8000</c:v>
                </c:pt>
                <c:pt idx="183">
                  <c:v>8000</c:v>
                </c:pt>
                <c:pt idx="184">
                  <c:v>8000</c:v>
                </c:pt>
                <c:pt idx="185">
                  <c:v>8000</c:v>
                </c:pt>
                <c:pt idx="186">
                  <c:v>8000</c:v>
                </c:pt>
                <c:pt idx="187">
                  <c:v>6269.4664838884182</c:v>
                </c:pt>
                <c:pt idx="188">
                  <c:v>8000</c:v>
                </c:pt>
                <c:pt idx="189">
                  <c:v>8000</c:v>
                </c:pt>
                <c:pt idx="190">
                  <c:v>8000</c:v>
                </c:pt>
                <c:pt idx="191">
                  <c:v>8000</c:v>
                </c:pt>
                <c:pt idx="192">
                  <c:v>8000</c:v>
                </c:pt>
                <c:pt idx="193">
                  <c:v>8000</c:v>
                </c:pt>
                <c:pt idx="194">
                  <c:v>8000</c:v>
                </c:pt>
                <c:pt idx="195">
                  <c:v>8000</c:v>
                </c:pt>
                <c:pt idx="196">
                  <c:v>8000</c:v>
                </c:pt>
                <c:pt idx="197">
                  <c:v>8000</c:v>
                </c:pt>
                <c:pt idx="198">
                  <c:v>8000</c:v>
                </c:pt>
                <c:pt idx="199">
                  <c:v>8000</c:v>
                </c:pt>
                <c:pt idx="200">
                  <c:v>6269.4664838884182</c:v>
                </c:pt>
                <c:pt idx="201">
                  <c:v>8000</c:v>
                </c:pt>
                <c:pt idx="202">
                  <c:v>8000</c:v>
                </c:pt>
                <c:pt idx="203">
                  <c:v>8000</c:v>
                </c:pt>
                <c:pt idx="204">
                  <c:v>8000</c:v>
                </c:pt>
                <c:pt idx="205">
                  <c:v>8000</c:v>
                </c:pt>
                <c:pt idx="206">
                  <c:v>8000</c:v>
                </c:pt>
                <c:pt idx="207">
                  <c:v>8000</c:v>
                </c:pt>
                <c:pt idx="208">
                  <c:v>8000</c:v>
                </c:pt>
                <c:pt idx="209">
                  <c:v>8000</c:v>
                </c:pt>
                <c:pt idx="210">
                  <c:v>8000</c:v>
                </c:pt>
                <c:pt idx="211">
                  <c:v>8000</c:v>
                </c:pt>
                <c:pt idx="212">
                  <c:v>8000</c:v>
                </c:pt>
                <c:pt idx="213">
                  <c:v>8000</c:v>
                </c:pt>
                <c:pt idx="214">
                  <c:v>8000</c:v>
                </c:pt>
                <c:pt idx="215">
                  <c:v>8000</c:v>
                </c:pt>
                <c:pt idx="216">
                  <c:v>8000</c:v>
                </c:pt>
                <c:pt idx="217">
                  <c:v>8000</c:v>
                </c:pt>
                <c:pt idx="218">
                  <c:v>8000</c:v>
                </c:pt>
                <c:pt idx="219">
                  <c:v>8000</c:v>
                </c:pt>
                <c:pt idx="220">
                  <c:v>8000</c:v>
                </c:pt>
                <c:pt idx="221">
                  <c:v>8000</c:v>
                </c:pt>
                <c:pt idx="222">
                  <c:v>8000</c:v>
                </c:pt>
                <c:pt idx="223">
                  <c:v>8000</c:v>
                </c:pt>
                <c:pt idx="224">
                  <c:v>8000</c:v>
                </c:pt>
                <c:pt idx="225">
                  <c:v>8000</c:v>
                </c:pt>
                <c:pt idx="226">
                  <c:v>8000</c:v>
                </c:pt>
                <c:pt idx="227">
                  <c:v>8000</c:v>
                </c:pt>
                <c:pt idx="228">
                  <c:v>8000</c:v>
                </c:pt>
                <c:pt idx="229">
                  <c:v>8000</c:v>
                </c:pt>
                <c:pt idx="230">
                  <c:v>8000</c:v>
                </c:pt>
                <c:pt idx="231">
                  <c:v>8000</c:v>
                </c:pt>
                <c:pt idx="232">
                  <c:v>8000</c:v>
                </c:pt>
                <c:pt idx="233">
                  <c:v>8000</c:v>
                </c:pt>
                <c:pt idx="234">
                  <c:v>8000</c:v>
                </c:pt>
                <c:pt idx="235">
                  <c:v>8000</c:v>
                </c:pt>
                <c:pt idx="236">
                  <c:v>8000</c:v>
                </c:pt>
                <c:pt idx="237">
                  <c:v>8000</c:v>
                </c:pt>
                <c:pt idx="238">
                  <c:v>8000</c:v>
                </c:pt>
                <c:pt idx="239">
                  <c:v>8000</c:v>
                </c:pt>
                <c:pt idx="240">
                  <c:v>8000</c:v>
                </c:pt>
                <c:pt idx="241">
                  <c:v>8000</c:v>
                </c:pt>
                <c:pt idx="242">
                  <c:v>8000</c:v>
                </c:pt>
                <c:pt idx="243">
                  <c:v>8000</c:v>
                </c:pt>
                <c:pt idx="244">
                  <c:v>8000</c:v>
                </c:pt>
                <c:pt idx="245">
                  <c:v>8000</c:v>
                </c:pt>
                <c:pt idx="246">
                  <c:v>8000</c:v>
                </c:pt>
                <c:pt idx="247">
                  <c:v>8000</c:v>
                </c:pt>
                <c:pt idx="248">
                  <c:v>8000</c:v>
                </c:pt>
                <c:pt idx="249">
                  <c:v>8000</c:v>
                </c:pt>
                <c:pt idx="250">
                  <c:v>8000</c:v>
                </c:pt>
                <c:pt idx="251">
                  <c:v>8000</c:v>
                </c:pt>
                <c:pt idx="252">
                  <c:v>8000</c:v>
                </c:pt>
                <c:pt idx="253">
                  <c:v>8000</c:v>
                </c:pt>
                <c:pt idx="254">
                  <c:v>8000</c:v>
                </c:pt>
                <c:pt idx="255">
                  <c:v>8000</c:v>
                </c:pt>
                <c:pt idx="256">
                  <c:v>8000</c:v>
                </c:pt>
                <c:pt idx="257">
                  <c:v>8000</c:v>
                </c:pt>
                <c:pt idx="258">
                  <c:v>8000</c:v>
                </c:pt>
                <c:pt idx="259">
                  <c:v>8000</c:v>
                </c:pt>
                <c:pt idx="260">
                  <c:v>8000</c:v>
                </c:pt>
                <c:pt idx="261">
                  <c:v>8000</c:v>
                </c:pt>
                <c:pt idx="262">
                  <c:v>4741.9144838884185</c:v>
                </c:pt>
                <c:pt idx="263">
                  <c:v>8000</c:v>
                </c:pt>
                <c:pt idx="264">
                  <c:v>8000</c:v>
                </c:pt>
                <c:pt idx="265">
                  <c:v>8000</c:v>
                </c:pt>
                <c:pt idx="266">
                  <c:v>8000</c:v>
                </c:pt>
                <c:pt idx="267">
                  <c:v>4741.9144838884185</c:v>
                </c:pt>
                <c:pt idx="268">
                  <c:v>8000</c:v>
                </c:pt>
                <c:pt idx="269">
                  <c:v>8000</c:v>
                </c:pt>
                <c:pt idx="270">
                  <c:v>8000</c:v>
                </c:pt>
                <c:pt idx="271">
                  <c:v>8000</c:v>
                </c:pt>
                <c:pt idx="272">
                  <c:v>8000</c:v>
                </c:pt>
                <c:pt idx="273">
                  <c:v>8000</c:v>
                </c:pt>
                <c:pt idx="274">
                  <c:v>8000</c:v>
                </c:pt>
                <c:pt idx="275">
                  <c:v>8000</c:v>
                </c:pt>
                <c:pt idx="276">
                  <c:v>8000</c:v>
                </c:pt>
                <c:pt idx="277">
                  <c:v>3919.3864838884183</c:v>
                </c:pt>
                <c:pt idx="278">
                  <c:v>5955.3512100216394</c:v>
                </c:pt>
                <c:pt idx="279">
                  <c:v>6961.1553900925774</c:v>
                </c:pt>
                <c:pt idx="280">
                  <c:v>8000</c:v>
                </c:pt>
                <c:pt idx="281">
                  <c:v>8000</c:v>
                </c:pt>
                <c:pt idx="282">
                  <c:v>8000</c:v>
                </c:pt>
                <c:pt idx="283">
                  <c:v>8000</c:v>
                </c:pt>
                <c:pt idx="284">
                  <c:v>6237.247712528555</c:v>
                </c:pt>
                <c:pt idx="285">
                  <c:v>5247.115834603821</c:v>
                </c:pt>
                <c:pt idx="286">
                  <c:v>1166.5023184922393</c:v>
                </c:pt>
                <c:pt idx="287">
                  <c:v>0</c:v>
                </c:pt>
                <c:pt idx="288">
                  <c:v>0</c:v>
                </c:pt>
                <c:pt idx="289">
                  <c:v>1907.194657875435</c:v>
                </c:pt>
                <c:pt idx="290">
                  <c:v>337.59747279066778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490.72390703979636</c:v>
                </c:pt>
                <c:pt idx="295">
                  <c:v>0</c:v>
                </c:pt>
                <c:pt idx="296">
                  <c:v>0</c:v>
                </c:pt>
                <c:pt idx="297">
                  <c:v>941.41914594204445</c:v>
                </c:pt>
                <c:pt idx="298">
                  <c:v>4393.8546229109033</c:v>
                </c:pt>
                <c:pt idx="299">
                  <c:v>1343.4016528616039</c:v>
                </c:pt>
                <c:pt idx="300">
                  <c:v>4538.2969933148925</c:v>
                </c:pt>
                <c:pt idx="301">
                  <c:v>457.68347720331076</c:v>
                </c:pt>
                <c:pt idx="302">
                  <c:v>0</c:v>
                </c:pt>
                <c:pt idx="303">
                  <c:v>1714.0395554887573</c:v>
                </c:pt>
                <c:pt idx="304">
                  <c:v>2784.2287696885887</c:v>
                </c:pt>
                <c:pt idx="305">
                  <c:v>1922.8669600216408</c:v>
                </c:pt>
                <c:pt idx="306">
                  <c:v>3007.5336178970756</c:v>
                </c:pt>
                <c:pt idx="307">
                  <c:v>0</c:v>
                </c:pt>
                <c:pt idx="308">
                  <c:v>0</c:v>
                </c:pt>
                <c:pt idx="309">
                  <c:v>247.66121419983119</c:v>
                </c:pt>
                <c:pt idx="310">
                  <c:v>1976.1782133641927</c:v>
                </c:pt>
                <c:pt idx="311">
                  <c:v>0</c:v>
                </c:pt>
                <c:pt idx="312">
                  <c:v>2694.2925110977512</c:v>
                </c:pt>
                <c:pt idx="313">
                  <c:v>0</c:v>
                </c:pt>
                <c:pt idx="314">
                  <c:v>3144.9877500000002</c:v>
                </c:pt>
                <c:pt idx="315">
                  <c:v>6289.9755000000005</c:v>
                </c:pt>
                <c:pt idx="316">
                  <c:v>8000</c:v>
                </c:pt>
                <c:pt idx="317">
                  <c:v>8000</c:v>
                </c:pt>
                <c:pt idx="318">
                  <c:v>8000</c:v>
                </c:pt>
                <c:pt idx="319">
                  <c:v>8000</c:v>
                </c:pt>
                <c:pt idx="320">
                  <c:v>8000</c:v>
                </c:pt>
                <c:pt idx="321">
                  <c:v>8000</c:v>
                </c:pt>
                <c:pt idx="322">
                  <c:v>8000</c:v>
                </c:pt>
                <c:pt idx="323">
                  <c:v>8000</c:v>
                </c:pt>
                <c:pt idx="324">
                  <c:v>8000</c:v>
                </c:pt>
                <c:pt idx="325">
                  <c:v>3096.858483888418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3144.9877500000002</c:v>
                </c:pt>
                <c:pt idx="334">
                  <c:v>6289.9755000000005</c:v>
                </c:pt>
                <c:pt idx="335">
                  <c:v>8000</c:v>
                </c:pt>
                <c:pt idx="336">
                  <c:v>8000</c:v>
                </c:pt>
                <c:pt idx="337">
                  <c:v>8000</c:v>
                </c:pt>
                <c:pt idx="338">
                  <c:v>8000</c:v>
                </c:pt>
                <c:pt idx="339">
                  <c:v>8000</c:v>
                </c:pt>
                <c:pt idx="340">
                  <c:v>2744.3464838884174</c:v>
                </c:pt>
                <c:pt idx="341">
                  <c:v>5279.2820973728467</c:v>
                </c:pt>
                <c:pt idx="342">
                  <c:v>3178.4952535770053</c:v>
                </c:pt>
                <c:pt idx="343">
                  <c:v>0</c:v>
                </c:pt>
                <c:pt idx="344">
                  <c:v>0</c:v>
                </c:pt>
                <c:pt idx="345">
                  <c:v>1376.0049991643614</c:v>
                </c:pt>
                <c:pt idx="346">
                  <c:v>0</c:v>
                </c:pt>
                <c:pt idx="347">
                  <c:v>2341.7805110977515</c:v>
                </c:pt>
                <c:pt idx="348">
                  <c:v>4812.3310904532873</c:v>
                </c:pt>
                <c:pt idx="349">
                  <c:v>7604.8068404532878</c:v>
                </c:pt>
                <c:pt idx="350">
                  <c:v>7499.9560546531184</c:v>
                </c:pt>
                <c:pt idx="351">
                  <c:v>3789.5433576349615</c:v>
                </c:pt>
                <c:pt idx="352">
                  <c:v>6324.4789711193916</c:v>
                </c:pt>
                <c:pt idx="353">
                  <c:v>1197.5955232655924</c:v>
                </c:pt>
                <c:pt idx="354">
                  <c:v>3990.071273265592</c:v>
                </c:pt>
                <c:pt idx="355">
                  <c:v>6782.5470232655916</c:v>
                </c:pt>
                <c:pt idx="356">
                  <c:v>6742.0812715943139</c:v>
                </c:pt>
                <c:pt idx="357">
                  <c:v>5800.2250421185408</c:v>
                </c:pt>
                <c:pt idx="358">
                  <c:v>5373.4490856739085</c:v>
                </c:pt>
                <c:pt idx="359">
                  <c:v>7457.6894602560888</c:v>
                </c:pt>
                <c:pt idx="360">
                  <c:v>8000</c:v>
                </c:pt>
                <c:pt idx="361">
                  <c:v>7508.8390094264751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9C9-8569-834FE792B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6492031"/>
        <c:axId val="1396492511"/>
      </c:lineChart>
      <c:dateAx>
        <c:axId val="139649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92511"/>
        <c:crosses val="autoZero"/>
        <c:auto val="0"/>
        <c:lblOffset val="100"/>
        <c:baseTimeUnit val="days"/>
      </c:dateAx>
      <c:valAx>
        <c:axId val="139649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92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Stored</a:t>
            </a:r>
            <a:r>
              <a:rPr lang="en-CA" b="1" baseline="0"/>
              <a:t> Water vs. Rainfall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'Energy Usage'!$B$8:$B$9</c:f>
              <c:strCache>
                <c:ptCount val="2"/>
                <c:pt idx="0">
                  <c:v>Rain</c:v>
                </c:pt>
                <c:pt idx="1">
                  <c:v>[mm]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'Energy Usage'!$B$10:$B$374</c:f>
              <c:numCache>
                <c:formatCode>0.0</c:formatCode>
                <c:ptCount val="365"/>
                <c:pt idx="0">
                  <c:v>18.8</c:v>
                </c:pt>
                <c:pt idx="1">
                  <c:v>19.8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20.399999999999999</c:v>
                </c:pt>
                <c:pt idx="7">
                  <c:v>24.8</c:v>
                </c:pt>
                <c:pt idx="8">
                  <c:v>34</c:v>
                </c:pt>
                <c:pt idx="9">
                  <c:v>44.6</c:v>
                </c:pt>
                <c:pt idx="10">
                  <c:v>14.4</c:v>
                </c:pt>
                <c:pt idx="11">
                  <c:v>50.2</c:v>
                </c:pt>
                <c:pt idx="12">
                  <c:v>9.6</c:v>
                </c:pt>
                <c:pt idx="13">
                  <c:v>5.8</c:v>
                </c:pt>
                <c:pt idx="14">
                  <c:v>1.6</c:v>
                </c:pt>
                <c:pt idx="15">
                  <c:v>0.8</c:v>
                </c:pt>
                <c:pt idx="16">
                  <c:v>0</c:v>
                </c:pt>
                <c:pt idx="17">
                  <c:v>2.6</c:v>
                </c:pt>
                <c:pt idx="18">
                  <c:v>1</c:v>
                </c:pt>
                <c:pt idx="19">
                  <c:v>0.6</c:v>
                </c:pt>
                <c:pt idx="20">
                  <c:v>0.8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17.600000000000001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2.6</c:v>
                </c:pt>
                <c:pt idx="31">
                  <c:v>2.6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12.2</c:v>
                </c:pt>
                <c:pt idx="40">
                  <c:v>13.4</c:v>
                </c:pt>
                <c:pt idx="41">
                  <c:v>46.6</c:v>
                </c:pt>
                <c:pt idx="42">
                  <c:v>16.8</c:v>
                </c:pt>
                <c:pt idx="43">
                  <c:v>15.6</c:v>
                </c:pt>
                <c:pt idx="44">
                  <c:v>3</c:v>
                </c:pt>
                <c:pt idx="45">
                  <c:v>11.6</c:v>
                </c:pt>
                <c:pt idx="46">
                  <c:v>19</c:v>
                </c:pt>
                <c:pt idx="47">
                  <c:v>9.1999999999999993</c:v>
                </c:pt>
                <c:pt idx="48">
                  <c:v>12.6</c:v>
                </c:pt>
                <c:pt idx="49">
                  <c:v>21.8</c:v>
                </c:pt>
                <c:pt idx="50">
                  <c:v>2.4</c:v>
                </c:pt>
                <c:pt idx="51">
                  <c:v>0.8</c:v>
                </c:pt>
                <c:pt idx="52">
                  <c:v>4.8</c:v>
                </c:pt>
                <c:pt idx="53">
                  <c:v>14.6</c:v>
                </c:pt>
                <c:pt idx="54">
                  <c:v>6.8</c:v>
                </c:pt>
                <c:pt idx="55">
                  <c:v>0</c:v>
                </c:pt>
                <c:pt idx="56">
                  <c:v>0.8</c:v>
                </c:pt>
                <c:pt idx="57">
                  <c:v>0</c:v>
                </c:pt>
                <c:pt idx="58">
                  <c:v>0.4</c:v>
                </c:pt>
                <c:pt idx="59">
                  <c:v>2</c:v>
                </c:pt>
                <c:pt idx="60">
                  <c:v>19</c:v>
                </c:pt>
                <c:pt idx="61">
                  <c:v>1</c:v>
                </c:pt>
                <c:pt idx="62">
                  <c:v>2.4</c:v>
                </c:pt>
                <c:pt idx="63">
                  <c:v>23.8</c:v>
                </c:pt>
                <c:pt idx="64">
                  <c:v>8.6</c:v>
                </c:pt>
                <c:pt idx="65">
                  <c:v>34</c:v>
                </c:pt>
                <c:pt idx="66">
                  <c:v>52.4</c:v>
                </c:pt>
                <c:pt idx="67">
                  <c:v>10.6</c:v>
                </c:pt>
                <c:pt idx="68">
                  <c:v>2.4</c:v>
                </c:pt>
                <c:pt idx="69">
                  <c:v>0</c:v>
                </c:pt>
                <c:pt idx="70">
                  <c:v>2.8</c:v>
                </c:pt>
                <c:pt idx="71">
                  <c:v>20.2</c:v>
                </c:pt>
                <c:pt idx="72">
                  <c:v>13.8</c:v>
                </c:pt>
                <c:pt idx="73">
                  <c:v>22.8</c:v>
                </c:pt>
                <c:pt idx="74">
                  <c:v>5.4</c:v>
                </c:pt>
                <c:pt idx="75">
                  <c:v>0.4</c:v>
                </c:pt>
                <c:pt idx="76">
                  <c:v>31</c:v>
                </c:pt>
                <c:pt idx="77">
                  <c:v>1.6</c:v>
                </c:pt>
                <c:pt idx="78">
                  <c:v>1.6</c:v>
                </c:pt>
                <c:pt idx="79">
                  <c:v>7.6</c:v>
                </c:pt>
                <c:pt idx="80">
                  <c:v>2.6</c:v>
                </c:pt>
                <c:pt idx="81">
                  <c:v>0</c:v>
                </c:pt>
                <c:pt idx="82">
                  <c:v>4</c:v>
                </c:pt>
                <c:pt idx="83">
                  <c:v>31</c:v>
                </c:pt>
                <c:pt idx="84">
                  <c:v>0.2</c:v>
                </c:pt>
                <c:pt idx="85">
                  <c:v>4.4000000000000004</c:v>
                </c:pt>
                <c:pt idx="86">
                  <c:v>23.6</c:v>
                </c:pt>
                <c:pt idx="87">
                  <c:v>41.6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5.6</c:v>
                </c:pt>
                <c:pt idx="92">
                  <c:v>20.399999999999999</c:v>
                </c:pt>
                <c:pt idx="93">
                  <c:v>2.6</c:v>
                </c:pt>
                <c:pt idx="94">
                  <c:v>15.9</c:v>
                </c:pt>
                <c:pt idx="95">
                  <c:v>9.4</c:v>
                </c:pt>
                <c:pt idx="96">
                  <c:v>13.6</c:v>
                </c:pt>
                <c:pt idx="97">
                  <c:v>5.6</c:v>
                </c:pt>
                <c:pt idx="98">
                  <c:v>0</c:v>
                </c:pt>
                <c:pt idx="99">
                  <c:v>16.600000000000001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14.8</c:v>
                </c:pt>
                <c:pt idx="104">
                  <c:v>20.8</c:v>
                </c:pt>
                <c:pt idx="105">
                  <c:v>37.4</c:v>
                </c:pt>
                <c:pt idx="106">
                  <c:v>9.8000000000000007</c:v>
                </c:pt>
                <c:pt idx="107">
                  <c:v>1.9</c:v>
                </c:pt>
                <c:pt idx="108">
                  <c:v>21</c:v>
                </c:pt>
                <c:pt idx="109">
                  <c:v>30</c:v>
                </c:pt>
                <c:pt idx="110">
                  <c:v>0</c:v>
                </c:pt>
                <c:pt idx="111">
                  <c:v>4.4000000000000004</c:v>
                </c:pt>
                <c:pt idx="112">
                  <c:v>12.8</c:v>
                </c:pt>
                <c:pt idx="113">
                  <c:v>26</c:v>
                </c:pt>
                <c:pt idx="114">
                  <c:v>1.8</c:v>
                </c:pt>
                <c:pt idx="115">
                  <c:v>35</c:v>
                </c:pt>
                <c:pt idx="116">
                  <c:v>7.2</c:v>
                </c:pt>
                <c:pt idx="117">
                  <c:v>0.8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4.5999999999999996</c:v>
                </c:pt>
                <c:pt idx="123">
                  <c:v>3.8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0.2</c:v>
                </c:pt>
                <c:pt idx="130">
                  <c:v>0</c:v>
                </c:pt>
                <c:pt idx="131">
                  <c:v>0.2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8.1999999999999993</c:v>
                </c:pt>
                <c:pt idx="141">
                  <c:v>29.6</c:v>
                </c:pt>
                <c:pt idx="142">
                  <c:v>0.8</c:v>
                </c:pt>
                <c:pt idx="143">
                  <c:v>5.2</c:v>
                </c:pt>
                <c:pt idx="144">
                  <c:v>23.4</c:v>
                </c:pt>
                <c:pt idx="145">
                  <c:v>0</c:v>
                </c:pt>
                <c:pt idx="146">
                  <c:v>4.4000000000000004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3.6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1.6</c:v>
                </c:pt>
                <c:pt idx="169">
                  <c:v>20.8</c:v>
                </c:pt>
                <c:pt idx="170">
                  <c:v>3.2</c:v>
                </c:pt>
                <c:pt idx="171">
                  <c:v>1.2</c:v>
                </c:pt>
                <c:pt idx="172">
                  <c:v>0</c:v>
                </c:pt>
                <c:pt idx="173">
                  <c:v>15.4</c:v>
                </c:pt>
                <c:pt idx="174">
                  <c:v>1.2</c:v>
                </c:pt>
                <c:pt idx="175">
                  <c:v>0</c:v>
                </c:pt>
                <c:pt idx="176">
                  <c:v>5.8</c:v>
                </c:pt>
                <c:pt idx="177">
                  <c:v>20.399999999999999</c:v>
                </c:pt>
                <c:pt idx="178">
                  <c:v>20.399999999999999</c:v>
                </c:pt>
                <c:pt idx="179">
                  <c:v>0.6</c:v>
                </c:pt>
                <c:pt idx="180">
                  <c:v>0</c:v>
                </c:pt>
                <c:pt idx="181">
                  <c:v>0</c:v>
                </c:pt>
                <c:pt idx="182">
                  <c:v>1.8</c:v>
                </c:pt>
                <c:pt idx="183">
                  <c:v>6.2</c:v>
                </c:pt>
                <c:pt idx="184">
                  <c:v>9.4</c:v>
                </c:pt>
                <c:pt idx="185">
                  <c:v>26.6</c:v>
                </c:pt>
                <c:pt idx="186">
                  <c:v>13.6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37</c:v>
                </c:pt>
                <c:pt idx="199">
                  <c:v>1.8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18.2</c:v>
                </c:pt>
                <c:pt idx="204">
                  <c:v>0.6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0.4</c:v>
                </c:pt>
                <c:pt idx="240">
                  <c:v>7.8</c:v>
                </c:pt>
                <c:pt idx="241">
                  <c:v>3.6</c:v>
                </c:pt>
                <c:pt idx="242">
                  <c:v>10.6</c:v>
                </c:pt>
                <c:pt idx="243">
                  <c:v>3.2</c:v>
                </c:pt>
                <c:pt idx="244">
                  <c:v>6.2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26.4</c:v>
                </c:pt>
                <c:pt idx="261">
                  <c:v>0.4</c:v>
                </c:pt>
                <c:pt idx="262">
                  <c:v>0</c:v>
                </c:pt>
                <c:pt idx="263">
                  <c:v>2</c:v>
                </c:pt>
                <c:pt idx="264">
                  <c:v>12.4</c:v>
                </c:pt>
                <c:pt idx="265">
                  <c:v>29.4</c:v>
                </c:pt>
                <c:pt idx="266">
                  <c:v>1.6</c:v>
                </c:pt>
                <c:pt idx="267">
                  <c:v>0.6</c:v>
                </c:pt>
                <c:pt idx="268">
                  <c:v>8.1999999999999993</c:v>
                </c:pt>
                <c:pt idx="269">
                  <c:v>0</c:v>
                </c:pt>
                <c:pt idx="270">
                  <c:v>12.4</c:v>
                </c:pt>
                <c:pt idx="271">
                  <c:v>5.6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57.8</c:v>
                </c:pt>
                <c:pt idx="276">
                  <c:v>6</c:v>
                </c:pt>
                <c:pt idx="277">
                  <c:v>9.1999999999999993</c:v>
                </c:pt>
                <c:pt idx="278">
                  <c:v>0.4</c:v>
                </c:pt>
                <c:pt idx="279">
                  <c:v>0</c:v>
                </c:pt>
                <c:pt idx="280">
                  <c:v>1.4</c:v>
                </c:pt>
                <c:pt idx="281">
                  <c:v>1.8</c:v>
                </c:pt>
                <c:pt idx="282">
                  <c:v>17.8</c:v>
                </c:pt>
                <c:pt idx="283">
                  <c:v>15.4</c:v>
                </c:pt>
                <c:pt idx="284">
                  <c:v>33</c:v>
                </c:pt>
                <c:pt idx="285">
                  <c:v>31.4</c:v>
                </c:pt>
                <c:pt idx="286">
                  <c:v>28.4</c:v>
                </c:pt>
                <c:pt idx="287">
                  <c:v>6.4</c:v>
                </c:pt>
                <c:pt idx="288">
                  <c:v>17.2</c:v>
                </c:pt>
                <c:pt idx="289">
                  <c:v>27</c:v>
                </c:pt>
                <c:pt idx="290">
                  <c:v>16.8</c:v>
                </c:pt>
                <c:pt idx="291">
                  <c:v>46.2</c:v>
                </c:pt>
                <c:pt idx="292">
                  <c:v>10.8</c:v>
                </c:pt>
                <c:pt idx="293">
                  <c:v>40.200000000000003</c:v>
                </c:pt>
                <c:pt idx="294">
                  <c:v>21.4</c:v>
                </c:pt>
                <c:pt idx="295">
                  <c:v>9.4</c:v>
                </c:pt>
                <c:pt idx="296">
                  <c:v>1.6</c:v>
                </c:pt>
                <c:pt idx="297">
                  <c:v>21.8</c:v>
                </c:pt>
                <c:pt idx="298">
                  <c:v>2.4</c:v>
                </c:pt>
                <c:pt idx="299">
                  <c:v>33.6</c:v>
                </c:pt>
                <c:pt idx="300">
                  <c:v>24.4</c:v>
                </c:pt>
                <c:pt idx="301">
                  <c:v>7</c:v>
                </c:pt>
                <c:pt idx="302">
                  <c:v>9</c:v>
                </c:pt>
                <c:pt idx="303">
                  <c:v>15</c:v>
                </c:pt>
                <c:pt idx="304">
                  <c:v>6.4</c:v>
                </c:pt>
                <c:pt idx="305">
                  <c:v>37.6</c:v>
                </c:pt>
                <c:pt idx="306">
                  <c:v>35.200000000000003</c:v>
                </c:pt>
                <c:pt idx="307">
                  <c:v>9</c:v>
                </c:pt>
                <c:pt idx="308">
                  <c:v>4.4000000000000004</c:v>
                </c:pt>
                <c:pt idx="309">
                  <c:v>20.2</c:v>
                </c:pt>
                <c:pt idx="310">
                  <c:v>1.4</c:v>
                </c:pt>
                <c:pt idx="311">
                  <c:v>34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3.4</c:v>
                </c:pt>
                <c:pt idx="323">
                  <c:v>29.4</c:v>
                </c:pt>
                <c:pt idx="324">
                  <c:v>32.799999999999997</c:v>
                </c:pt>
                <c:pt idx="325">
                  <c:v>25.6</c:v>
                </c:pt>
                <c:pt idx="326">
                  <c:v>15.2</c:v>
                </c:pt>
                <c:pt idx="327">
                  <c:v>60.6</c:v>
                </c:pt>
                <c:pt idx="328">
                  <c:v>15</c:v>
                </c:pt>
                <c:pt idx="329">
                  <c:v>43</c:v>
                </c:pt>
                <c:pt idx="330">
                  <c:v>15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1.2</c:v>
                </c:pt>
                <c:pt idx="338">
                  <c:v>45.4</c:v>
                </c:pt>
                <c:pt idx="339">
                  <c:v>0.8</c:v>
                </c:pt>
                <c:pt idx="340">
                  <c:v>15.2</c:v>
                </c:pt>
                <c:pt idx="341">
                  <c:v>48.6</c:v>
                </c:pt>
                <c:pt idx="342">
                  <c:v>34.200000000000003</c:v>
                </c:pt>
                <c:pt idx="343">
                  <c:v>4.4000000000000004</c:v>
                </c:pt>
                <c:pt idx="344">
                  <c:v>17.8</c:v>
                </c:pt>
                <c:pt idx="345">
                  <c:v>1.4</c:v>
                </c:pt>
                <c:pt idx="346">
                  <c:v>1</c:v>
                </c:pt>
                <c:pt idx="347">
                  <c:v>0</c:v>
                </c:pt>
                <c:pt idx="348">
                  <c:v>9</c:v>
                </c:pt>
                <c:pt idx="349">
                  <c:v>20.2</c:v>
                </c:pt>
                <c:pt idx="350">
                  <c:v>0.8</c:v>
                </c:pt>
                <c:pt idx="351">
                  <c:v>24.6</c:v>
                </c:pt>
                <c:pt idx="352">
                  <c:v>0</c:v>
                </c:pt>
                <c:pt idx="353">
                  <c:v>0</c:v>
                </c:pt>
                <c:pt idx="354">
                  <c:v>8.8000000000000007</c:v>
                </c:pt>
                <c:pt idx="355">
                  <c:v>11.6</c:v>
                </c:pt>
                <c:pt idx="356">
                  <c:v>10</c:v>
                </c:pt>
                <c:pt idx="357">
                  <c:v>2.2000000000000002</c:v>
                </c:pt>
                <c:pt idx="358">
                  <c:v>0.6</c:v>
                </c:pt>
                <c:pt idx="359">
                  <c:v>10.199999999999999</c:v>
                </c:pt>
                <c:pt idx="360">
                  <c:v>5.4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8-4E1E-AB13-B90F1C9A0A6C}"/>
            </c:ext>
          </c:extLst>
        </c:ser>
        <c:ser>
          <c:idx val="1"/>
          <c:order val="1"/>
          <c:tx>
            <c:strRef>
              <c:f>'Energy Usage'!$F$8:$F$9</c:f>
              <c:strCache>
                <c:ptCount val="2"/>
                <c:pt idx="0">
                  <c:v>Stored Water</c:v>
                </c:pt>
                <c:pt idx="1">
                  <c:v>[m3]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'Energy Usage'!$F$10:$F$374</c:f>
              <c:numCache>
                <c:formatCode>General</c:formatCode>
                <c:ptCount val="365"/>
                <c:pt idx="0">
                  <c:v>1.8800000000000001</c:v>
                </c:pt>
                <c:pt idx="1">
                  <c:v>3.8600000000000003</c:v>
                </c:pt>
                <c:pt idx="2">
                  <c:v>3.8600000000000003</c:v>
                </c:pt>
                <c:pt idx="3">
                  <c:v>3.8600000000000003</c:v>
                </c:pt>
                <c:pt idx="4">
                  <c:v>3.8600000000000003</c:v>
                </c:pt>
                <c:pt idx="5">
                  <c:v>4.3600000000000003</c:v>
                </c:pt>
                <c:pt idx="6">
                  <c:v>6.4</c:v>
                </c:pt>
                <c:pt idx="7">
                  <c:v>8.8800000000000008</c:v>
                </c:pt>
                <c:pt idx="8">
                  <c:v>11.38</c:v>
                </c:pt>
                <c:pt idx="9">
                  <c:v>13.88</c:v>
                </c:pt>
                <c:pt idx="10">
                  <c:v>15.32</c:v>
                </c:pt>
                <c:pt idx="11">
                  <c:v>17.82</c:v>
                </c:pt>
                <c:pt idx="12">
                  <c:v>18.78</c:v>
                </c:pt>
                <c:pt idx="13">
                  <c:v>19.36</c:v>
                </c:pt>
                <c:pt idx="14">
                  <c:v>19.52</c:v>
                </c:pt>
                <c:pt idx="15">
                  <c:v>19.599999999999998</c:v>
                </c:pt>
                <c:pt idx="16">
                  <c:v>19.599999999999998</c:v>
                </c:pt>
                <c:pt idx="17">
                  <c:v>19.86</c:v>
                </c:pt>
                <c:pt idx="18">
                  <c:v>19.96</c:v>
                </c:pt>
                <c:pt idx="19">
                  <c:v>20.02</c:v>
                </c:pt>
                <c:pt idx="20">
                  <c:v>20.099999999999998</c:v>
                </c:pt>
                <c:pt idx="21">
                  <c:v>20.159999999999997</c:v>
                </c:pt>
                <c:pt idx="22">
                  <c:v>20.159999999999997</c:v>
                </c:pt>
                <c:pt idx="23">
                  <c:v>20.159999999999997</c:v>
                </c:pt>
                <c:pt idx="24">
                  <c:v>20.159999999999997</c:v>
                </c:pt>
                <c:pt idx="25">
                  <c:v>20.159999999999997</c:v>
                </c:pt>
                <c:pt idx="26">
                  <c:v>21.919999999999998</c:v>
                </c:pt>
                <c:pt idx="27">
                  <c:v>21.919999999999998</c:v>
                </c:pt>
                <c:pt idx="28">
                  <c:v>21.919999999999998</c:v>
                </c:pt>
                <c:pt idx="29">
                  <c:v>21.919999999999998</c:v>
                </c:pt>
                <c:pt idx="30">
                  <c:v>22.18</c:v>
                </c:pt>
                <c:pt idx="31">
                  <c:v>21.900000000000002</c:v>
                </c:pt>
                <c:pt idx="32">
                  <c:v>21.360000000000003</c:v>
                </c:pt>
                <c:pt idx="33">
                  <c:v>20.820000000000004</c:v>
                </c:pt>
                <c:pt idx="34">
                  <c:v>20.280000000000005</c:v>
                </c:pt>
                <c:pt idx="35">
                  <c:v>19.740000000000006</c:v>
                </c:pt>
                <c:pt idx="36">
                  <c:v>19.200000000000006</c:v>
                </c:pt>
                <c:pt idx="37">
                  <c:v>18.660000000000007</c:v>
                </c:pt>
                <c:pt idx="38">
                  <c:v>18.120000000000008</c:v>
                </c:pt>
                <c:pt idx="39">
                  <c:v>18.800000000000008</c:v>
                </c:pt>
                <c:pt idx="40">
                  <c:v>19.600000000000009</c:v>
                </c:pt>
                <c:pt idx="41">
                  <c:v>21.560000000000009</c:v>
                </c:pt>
                <c:pt idx="42">
                  <c:v>22.70000000000001</c:v>
                </c:pt>
                <c:pt idx="43">
                  <c:v>23.72000000000001</c:v>
                </c:pt>
                <c:pt idx="44">
                  <c:v>23.480000000000011</c:v>
                </c:pt>
                <c:pt idx="45">
                  <c:v>24.100000000000012</c:v>
                </c:pt>
                <c:pt idx="46">
                  <c:v>25.460000000000012</c:v>
                </c:pt>
                <c:pt idx="47">
                  <c:v>25.840000000000011</c:v>
                </c:pt>
                <c:pt idx="48">
                  <c:v>26</c:v>
                </c:pt>
                <c:pt idx="49">
                  <c:v>26</c:v>
                </c:pt>
                <c:pt idx="50">
                  <c:v>25.7</c:v>
                </c:pt>
                <c:pt idx="51">
                  <c:v>25.24</c:v>
                </c:pt>
                <c:pt idx="52">
                  <c:v>25.18</c:v>
                </c:pt>
                <c:pt idx="53">
                  <c:v>26</c:v>
                </c:pt>
                <c:pt idx="54">
                  <c:v>26</c:v>
                </c:pt>
                <c:pt idx="55">
                  <c:v>25.46</c:v>
                </c:pt>
                <c:pt idx="56">
                  <c:v>25</c:v>
                </c:pt>
                <c:pt idx="57">
                  <c:v>24.46</c:v>
                </c:pt>
                <c:pt idx="58">
                  <c:v>23.96</c:v>
                </c:pt>
                <c:pt idx="59">
                  <c:v>23.62</c:v>
                </c:pt>
                <c:pt idx="60">
                  <c:v>24.98</c:v>
                </c:pt>
                <c:pt idx="61">
                  <c:v>24.540000000000003</c:v>
                </c:pt>
                <c:pt idx="62">
                  <c:v>24.240000000000002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25.7</c:v>
                </c:pt>
                <c:pt idx="69">
                  <c:v>25.16</c:v>
                </c:pt>
                <c:pt idx="70">
                  <c:v>24.900000000000002</c:v>
                </c:pt>
                <c:pt idx="71">
                  <c:v>26</c:v>
                </c:pt>
                <c:pt idx="72">
                  <c:v>26</c:v>
                </c:pt>
                <c:pt idx="73">
                  <c:v>26</c:v>
                </c:pt>
                <c:pt idx="74">
                  <c:v>26</c:v>
                </c:pt>
                <c:pt idx="75">
                  <c:v>25.5</c:v>
                </c:pt>
                <c:pt idx="76">
                  <c:v>26</c:v>
                </c:pt>
                <c:pt idx="77">
                  <c:v>25.62</c:v>
                </c:pt>
                <c:pt idx="78">
                  <c:v>25.240000000000002</c:v>
                </c:pt>
                <c:pt idx="79">
                  <c:v>25.460000000000004</c:v>
                </c:pt>
                <c:pt idx="80">
                  <c:v>25.180000000000007</c:v>
                </c:pt>
                <c:pt idx="81">
                  <c:v>24.640000000000008</c:v>
                </c:pt>
                <c:pt idx="82">
                  <c:v>24.500000000000007</c:v>
                </c:pt>
                <c:pt idx="83">
                  <c:v>26</c:v>
                </c:pt>
                <c:pt idx="84">
                  <c:v>25.48</c:v>
                </c:pt>
                <c:pt idx="85">
                  <c:v>25.380000000000003</c:v>
                </c:pt>
                <c:pt idx="86">
                  <c:v>26</c:v>
                </c:pt>
                <c:pt idx="87">
                  <c:v>26</c:v>
                </c:pt>
                <c:pt idx="88">
                  <c:v>25.76</c:v>
                </c:pt>
                <c:pt idx="89">
                  <c:v>25.220000000000002</c:v>
                </c:pt>
                <c:pt idx="90">
                  <c:v>24.680000000000003</c:v>
                </c:pt>
                <c:pt idx="91">
                  <c:v>24.700000000000003</c:v>
                </c:pt>
                <c:pt idx="92">
                  <c:v>26</c:v>
                </c:pt>
                <c:pt idx="93">
                  <c:v>25.720000000000002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25.46</c:v>
                </c:pt>
                <c:pt idx="99">
                  <c:v>26</c:v>
                </c:pt>
                <c:pt idx="100">
                  <c:v>25.46</c:v>
                </c:pt>
                <c:pt idx="101">
                  <c:v>24.92</c:v>
                </c:pt>
                <c:pt idx="102">
                  <c:v>24.380000000000003</c:v>
                </c:pt>
                <c:pt idx="103">
                  <c:v>25.320000000000004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25.650000000000002</c:v>
                </c:pt>
                <c:pt idx="108">
                  <c:v>26</c:v>
                </c:pt>
                <c:pt idx="109">
                  <c:v>26</c:v>
                </c:pt>
                <c:pt idx="110">
                  <c:v>25.46</c:v>
                </c:pt>
                <c:pt idx="111">
                  <c:v>25.360000000000003</c:v>
                </c:pt>
                <c:pt idx="112">
                  <c:v>26</c:v>
                </c:pt>
                <c:pt idx="113">
                  <c:v>26</c:v>
                </c:pt>
                <c:pt idx="114">
                  <c:v>25.64</c:v>
                </c:pt>
                <c:pt idx="115">
                  <c:v>26</c:v>
                </c:pt>
                <c:pt idx="116">
                  <c:v>26</c:v>
                </c:pt>
                <c:pt idx="117">
                  <c:v>25.54</c:v>
                </c:pt>
                <c:pt idx="118">
                  <c:v>25.01</c:v>
                </c:pt>
                <c:pt idx="119">
                  <c:v>24.470000000000002</c:v>
                </c:pt>
                <c:pt idx="120">
                  <c:v>23.930000000000003</c:v>
                </c:pt>
                <c:pt idx="121">
                  <c:v>23.590000000000003</c:v>
                </c:pt>
                <c:pt idx="122">
                  <c:v>23.510000000000005</c:v>
                </c:pt>
                <c:pt idx="123">
                  <c:v>23.350000000000005</c:v>
                </c:pt>
                <c:pt idx="124">
                  <c:v>22.810000000000006</c:v>
                </c:pt>
                <c:pt idx="125">
                  <c:v>22.270000000000007</c:v>
                </c:pt>
                <c:pt idx="126">
                  <c:v>21.730000000000008</c:v>
                </c:pt>
                <c:pt idx="127">
                  <c:v>21.190000000000008</c:v>
                </c:pt>
                <c:pt idx="128">
                  <c:v>20.650000000000009</c:v>
                </c:pt>
                <c:pt idx="129">
                  <c:v>20.13000000000001</c:v>
                </c:pt>
                <c:pt idx="130">
                  <c:v>19.590000000000011</c:v>
                </c:pt>
                <c:pt idx="131">
                  <c:v>19.070000000000011</c:v>
                </c:pt>
                <c:pt idx="132">
                  <c:v>18.530000000000012</c:v>
                </c:pt>
                <c:pt idx="133">
                  <c:v>17.990000000000013</c:v>
                </c:pt>
                <c:pt idx="134">
                  <c:v>17.450000000000014</c:v>
                </c:pt>
                <c:pt idx="135">
                  <c:v>17.190000000000015</c:v>
                </c:pt>
                <c:pt idx="136">
                  <c:v>16.650000000000016</c:v>
                </c:pt>
                <c:pt idx="137">
                  <c:v>16.110000000000017</c:v>
                </c:pt>
                <c:pt idx="138">
                  <c:v>15.570000000000018</c:v>
                </c:pt>
                <c:pt idx="139">
                  <c:v>15.030000000000019</c:v>
                </c:pt>
                <c:pt idx="140">
                  <c:v>15.31000000000002</c:v>
                </c:pt>
                <c:pt idx="141">
                  <c:v>17.270000000000021</c:v>
                </c:pt>
                <c:pt idx="142">
                  <c:v>16.81000000000002</c:v>
                </c:pt>
                <c:pt idx="143">
                  <c:v>16.79000000000002</c:v>
                </c:pt>
                <c:pt idx="144">
                  <c:v>18.590000000000021</c:v>
                </c:pt>
                <c:pt idx="145">
                  <c:v>18.050000000000022</c:v>
                </c:pt>
                <c:pt idx="146">
                  <c:v>17.950000000000024</c:v>
                </c:pt>
                <c:pt idx="147">
                  <c:v>17.410000000000025</c:v>
                </c:pt>
                <c:pt idx="148">
                  <c:v>16.870000000000026</c:v>
                </c:pt>
                <c:pt idx="149">
                  <c:v>16.330000000000027</c:v>
                </c:pt>
                <c:pt idx="150">
                  <c:v>15.790000000000028</c:v>
                </c:pt>
                <c:pt idx="151">
                  <c:v>15.250000000000028</c:v>
                </c:pt>
                <c:pt idx="152">
                  <c:v>14.710000000000029</c:v>
                </c:pt>
                <c:pt idx="153">
                  <c:v>14.17000000000003</c:v>
                </c:pt>
                <c:pt idx="154">
                  <c:v>13.630000000000031</c:v>
                </c:pt>
                <c:pt idx="155">
                  <c:v>13.090000000000032</c:v>
                </c:pt>
                <c:pt idx="156">
                  <c:v>12.550000000000033</c:v>
                </c:pt>
                <c:pt idx="157">
                  <c:v>12.010000000000034</c:v>
                </c:pt>
                <c:pt idx="158">
                  <c:v>11.490000000000034</c:v>
                </c:pt>
                <c:pt idx="159">
                  <c:v>10.950000000000035</c:v>
                </c:pt>
                <c:pt idx="160">
                  <c:v>10.410000000000036</c:v>
                </c:pt>
                <c:pt idx="161">
                  <c:v>9.8700000000000365</c:v>
                </c:pt>
                <c:pt idx="162">
                  <c:v>9.3300000000000374</c:v>
                </c:pt>
                <c:pt idx="163">
                  <c:v>8.7900000000000382</c:v>
                </c:pt>
                <c:pt idx="164">
                  <c:v>8.6100000000000385</c:v>
                </c:pt>
                <c:pt idx="165">
                  <c:v>8.0700000000000394</c:v>
                </c:pt>
                <c:pt idx="166">
                  <c:v>7.5300000000000393</c:v>
                </c:pt>
                <c:pt idx="167">
                  <c:v>6.9900000000000393</c:v>
                </c:pt>
                <c:pt idx="168">
                  <c:v>6.6100000000000394</c:v>
                </c:pt>
                <c:pt idx="169">
                  <c:v>8.1500000000000412</c:v>
                </c:pt>
                <c:pt idx="170">
                  <c:v>7.9300000000000415</c:v>
                </c:pt>
                <c:pt idx="171">
                  <c:v>7.5100000000000415</c:v>
                </c:pt>
                <c:pt idx="172">
                  <c:v>6.9700000000000415</c:v>
                </c:pt>
                <c:pt idx="173">
                  <c:v>7.9700000000000406</c:v>
                </c:pt>
                <c:pt idx="174">
                  <c:v>7.5500000000000407</c:v>
                </c:pt>
                <c:pt idx="175">
                  <c:v>7.0100000000000406</c:v>
                </c:pt>
                <c:pt idx="176">
                  <c:v>7.0500000000000407</c:v>
                </c:pt>
                <c:pt idx="177">
                  <c:v>8.5500000000000398</c:v>
                </c:pt>
                <c:pt idx="178">
                  <c:v>10.05000000000004</c:v>
                </c:pt>
                <c:pt idx="179">
                  <c:v>9.5700000000000394</c:v>
                </c:pt>
                <c:pt idx="180">
                  <c:v>9.0300000000000402</c:v>
                </c:pt>
                <c:pt idx="181">
                  <c:v>8.4900000000000411</c:v>
                </c:pt>
                <c:pt idx="182">
                  <c:v>8.1300000000000416</c:v>
                </c:pt>
                <c:pt idx="183">
                  <c:v>8.2100000000000399</c:v>
                </c:pt>
                <c:pt idx="184">
                  <c:v>8.6100000000000385</c:v>
                </c:pt>
                <c:pt idx="185">
                  <c:v>10.570000000000039</c:v>
                </c:pt>
                <c:pt idx="186">
                  <c:v>11.39000000000004</c:v>
                </c:pt>
                <c:pt idx="187">
                  <c:v>10.850000000000041</c:v>
                </c:pt>
                <c:pt idx="188">
                  <c:v>10.310000000000041</c:v>
                </c:pt>
                <c:pt idx="189">
                  <c:v>9.7700000000000422</c:v>
                </c:pt>
                <c:pt idx="190">
                  <c:v>9.2300000000000431</c:v>
                </c:pt>
                <c:pt idx="191">
                  <c:v>8.6900000000000439</c:v>
                </c:pt>
                <c:pt idx="192">
                  <c:v>8.1500000000000448</c:v>
                </c:pt>
                <c:pt idx="193">
                  <c:v>7.6100000000000447</c:v>
                </c:pt>
                <c:pt idx="194">
                  <c:v>7.0700000000000447</c:v>
                </c:pt>
                <c:pt idx="195">
                  <c:v>6.5300000000000447</c:v>
                </c:pt>
                <c:pt idx="196">
                  <c:v>5.9900000000000446</c:v>
                </c:pt>
                <c:pt idx="197">
                  <c:v>5.4500000000000446</c:v>
                </c:pt>
                <c:pt idx="198">
                  <c:v>7.4100000000000446</c:v>
                </c:pt>
                <c:pt idx="199">
                  <c:v>7.0500000000000442</c:v>
                </c:pt>
                <c:pt idx="200">
                  <c:v>6.5100000000000442</c:v>
                </c:pt>
                <c:pt idx="201">
                  <c:v>5.9700000000000442</c:v>
                </c:pt>
                <c:pt idx="202">
                  <c:v>6.2300000000000439</c:v>
                </c:pt>
                <c:pt idx="203">
                  <c:v>7.5100000000000433</c:v>
                </c:pt>
                <c:pt idx="204">
                  <c:v>7.0300000000000429</c:v>
                </c:pt>
                <c:pt idx="205">
                  <c:v>6.4900000000000428</c:v>
                </c:pt>
                <c:pt idx="206">
                  <c:v>5.9500000000000428</c:v>
                </c:pt>
                <c:pt idx="207">
                  <c:v>5.4100000000000428</c:v>
                </c:pt>
                <c:pt idx="208">
                  <c:v>4.8700000000000427</c:v>
                </c:pt>
                <c:pt idx="209">
                  <c:v>4.3300000000000427</c:v>
                </c:pt>
                <c:pt idx="210">
                  <c:v>3.7900000000000427</c:v>
                </c:pt>
                <c:pt idx="211">
                  <c:v>3.2500000000000426</c:v>
                </c:pt>
                <c:pt idx="212">
                  <c:v>2.7100000000000426</c:v>
                </c:pt>
                <c:pt idx="213">
                  <c:v>2.1700000000000426</c:v>
                </c:pt>
                <c:pt idx="214">
                  <c:v>1.6300000000000425</c:v>
                </c:pt>
                <c:pt idx="215">
                  <c:v>1.0900000000000425</c:v>
                </c:pt>
                <c:pt idx="216">
                  <c:v>0.55000000000004245</c:v>
                </c:pt>
                <c:pt idx="217">
                  <c:v>1.0000000000042419E-2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0.23999999999999988</c:v>
                </c:pt>
                <c:pt idx="241">
                  <c:v>5.9999999999999831E-2</c:v>
                </c:pt>
                <c:pt idx="242">
                  <c:v>0.57999999999999985</c:v>
                </c:pt>
                <c:pt idx="243">
                  <c:v>0.35999999999999988</c:v>
                </c:pt>
                <c:pt idx="244">
                  <c:v>0.43999999999999984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1.96</c:v>
                </c:pt>
                <c:pt idx="261">
                  <c:v>1.46</c:v>
                </c:pt>
                <c:pt idx="262">
                  <c:v>0.91999999999999993</c:v>
                </c:pt>
                <c:pt idx="263">
                  <c:v>0.57999999999999985</c:v>
                </c:pt>
                <c:pt idx="264">
                  <c:v>1.2799999999999998</c:v>
                </c:pt>
                <c:pt idx="265">
                  <c:v>3.2399999999999998</c:v>
                </c:pt>
                <c:pt idx="266">
                  <c:v>2.86</c:v>
                </c:pt>
                <c:pt idx="267">
                  <c:v>2.38</c:v>
                </c:pt>
                <c:pt idx="268">
                  <c:v>2.6599999999999997</c:v>
                </c:pt>
                <c:pt idx="269">
                  <c:v>2.1199999999999997</c:v>
                </c:pt>
                <c:pt idx="270">
                  <c:v>2.8199999999999994</c:v>
                </c:pt>
                <c:pt idx="271">
                  <c:v>2.8399999999999994</c:v>
                </c:pt>
                <c:pt idx="272">
                  <c:v>2.2999999999999994</c:v>
                </c:pt>
                <c:pt idx="273">
                  <c:v>1.7599999999999993</c:v>
                </c:pt>
                <c:pt idx="274">
                  <c:v>1.2199999999999993</c:v>
                </c:pt>
                <c:pt idx="275">
                  <c:v>3.1799999999999993</c:v>
                </c:pt>
                <c:pt idx="276">
                  <c:v>3.2399999999999993</c:v>
                </c:pt>
                <c:pt idx="277">
                  <c:v>3.6199999999999992</c:v>
                </c:pt>
                <c:pt idx="278">
                  <c:v>3.1199999999999992</c:v>
                </c:pt>
                <c:pt idx="279">
                  <c:v>2.5799999999999992</c:v>
                </c:pt>
                <c:pt idx="280">
                  <c:v>2.1799999999999993</c:v>
                </c:pt>
                <c:pt idx="281">
                  <c:v>1.8199999999999994</c:v>
                </c:pt>
                <c:pt idx="282">
                  <c:v>3.0599999999999996</c:v>
                </c:pt>
                <c:pt idx="283">
                  <c:v>4.0599999999999996</c:v>
                </c:pt>
                <c:pt idx="284">
                  <c:v>6.02</c:v>
                </c:pt>
                <c:pt idx="285">
                  <c:v>7.9799999999999995</c:v>
                </c:pt>
                <c:pt idx="286">
                  <c:v>9.9400000000000013</c:v>
                </c:pt>
                <c:pt idx="287">
                  <c:v>10.040000000000003</c:v>
                </c:pt>
                <c:pt idx="288">
                  <c:v>11.220000000000002</c:v>
                </c:pt>
                <c:pt idx="289">
                  <c:v>13.180000000000003</c:v>
                </c:pt>
                <c:pt idx="290">
                  <c:v>14.320000000000004</c:v>
                </c:pt>
                <c:pt idx="291">
                  <c:v>16.280000000000005</c:v>
                </c:pt>
                <c:pt idx="292">
                  <c:v>16.820000000000007</c:v>
                </c:pt>
                <c:pt idx="293">
                  <c:v>18.780000000000008</c:v>
                </c:pt>
                <c:pt idx="294">
                  <c:v>20.38000000000001</c:v>
                </c:pt>
                <c:pt idx="295">
                  <c:v>20.780000000000012</c:v>
                </c:pt>
                <c:pt idx="296">
                  <c:v>20.400000000000013</c:v>
                </c:pt>
                <c:pt idx="297">
                  <c:v>22.040000000000013</c:v>
                </c:pt>
                <c:pt idx="298">
                  <c:v>21.740000000000013</c:v>
                </c:pt>
                <c:pt idx="299">
                  <c:v>23.700000000000014</c:v>
                </c:pt>
                <c:pt idx="300">
                  <c:v>25.600000000000016</c:v>
                </c:pt>
                <c:pt idx="301">
                  <c:v>25.760000000000016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25.900000000000002</c:v>
                </c:pt>
                <c:pt idx="309">
                  <c:v>26</c:v>
                </c:pt>
                <c:pt idx="310">
                  <c:v>25.6</c:v>
                </c:pt>
                <c:pt idx="311">
                  <c:v>26</c:v>
                </c:pt>
                <c:pt idx="312">
                  <c:v>25.46</c:v>
                </c:pt>
                <c:pt idx="313">
                  <c:v>24.92</c:v>
                </c:pt>
                <c:pt idx="314">
                  <c:v>24.380000000000003</c:v>
                </c:pt>
                <c:pt idx="315">
                  <c:v>23.840000000000003</c:v>
                </c:pt>
                <c:pt idx="316">
                  <c:v>23.300000000000004</c:v>
                </c:pt>
                <c:pt idx="317">
                  <c:v>22.760000000000005</c:v>
                </c:pt>
                <c:pt idx="318">
                  <c:v>22.220000000000006</c:v>
                </c:pt>
                <c:pt idx="319">
                  <c:v>21.680000000000007</c:v>
                </c:pt>
                <c:pt idx="320">
                  <c:v>21.140000000000008</c:v>
                </c:pt>
                <c:pt idx="321">
                  <c:v>20.600000000000009</c:v>
                </c:pt>
                <c:pt idx="322">
                  <c:v>20.400000000000009</c:v>
                </c:pt>
                <c:pt idx="323">
                  <c:v>22.36000000000001</c:v>
                </c:pt>
                <c:pt idx="324">
                  <c:v>24.320000000000011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25.46</c:v>
                </c:pt>
                <c:pt idx="332">
                  <c:v>24.92</c:v>
                </c:pt>
                <c:pt idx="333">
                  <c:v>24.380000000000003</c:v>
                </c:pt>
                <c:pt idx="334">
                  <c:v>23.840000000000003</c:v>
                </c:pt>
                <c:pt idx="335">
                  <c:v>23.300000000000004</c:v>
                </c:pt>
                <c:pt idx="336">
                  <c:v>22.760000000000005</c:v>
                </c:pt>
                <c:pt idx="337">
                  <c:v>22.340000000000007</c:v>
                </c:pt>
                <c:pt idx="338">
                  <c:v>24.300000000000008</c:v>
                </c:pt>
                <c:pt idx="339">
                  <c:v>23.840000000000007</c:v>
                </c:pt>
                <c:pt idx="340">
                  <c:v>24.820000000000007</c:v>
                </c:pt>
                <c:pt idx="341">
                  <c:v>26</c:v>
                </c:pt>
                <c:pt idx="342">
                  <c:v>26</c:v>
                </c:pt>
                <c:pt idx="343">
                  <c:v>25.900000000000002</c:v>
                </c:pt>
                <c:pt idx="344">
                  <c:v>26</c:v>
                </c:pt>
                <c:pt idx="345">
                  <c:v>25.6</c:v>
                </c:pt>
                <c:pt idx="346">
                  <c:v>25.160000000000004</c:v>
                </c:pt>
                <c:pt idx="347">
                  <c:v>24.620000000000005</c:v>
                </c:pt>
                <c:pt idx="348">
                  <c:v>24.980000000000004</c:v>
                </c:pt>
                <c:pt idx="349">
                  <c:v>26</c:v>
                </c:pt>
                <c:pt idx="350">
                  <c:v>25.54</c:v>
                </c:pt>
                <c:pt idx="351">
                  <c:v>26</c:v>
                </c:pt>
                <c:pt idx="352">
                  <c:v>25.46</c:v>
                </c:pt>
                <c:pt idx="353">
                  <c:v>24.92</c:v>
                </c:pt>
                <c:pt idx="354">
                  <c:v>25.26</c:v>
                </c:pt>
                <c:pt idx="355">
                  <c:v>25.880000000000003</c:v>
                </c:pt>
                <c:pt idx="356">
                  <c:v>26</c:v>
                </c:pt>
                <c:pt idx="357">
                  <c:v>25.68</c:v>
                </c:pt>
                <c:pt idx="358">
                  <c:v>25.2</c:v>
                </c:pt>
                <c:pt idx="359">
                  <c:v>25.68</c:v>
                </c:pt>
                <c:pt idx="360">
                  <c:v>25.68</c:v>
                </c:pt>
                <c:pt idx="361">
                  <c:v>25.14</c:v>
                </c:pt>
                <c:pt idx="362">
                  <c:v>24.6</c:v>
                </c:pt>
                <c:pt idx="363">
                  <c:v>24.060000000000002</c:v>
                </c:pt>
                <c:pt idx="364">
                  <c:v>23.520000000000003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18-4E1E-AB13-B90F1C9A0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489168"/>
        <c:axId val="205489648"/>
      </c:lineChart>
      <c:catAx>
        <c:axId val="20548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89648"/>
        <c:crosses val="autoZero"/>
        <c:auto val="1"/>
        <c:lblAlgn val="ctr"/>
        <c:lblOffset val="100"/>
        <c:noMultiLvlLbl val="0"/>
      </c:catAx>
      <c:valAx>
        <c:axId val="20548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8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675267143851357"/>
          <c:y val="0.83877119043839909"/>
          <c:w val="0.67893384167414317"/>
          <c:h val="0.118939504094070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Pressure vs. Flow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20603674540682"/>
          <c:y val="0.16245370370370371"/>
          <c:w val="0.81223840769903766"/>
          <c:h val="0.57924358413531629"/>
        </c:manualLayout>
      </c:layout>
      <c:lineChart>
        <c:grouping val="standard"/>
        <c:varyColors val="0"/>
        <c:ser>
          <c:idx val="1"/>
          <c:order val="0"/>
          <c:tx>
            <c:strRef>
              <c:f>Pumps!$C$14</c:f>
              <c:strCache>
                <c:ptCount val="1"/>
                <c:pt idx="0">
                  <c:v>Pump 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Pumps!$B$15:$B$392</c:f>
              <c:numCache>
                <c:formatCode>0.0</c:formatCode>
                <c:ptCount val="378"/>
                <c:pt idx="0">
                  <c:v>0.1884955592153876</c:v>
                </c:pt>
                <c:pt idx="1">
                  <c:v>0.37699111843077521</c:v>
                </c:pt>
                <c:pt idx="2">
                  <c:v>0.56548667764616278</c:v>
                </c:pt>
                <c:pt idx="3">
                  <c:v>0.75398223686155041</c:v>
                </c:pt>
                <c:pt idx="4">
                  <c:v>0.94247779607693805</c:v>
                </c:pt>
                <c:pt idx="5">
                  <c:v>1.1309733552923256</c:v>
                </c:pt>
                <c:pt idx="6">
                  <c:v>1.3194689145077132</c:v>
                </c:pt>
                <c:pt idx="7">
                  <c:v>1.5079644737231008</c:v>
                </c:pt>
                <c:pt idx="8">
                  <c:v>1.6964600329384882</c:v>
                </c:pt>
                <c:pt idx="9">
                  <c:v>1.8849555921538761</c:v>
                </c:pt>
                <c:pt idx="10">
                  <c:v>2.0734511513692637</c:v>
                </c:pt>
                <c:pt idx="11">
                  <c:v>2.2619467105846511</c:v>
                </c:pt>
                <c:pt idx="12">
                  <c:v>2.450442269800039</c:v>
                </c:pt>
                <c:pt idx="13">
                  <c:v>2.6389378290154264</c:v>
                </c:pt>
                <c:pt idx="14">
                  <c:v>2.8274333882308138</c:v>
                </c:pt>
                <c:pt idx="15">
                  <c:v>3.0159289474462017</c:v>
                </c:pt>
                <c:pt idx="16">
                  <c:v>3.2044245066615895</c:v>
                </c:pt>
                <c:pt idx="17">
                  <c:v>3.3929200658769765</c:v>
                </c:pt>
                <c:pt idx="18">
                  <c:v>3.5814156250923643</c:v>
                </c:pt>
                <c:pt idx="19">
                  <c:v>3.7699111843077522</c:v>
                </c:pt>
                <c:pt idx="20">
                  <c:v>3.9584067435231391</c:v>
                </c:pt>
                <c:pt idx="21">
                  <c:v>4.1469023027385274</c:v>
                </c:pt>
                <c:pt idx="22">
                  <c:v>4.335397861953914</c:v>
                </c:pt>
                <c:pt idx="23">
                  <c:v>4.5238934211693023</c:v>
                </c:pt>
                <c:pt idx="24">
                  <c:v>4.7123889803846897</c:v>
                </c:pt>
                <c:pt idx="25">
                  <c:v>4.900884539600078</c:v>
                </c:pt>
                <c:pt idx="26">
                  <c:v>5.0893800988154645</c:v>
                </c:pt>
                <c:pt idx="27">
                  <c:v>5.2778756580308528</c:v>
                </c:pt>
                <c:pt idx="28">
                  <c:v>5.4663712172462393</c:v>
                </c:pt>
                <c:pt idx="29">
                  <c:v>5.6548667764616276</c:v>
                </c:pt>
                <c:pt idx="30">
                  <c:v>5.8433623356770141</c:v>
                </c:pt>
                <c:pt idx="31">
                  <c:v>6.0318578948924033</c:v>
                </c:pt>
                <c:pt idx="32">
                  <c:v>6.2203534541077907</c:v>
                </c:pt>
                <c:pt idx="33">
                  <c:v>6.408849013323179</c:v>
                </c:pt>
                <c:pt idx="34">
                  <c:v>6.5973445725385647</c:v>
                </c:pt>
                <c:pt idx="35">
                  <c:v>6.785840131753953</c:v>
                </c:pt>
                <c:pt idx="36">
                  <c:v>6.9743356909693404</c:v>
                </c:pt>
                <c:pt idx="37">
                  <c:v>7.1628312501847287</c:v>
                </c:pt>
                <c:pt idx="38">
                  <c:v>7.3513268094001161</c:v>
                </c:pt>
                <c:pt idx="39">
                  <c:v>7.5398223686155044</c:v>
                </c:pt>
                <c:pt idx="40">
                  <c:v>7.72831792783089</c:v>
                </c:pt>
                <c:pt idx="41">
                  <c:v>7.9168134870462783</c:v>
                </c:pt>
                <c:pt idx="42">
                  <c:v>8.1053090462616666</c:v>
                </c:pt>
                <c:pt idx="43">
                  <c:v>8.2938046054770549</c:v>
                </c:pt>
                <c:pt idx="44">
                  <c:v>8.4823001646924414</c:v>
                </c:pt>
                <c:pt idx="45">
                  <c:v>8.6707957239078279</c:v>
                </c:pt>
                <c:pt idx="46">
                  <c:v>8.8592912831232162</c:v>
                </c:pt>
                <c:pt idx="47">
                  <c:v>9.0477868423386045</c:v>
                </c:pt>
                <c:pt idx="48">
                  <c:v>9.2362824015539911</c:v>
                </c:pt>
                <c:pt idx="49">
                  <c:v>9.4247779607693793</c:v>
                </c:pt>
                <c:pt idx="50">
                  <c:v>9.6132735199847676</c:v>
                </c:pt>
                <c:pt idx="51">
                  <c:v>9.8017690792001559</c:v>
                </c:pt>
                <c:pt idx="52">
                  <c:v>9.9902646384155407</c:v>
                </c:pt>
                <c:pt idx="53">
                  <c:v>10.178760197630929</c:v>
                </c:pt>
                <c:pt idx="54">
                  <c:v>10.367255756846317</c:v>
                </c:pt>
                <c:pt idx="55">
                  <c:v>10.555751316061706</c:v>
                </c:pt>
                <c:pt idx="56">
                  <c:v>10.74424687527709</c:v>
                </c:pt>
                <c:pt idx="57">
                  <c:v>10.932742434492479</c:v>
                </c:pt>
                <c:pt idx="58">
                  <c:v>11.121237993707867</c:v>
                </c:pt>
                <c:pt idx="59">
                  <c:v>11.309733552923255</c:v>
                </c:pt>
                <c:pt idx="60">
                  <c:v>11.498229112138642</c:v>
                </c:pt>
                <c:pt idx="61">
                  <c:v>11.686724671354028</c:v>
                </c:pt>
                <c:pt idx="62">
                  <c:v>11.875220230569418</c:v>
                </c:pt>
                <c:pt idx="63">
                  <c:v>12.063715789784807</c:v>
                </c:pt>
                <c:pt idx="64">
                  <c:v>12.252211349000193</c:v>
                </c:pt>
                <c:pt idx="65">
                  <c:v>12.440706908215581</c:v>
                </c:pt>
                <c:pt idx="66">
                  <c:v>12.62920246743097</c:v>
                </c:pt>
                <c:pt idx="67">
                  <c:v>12.817698026646358</c:v>
                </c:pt>
                <c:pt idx="68">
                  <c:v>13.006193585861745</c:v>
                </c:pt>
                <c:pt idx="69">
                  <c:v>13.194689145077129</c:v>
                </c:pt>
                <c:pt idx="70">
                  <c:v>13.383184704292518</c:v>
                </c:pt>
                <c:pt idx="71">
                  <c:v>13.571680263507906</c:v>
                </c:pt>
                <c:pt idx="72">
                  <c:v>13.760175822723294</c:v>
                </c:pt>
                <c:pt idx="73">
                  <c:v>13.948671381938681</c:v>
                </c:pt>
                <c:pt idx="74">
                  <c:v>14.137166941154069</c:v>
                </c:pt>
                <c:pt idx="75">
                  <c:v>14.325662500369457</c:v>
                </c:pt>
                <c:pt idx="76">
                  <c:v>14.514158059584846</c:v>
                </c:pt>
                <c:pt idx="77">
                  <c:v>14.702653618800232</c:v>
                </c:pt>
                <c:pt idx="78">
                  <c:v>14.89114917801562</c:v>
                </c:pt>
                <c:pt idx="79">
                  <c:v>15.079644737231009</c:v>
                </c:pt>
                <c:pt idx="80">
                  <c:v>15.268140296446397</c:v>
                </c:pt>
                <c:pt idx="81">
                  <c:v>15.45663585566178</c:v>
                </c:pt>
                <c:pt idx="82">
                  <c:v>15.645131414877167</c:v>
                </c:pt>
                <c:pt idx="83">
                  <c:v>15.833626974092557</c:v>
                </c:pt>
                <c:pt idx="84">
                  <c:v>16.022122533307943</c:v>
                </c:pt>
                <c:pt idx="85">
                  <c:v>16.210618092523333</c:v>
                </c:pt>
                <c:pt idx="86">
                  <c:v>16.39911365173872</c:v>
                </c:pt>
                <c:pt idx="87">
                  <c:v>16.58760921095411</c:v>
                </c:pt>
                <c:pt idx="88">
                  <c:v>16.776104770169493</c:v>
                </c:pt>
                <c:pt idx="89">
                  <c:v>16.964600329384883</c:v>
                </c:pt>
                <c:pt idx="90">
                  <c:v>17.153095888600269</c:v>
                </c:pt>
                <c:pt idx="91">
                  <c:v>17.341591447815656</c:v>
                </c:pt>
                <c:pt idx="92">
                  <c:v>17.530087007031046</c:v>
                </c:pt>
                <c:pt idx="93">
                  <c:v>17.718582566246432</c:v>
                </c:pt>
                <c:pt idx="94">
                  <c:v>17.907078125461823</c:v>
                </c:pt>
                <c:pt idx="95">
                  <c:v>18.095573684677209</c:v>
                </c:pt>
                <c:pt idx="96">
                  <c:v>18.284069243892596</c:v>
                </c:pt>
                <c:pt idx="97">
                  <c:v>18.472564803107982</c:v>
                </c:pt>
                <c:pt idx="98">
                  <c:v>18.661060362323369</c:v>
                </c:pt>
                <c:pt idx="99">
                  <c:v>18.849555921538759</c:v>
                </c:pt>
                <c:pt idx="100">
                  <c:v>19.038051480754145</c:v>
                </c:pt>
                <c:pt idx="101">
                  <c:v>19.226547039969535</c:v>
                </c:pt>
                <c:pt idx="102">
                  <c:v>19.415042599184922</c:v>
                </c:pt>
                <c:pt idx="103">
                  <c:v>19.603538158400312</c:v>
                </c:pt>
                <c:pt idx="104">
                  <c:v>19.792033717615695</c:v>
                </c:pt>
                <c:pt idx="105">
                  <c:v>19.980529276831081</c:v>
                </c:pt>
                <c:pt idx="106">
                  <c:v>20.169024836046471</c:v>
                </c:pt>
                <c:pt idx="107">
                  <c:v>20.357520395261858</c:v>
                </c:pt>
                <c:pt idx="108">
                  <c:v>20.546015954477248</c:v>
                </c:pt>
                <c:pt idx="109">
                  <c:v>20.734511513692635</c:v>
                </c:pt>
                <c:pt idx="110">
                  <c:v>20.923007072908025</c:v>
                </c:pt>
                <c:pt idx="111">
                  <c:v>21.111502632123411</c:v>
                </c:pt>
                <c:pt idx="112">
                  <c:v>21.299998191338798</c:v>
                </c:pt>
                <c:pt idx="113">
                  <c:v>21.488493750554181</c:v>
                </c:pt>
                <c:pt idx="114">
                  <c:v>21.676989309769571</c:v>
                </c:pt>
                <c:pt idx="115">
                  <c:v>21.865484868984957</c:v>
                </c:pt>
                <c:pt idx="116">
                  <c:v>22.053980428200344</c:v>
                </c:pt>
                <c:pt idx="117">
                  <c:v>22.242475987415734</c:v>
                </c:pt>
                <c:pt idx="118">
                  <c:v>22.43097154663112</c:v>
                </c:pt>
                <c:pt idx="119">
                  <c:v>22.61946710584651</c:v>
                </c:pt>
                <c:pt idx="120">
                  <c:v>22.807962665061897</c:v>
                </c:pt>
                <c:pt idx="121">
                  <c:v>22.996458224277283</c:v>
                </c:pt>
                <c:pt idx="122">
                  <c:v>23.18495378349267</c:v>
                </c:pt>
                <c:pt idx="123">
                  <c:v>23.373449342708057</c:v>
                </c:pt>
                <c:pt idx="124">
                  <c:v>23.561944901923447</c:v>
                </c:pt>
                <c:pt idx="125">
                  <c:v>23.750440461138837</c:v>
                </c:pt>
                <c:pt idx="126">
                  <c:v>23.938936020354227</c:v>
                </c:pt>
                <c:pt idx="127">
                  <c:v>24.127431579569613</c:v>
                </c:pt>
                <c:pt idx="128">
                  <c:v>24.315927138785003</c:v>
                </c:pt>
                <c:pt idx="129">
                  <c:v>24.504422698000386</c:v>
                </c:pt>
                <c:pt idx="130">
                  <c:v>24.692918257215773</c:v>
                </c:pt>
                <c:pt idx="131">
                  <c:v>24.881413816431163</c:v>
                </c:pt>
                <c:pt idx="132">
                  <c:v>25.069909375646549</c:v>
                </c:pt>
                <c:pt idx="133">
                  <c:v>25.258404934861939</c:v>
                </c:pt>
                <c:pt idx="134">
                  <c:v>25.446900494077326</c:v>
                </c:pt>
                <c:pt idx="135">
                  <c:v>25.635396053292716</c:v>
                </c:pt>
                <c:pt idx="136">
                  <c:v>25.823891612508103</c:v>
                </c:pt>
                <c:pt idx="137">
                  <c:v>26.012387171723489</c:v>
                </c:pt>
                <c:pt idx="138">
                  <c:v>26.200882730938872</c:v>
                </c:pt>
                <c:pt idx="139">
                  <c:v>26.389378290154259</c:v>
                </c:pt>
                <c:pt idx="140">
                  <c:v>26.577873849369649</c:v>
                </c:pt>
                <c:pt idx="141">
                  <c:v>26.766369408585035</c:v>
                </c:pt>
                <c:pt idx="142">
                  <c:v>26.954864967800425</c:v>
                </c:pt>
                <c:pt idx="143">
                  <c:v>27.143360527015812</c:v>
                </c:pt>
                <c:pt idx="144">
                  <c:v>27.331856086231202</c:v>
                </c:pt>
                <c:pt idx="145">
                  <c:v>27.520351645446588</c:v>
                </c:pt>
                <c:pt idx="146">
                  <c:v>27.708847204661975</c:v>
                </c:pt>
                <c:pt idx="147">
                  <c:v>27.897342763877361</c:v>
                </c:pt>
                <c:pt idx="148">
                  <c:v>28.085838323092748</c:v>
                </c:pt>
                <c:pt idx="149">
                  <c:v>28.274333882308138</c:v>
                </c:pt>
                <c:pt idx="150">
                  <c:v>28.462829441523525</c:v>
                </c:pt>
                <c:pt idx="151">
                  <c:v>28.651325000738915</c:v>
                </c:pt>
                <c:pt idx="152">
                  <c:v>28.839820559954301</c:v>
                </c:pt>
                <c:pt idx="153">
                  <c:v>29.028316119169691</c:v>
                </c:pt>
                <c:pt idx="154">
                  <c:v>29.216811678385078</c:v>
                </c:pt>
                <c:pt idx="155">
                  <c:v>29.405307237600464</c:v>
                </c:pt>
                <c:pt idx="156">
                  <c:v>29.593802796815851</c:v>
                </c:pt>
                <c:pt idx="157">
                  <c:v>29.782298356031241</c:v>
                </c:pt>
                <c:pt idx="158">
                  <c:v>29.970793915246627</c:v>
                </c:pt>
                <c:pt idx="159">
                  <c:v>30.159289474462017</c:v>
                </c:pt>
                <c:pt idx="160">
                  <c:v>30.347785033677404</c:v>
                </c:pt>
                <c:pt idx="161">
                  <c:v>30.536280592892794</c:v>
                </c:pt>
                <c:pt idx="162">
                  <c:v>30.724776152108177</c:v>
                </c:pt>
                <c:pt idx="163">
                  <c:v>30.91327171132356</c:v>
                </c:pt>
                <c:pt idx="164">
                  <c:v>31.10176727053895</c:v>
                </c:pt>
                <c:pt idx="165">
                  <c:v>31.290262829754333</c:v>
                </c:pt>
                <c:pt idx="166">
                  <c:v>31.478758388969727</c:v>
                </c:pt>
                <c:pt idx="167">
                  <c:v>31.667253948185113</c:v>
                </c:pt>
                <c:pt idx="168">
                  <c:v>31.855749507400507</c:v>
                </c:pt>
                <c:pt idx="169">
                  <c:v>32.044245066615886</c:v>
                </c:pt>
                <c:pt idx="170">
                  <c:v>32.232740625831276</c:v>
                </c:pt>
                <c:pt idx="171">
                  <c:v>32.421236185046666</c:v>
                </c:pt>
                <c:pt idx="172">
                  <c:v>32.609731744262049</c:v>
                </c:pt>
                <c:pt idx="173">
                  <c:v>32.798227303477439</c:v>
                </c:pt>
                <c:pt idx="174">
                  <c:v>32.986722862692829</c:v>
                </c:pt>
                <c:pt idx="175">
                  <c:v>33.17521842190822</c:v>
                </c:pt>
                <c:pt idx="176">
                  <c:v>33.363713981123603</c:v>
                </c:pt>
                <c:pt idx="177">
                  <c:v>33.552209540338986</c:v>
                </c:pt>
                <c:pt idx="178">
                  <c:v>33.740705099554383</c:v>
                </c:pt>
                <c:pt idx="179">
                  <c:v>33.929200658769766</c:v>
                </c:pt>
                <c:pt idx="180">
                  <c:v>34.117696217985156</c:v>
                </c:pt>
                <c:pt idx="181">
                  <c:v>34.306191777200539</c:v>
                </c:pt>
                <c:pt idx="182">
                  <c:v>34.494687336415936</c:v>
                </c:pt>
                <c:pt idx="183">
                  <c:v>34.683182895631312</c:v>
                </c:pt>
                <c:pt idx="184">
                  <c:v>34.871678454846702</c:v>
                </c:pt>
                <c:pt idx="185">
                  <c:v>35.060174014062092</c:v>
                </c:pt>
                <c:pt idx="186">
                  <c:v>35.248669573277475</c:v>
                </c:pt>
                <c:pt idx="187">
                  <c:v>35.437165132492865</c:v>
                </c:pt>
                <c:pt idx="188">
                  <c:v>35.625660691708248</c:v>
                </c:pt>
                <c:pt idx="189">
                  <c:v>35.814156250923645</c:v>
                </c:pt>
                <c:pt idx="190">
                  <c:v>36.002651810139021</c:v>
                </c:pt>
                <c:pt idx="191">
                  <c:v>36.191147369354418</c:v>
                </c:pt>
                <c:pt idx="192">
                  <c:v>36.379642928569801</c:v>
                </c:pt>
                <c:pt idx="193">
                  <c:v>36.568138487785191</c:v>
                </c:pt>
                <c:pt idx="194">
                  <c:v>36.756634047000574</c:v>
                </c:pt>
                <c:pt idx="195">
                  <c:v>36.945129606215964</c:v>
                </c:pt>
                <c:pt idx="196">
                  <c:v>37.133625165431354</c:v>
                </c:pt>
                <c:pt idx="197">
                  <c:v>37.322120724646737</c:v>
                </c:pt>
                <c:pt idx="198">
                  <c:v>37.510616283862127</c:v>
                </c:pt>
                <c:pt idx="199">
                  <c:v>37.699111843077517</c:v>
                </c:pt>
                <c:pt idx="200">
                  <c:v>37.887607402292907</c:v>
                </c:pt>
                <c:pt idx="201">
                  <c:v>38.07610296150829</c:v>
                </c:pt>
                <c:pt idx="202">
                  <c:v>38.264598520723673</c:v>
                </c:pt>
                <c:pt idx="203">
                  <c:v>38.453094079939071</c:v>
                </c:pt>
                <c:pt idx="204">
                  <c:v>38.641589639154454</c:v>
                </c:pt>
                <c:pt idx="205">
                  <c:v>38.830085198369844</c:v>
                </c:pt>
                <c:pt idx="206">
                  <c:v>39.018580757585227</c:v>
                </c:pt>
                <c:pt idx="207">
                  <c:v>39.207076316800624</c:v>
                </c:pt>
                <c:pt idx="208">
                  <c:v>39.395571876016</c:v>
                </c:pt>
                <c:pt idx="209">
                  <c:v>39.58406743523139</c:v>
                </c:pt>
                <c:pt idx="210">
                  <c:v>39.77256299444678</c:v>
                </c:pt>
                <c:pt idx="211">
                  <c:v>39.961058553662163</c:v>
                </c:pt>
                <c:pt idx="212">
                  <c:v>40.149554112877553</c:v>
                </c:pt>
                <c:pt idx="213">
                  <c:v>40.338049672092943</c:v>
                </c:pt>
                <c:pt idx="214">
                  <c:v>40.526545231308333</c:v>
                </c:pt>
                <c:pt idx="215">
                  <c:v>40.715040790523716</c:v>
                </c:pt>
                <c:pt idx="216">
                  <c:v>40.903536349739106</c:v>
                </c:pt>
                <c:pt idx="217">
                  <c:v>41.092031908954496</c:v>
                </c:pt>
                <c:pt idx="218">
                  <c:v>41.280527468169879</c:v>
                </c:pt>
                <c:pt idx="219">
                  <c:v>41.469023027385269</c:v>
                </c:pt>
                <c:pt idx="220">
                  <c:v>41.657518586600652</c:v>
                </c:pt>
                <c:pt idx="221">
                  <c:v>41.846014145816049</c:v>
                </c:pt>
                <c:pt idx="222">
                  <c:v>42.034509705031425</c:v>
                </c:pt>
                <c:pt idx="223">
                  <c:v>42.223005264246822</c:v>
                </c:pt>
                <c:pt idx="224">
                  <c:v>42.411500823462205</c:v>
                </c:pt>
                <c:pt idx="225">
                  <c:v>42.599996382677595</c:v>
                </c:pt>
                <c:pt idx="226">
                  <c:v>42.788491941892978</c:v>
                </c:pt>
                <c:pt idx="227">
                  <c:v>42.976987501108361</c:v>
                </c:pt>
                <c:pt idx="228">
                  <c:v>43.165483060323758</c:v>
                </c:pt>
                <c:pt idx="229">
                  <c:v>43.353978619539141</c:v>
                </c:pt>
                <c:pt idx="230">
                  <c:v>43.542474178754532</c:v>
                </c:pt>
                <c:pt idx="231">
                  <c:v>43.730969737969914</c:v>
                </c:pt>
                <c:pt idx="232">
                  <c:v>43.919465297185312</c:v>
                </c:pt>
                <c:pt idx="233">
                  <c:v>44.107960856400688</c:v>
                </c:pt>
                <c:pt idx="234">
                  <c:v>44.296456415616078</c:v>
                </c:pt>
                <c:pt idx="235">
                  <c:v>44.484951974831468</c:v>
                </c:pt>
                <c:pt idx="236">
                  <c:v>44.673447534046851</c:v>
                </c:pt>
                <c:pt idx="237">
                  <c:v>44.861943093262241</c:v>
                </c:pt>
                <c:pt idx="238">
                  <c:v>45.050438652477631</c:v>
                </c:pt>
                <c:pt idx="239">
                  <c:v>45.238934211693021</c:v>
                </c:pt>
                <c:pt idx="240">
                  <c:v>45.427429770908411</c:v>
                </c:pt>
                <c:pt idx="241">
                  <c:v>45.615925330123794</c:v>
                </c:pt>
                <c:pt idx="242">
                  <c:v>45.804420889339191</c:v>
                </c:pt>
                <c:pt idx="243">
                  <c:v>45.992916448554567</c:v>
                </c:pt>
                <c:pt idx="244">
                  <c:v>46.181412007769964</c:v>
                </c:pt>
                <c:pt idx="245">
                  <c:v>46.36990756698534</c:v>
                </c:pt>
                <c:pt idx="246">
                  <c:v>46.558403126200744</c:v>
                </c:pt>
                <c:pt idx="247">
                  <c:v>46.746898685416113</c:v>
                </c:pt>
                <c:pt idx="248">
                  <c:v>46.935394244631517</c:v>
                </c:pt>
                <c:pt idx="249">
                  <c:v>47.123889803846893</c:v>
                </c:pt>
                <c:pt idx="250">
                  <c:v>47.312385363062283</c:v>
                </c:pt>
                <c:pt idx="251">
                  <c:v>47.500880922277673</c:v>
                </c:pt>
                <c:pt idx="252">
                  <c:v>47.689376481493049</c:v>
                </c:pt>
                <c:pt idx="253">
                  <c:v>47.877872040708453</c:v>
                </c:pt>
                <c:pt idx="254">
                  <c:v>48.066367599923829</c:v>
                </c:pt>
                <c:pt idx="255">
                  <c:v>48.254863159139227</c:v>
                </c:pt>
                <c:pt idx="256">
                  <c:v>48.443358718354602</c:v>
                </c:pt>
                <c:pt idx="257">
                  <c:v>48.631854277570007</c:v>
                </c:pt>
                <c:pt idx="258">
                  <c:v>48.820349836785375</c:v>
                </c:pt>
                <c:pt idx="259">
                  <c:v>49.008845396000773</c:v>
                </c:pt>
                <c:pt idx="260">
                  <c:v>49.197340955216163</c:v>
                </c:pt>
                <c:pt idx="261">
                  <c:v>49.385836514431546</c:v>
                </c:pt>
                <c:pt idx="262">
                  <c:v>49.574332073646936</c:v>
                </c:pt>
                <c:pt idx="263">
                  <c:v>49.762827632862326</c:v>
                </c:pt>
                <c:pt idx="264">
                  <c:v>49.951323192077716</c:v>
                </c:pt>
                <c:pt idx="265">
                  <c:v>50.139818751293099</c:v>
                </c:pt>
                <c:pt idx="266">
                  <c:v>50.328314310508489</c:v>
                </c:pt>
                <c:pt idx="267">
                  <c:v>50.516809869723879</c:v>
                </c:pt>
                <c:pt idx="268">
                  <c:v>50.705305428939262</c:v>
                </c:pt>
                <c:pt idx="269">
                  <c:v>50.893800988154652</c:v>
                </c:pt>
                <c:pt idx="270">
                  <c:v>51.082296547370035</c:v>
                </c:pt>
                <c:pt idx="271">
                  <c:v>51.270792106585432</c:v>
                </c:pt>
                <c:pt idx="272">
                  <c:v>51.459287665800808</c:v>
                </c:pt>
                <c:pt idx="273">
                  <c:v>51.647783225016205</c:v>
                </c:pt>
                <c:pt idx="274">
                  <c:v>51.836278784231588</c:v>
                </c:pt>
                <c:pt idx="275">
                  <c:v>52.024774343446978</c:v>
                </c:pt>
                <c:pt idx="276">
                  <c:v>52.213269902662361</c:v>
                </c:pt>
                <c:pt idx="277">
                  <c:v>52.401765461877744</c:v>
                </c:pt>
                <c:pt idx="278">
                  <c:v>52.590261021093141</c:v>
                </c:pt>
                <c:pt idx="279">
                  <c:v>52.778756580308517</c:v>
                </c:pt>
                <c:pt idx="280">
                  <c:v>52.967252139523914</c:v>
                </c:pt>
                <c:pt idx="281">
                  <c:v>53.155747698739297</c:v>
                </c:pt>
                <c:pt idx="282">
                  <c:v>53.344243257954695</c:v>
                </c:pt>
                <c:pt idx="283">
                  <c:v>53.53273881717007</c:v>
                </c:pt>
                <c:pt idx="284">
                  <c:v>53.721234376385468</c:v>
                </c:pt>
                <c:pt idx="285">
                  <c:v>53.909729935600851</c:v>
                </c:pt>
                <c:pt idx="286">
                  <c:v>54.098225494816234</c:v>
                </c:pt>
                <c:pt idx="287">
                  <c:v>54.286721054031624</c:v>
                </c:pt>
                <c:pt idx="288">
                  <c:v>54.475216613247014</c:v>
                </c:pt>
                <c:pt idx="289">
                  <c:v>54.663712172462404</c:v>
                </c:pt>
                <c:pt idx="290">
                  <c:v>54.852207731677787</c:v>
                </c:pt>
                <c:pt idx="291">
                  <c:v>55.040703290893177</c:v>
                </c:pt>
                <c:pt idx="292">
                  <c:v>55.229198850108567</c:v>
                </c:pt>
                <c:pt idx="293">
                  <c:v>55.41769440932395</c:v>
                </c:pt>
                <c:pt idx="294">
                  <c:v>55.60618996853934</c:v>
                </c:pt>
                <c:pt idx="295">
                  <c:v>55.794685527754723</c:v>
                </c:pt>
                <c:pt idx="296">
                  <c:v>55.98318108697012</c:v>
                </c:pt>
                <c:pt idx="297">
                  <c:v>56.171676646185496</c:v>
                </c:pt>
                <c:pt idx="298">
                  <c:v>56.360172205400893</c:v>
                </c:pt>
                <c:pt idx="299">
                  <c:v>56.548667764616276</c:v>
                </c:pt>
                <c:pt idx="300">
                  <c:v>56.737163323831666</c:v>
                </c:pt>
                <c:pt idx="301">
                  <c:v>56.925658883047049</c:v>
                </c:pt>
                <c:pt idx="302">
                  <c:v>57.114154442262432</c:v>
                </c:pt>
                <c:pt idx="303">
                  <c:v>57.302650001477829</c:v>
                </c:pt>
                <c:pt idx="304">
                  <c:v>57.491145560693205</c:v>
                </c:pt>
                <c:pt idx="305">
                  <c:v>57.679641119908602</c:v>
                </c:pt>
                <c:pt idx="306">
                  <c:v>57.868136679123985</c:v>
                </c:pt>
                <c:pt idx="307">
                  <c:v>58.056632238339382</c:v>
                </c:pt>
                <c:pt idx="308">
                  <c:v>58.245127797554758</c:v>
                </c:pt>
                <c:pt idx="309">
                  <c:v>58.433623356770156</c:v>
                </c:pt>
                <c:pt idx="310">
                  <c:v>58.622118915985538</c:v>
                </c:pt>
                <c:pt idx="311">
                  <c:v>58.810614475200929</c:v>
                </c:pt>
                <c:pt idx="312">
                  <c:v>58.999110034416319</c:v>
                </c:pt>
                <c:pt idx="313">
                  <c:v>59.187605593631702</c:v>
                </c:pt>
                <c:pt idx="314">
                  <c:v>59.376101152847092</c:v>
                </c:pt>
                <c:pt idx="315">
                  <c:v>59.564596712062482</c:v>
                </c:pt>
                <c:pt idx="316">
                  <c:v>59.753092271277872</c:v>
                </c:pt>
                <c:pt idx="317">
                  <c:v>59.941587830493255</c:v>
                </c:pt>
                <c:pt idx="318">
                  <c:v>60.130083389708638</c:v>
                </c:pt>
                <c:pt idx="319">
                  <c:v>60.318578948924035</c:v>
                </c:pt>
                <c:pt idx="320">
                  <c:v>60.507074508139418</c:v>
                </c:pt>
                <c:pt idx="321">
                  <c:v>60.695570067354808</c:v>
                </c:pt>
                <c:pt idx="322">
                  <c:v>60.884065626570184</c:v>
                </c:pt>
                <c:pt idx="323">
                  <c:v>61.072561185785588</c:v>
                </c:pt>
                <c:pt idx="324">
                  <c:v>61.261056745000971</c:v>
                </c:pt>
                <c:pt idx="325">
                  <c:v>61.449552304216354</c:v>
                </c:pt>
                <c:pt idx="326">
                  <c:v>61.638047863431737</c:v>
                </c:pt>
                <c:pt idx="327">
                  <c:v>61.82654342264712</c:v>
                </c:pt>
                <c:pt idx="328">
                  <c:v>62.015038981862524</c:v>
                </c:pt>
                <c:pt idx="329">
                  <c:v>62.2035345410779</c:v>
                </c:pt>
                <c:pt idx="330">
                  <c:v>62.39203010029329</c:v>
                </c:pt>
                <c:pt idx="331">
                  <c:v>62.580525659508666</c:v>
                </c:pt>
                <c:pt idx="332">
                  <c:v>62.769021218724077</c:v>
                </c:pt>
                <c:pt idx="333">
                  <c:v>62.957516777939453</c:v>
                </c:pt>
                <c:pt idx="334">
                  <c:v>63.146012337154836</c:v>
                </c:pt>
                <c:pt idx="335">
                  <c:v>63.334507896370226</c:v>
                </c:pt>
                <c:pt idx="336">
                  <c:v>63.523003455585616</c:v>
                </c:pt>
                <c:pt idx="337">
                  <c:v>63.711499014801014</c:v>
                </c:pt>
                <c:pt idx="338">
                  <c:v>63.899994574016389</c:v>
                </c:pt>
                <c:pt idx="339">
                  <c:v>64.088490133231772</c:v>
                </c:pt>
                <c:pt idx="340">
                  <c:v>64.276985692447184</c:v>
                </c:pt>
                <c:pt idx="341">
                  <c:v>64.465481251662553</c:v>
                </c:pt>
                <c:pt idx="342">
                  <c:v>64.653976810877936</c:v>
                </c:pt>
                <c:pt idx="343">
                  <c:v>64.842472370093333</c:v>
                </c:pt>
                <c:pt idx="344">
                  <c:v>65.030967929308716</c:v>
                </c:pt>
                <c:pt idx="345">
                  <c:v>65.219463488524099</c:v>
                </c:pt>
                <c:pt idx="346">
                  <c:v>65.407959047739496</c:v>
                </c:pt>
                <c:pt idx="347">
                  <c:v>65.596454606954879</c:v>
                </c:pt>
                <c:pt idx="348">
                  <c:v>65.784950166170276</c:v>
                </c:pt>
                <c:pt idx="349">
                  <c:v>65.973445725385659</c:v>
                </c:pt>
                <c:pt idx="350">
                  <c:v>66.161941284601042</c:v>
                </c:pt>
                <c:pt idx="351">
                  <c:v>66.350436843816439</c:v>
                </c:pt>
                <c:pt idx="352">
                  <c:v>66.538932403031808</c:v>
                </c:pt>
                <c:pt idx="353">
                  <c:v>66.727427962247205</c:v>
                </c:pt>
                <c:pt idx="354">
                  <c:v>66.915923521462602</c:v>
                </c:pt>
                <c:pt idx="355">
                  <c:v>67.104419080677971</c:v>
                </c:pt>
                <c:pt idx="356">
                  <c:v>67.292914639893354</c:v>
                </c:pt>
                <c:pt idx="357">
                  <c:v>67.481410199108765</c:v>
                </c:pt>
                <c:pt idx="358">
                  <c:v>67.669905758324148</c:v>
                </c:pt>
                <c:pt idx="359">
                  <c:v>67.858401317539531</c:v>
                </c:pt>
                <c:pt idx="360">
                  <c:v>68.046896876754914</c:v>
                </c:pt>
                <c:pt idx="361">
                  <c:v>68.235392435970311</c:v>
                </c:pt>
                <c:pt idx="362">
                  <c:v>68.423887995185694</c:v>
                </c:pt>
                <c:pt idx="363">
                  <c:v>68.612383554401077</c:v>
                </c:pt>
                <c:pt idx="364">
                  <c:v>68.80087911361646</c:v>
                </c:pt>
                <c:pt idx="365">
                  <c:v>68.989374672831872</c:v>
                </c:pt>
                <c:pt idx="366">
                  <c:v>69.177870232047241</c:v>
                </c:pt>
                <c:pt idx="367">
                  <c:v>69.366365791262822</c:v>
                </c:pt>
                <c:pt idx="368">
                  <c:v>69.554861350478021</c:v>
                </c:pt>
                <c:pt idx="369">
                  <c:v>69.743356909693588</c:v>
                </c:pt>
                <c:pt idx="370">
                  <c:v>69.931852468908787</c:v>
                </c:pt>
                <c:pt idx="371">
                  <c:v>70.120348028124383</c:v>
                </c:pt>
                <c:pt idx="372">
                  <c:v>70.308843587339751</c:v>
                </c:pt>
                <c:pt idx="373">
                  <c:v>70.497339146555149</c:v>
                </c:pt>
                <c:pt idx="374">
                  <c:v>70.685834705770546</c:v>
                </c:pt>
                <c:pt idx="375">
                  <c:v>70.874330264985915</c:v>
                </c:pt>
                <c:pt idx="376">
                  <c:v>71.062825824201312</c:v>
                </c:pt>
                <c:pt idx="377">
                  <c:v>71.251321383416695</c:v>
                </c:pt>
              </c:numCache>
            </c:numRef>
          </c:cat>
          <c:val>
            <c:numRef>
              <c:f>Pumps!$C$15:$C$392</c:f>
              <c:numCache>
                <c:formatCode>0.0</c:formatCode>
                <c:ptCount val="378"/>
                <c:pt idx="0">
                  <c:v>150.83143622499836</c:v>
                </c:pt>
                <c:pt idx="1">
                  <c:v>150.76165019818765</c:v>
                </c:pt>
                <c:pt idx="2">
                  <c:v>150.69064191956792</c:v>
                </c:pt>
                <c:pt idx="3">
                  <c:v>150.61841138913917</c:v>
                </c:pt>
                <c:pt idx="4">
                  <c:v>150.54495860690139</c:v>
                </c:pt>
                <c:pt idx="5">
                  <c:v>150.47028357285456</c:v>
                </c:pt>
                <c:pt idx="6">
                  <c:v>150.39438628699872</c:v>
                </c:pt>
                <c:pt idx="7">
                  <c:v>150.31726674933384</c:v>
                </c:pt>
                <c:pt idx="8">
                  <c:v>150.23892495985993</c:v>
                </c:pt>
                <c:pt idx="9">
                  <c:v>150.15936091857699</c:v>
                </c:pt>
                <c:pt idx="10">
                  <c:v>150.078574625485</c:v>
                </c:pt>
                <c:pt idx="11">
                  <c:v>149.99656608058402</c:v>
                </c:pt>
                <c:pt idx="12">
                  <c:v>149.91333528387398</c:v>
                </c:pt>
                <c:pt idx="13">
                  <c:v>149.82888223535491</c:v>
                </c:pt>
                <c:pt idx="14">
                  <c:v>149.74320693502682</c:v>
                </c:pt>
                <c:pt idx="15">
                  <c:v>149.6563093828897</c:v>
                </c:pt>
                <c:pt idx="16">
                  <c:v>149.56818957894353</c:v>
                </c:pt>
                <c:pt idx="17">
                  <c:v>149.47884752318834</c:v>
                </c:pt>
                <c:pt idx="18">
                  <c:v>149.38828321562414</c:v>
                </c:pt>
                <c:pt idx="19">
                  <c:v>149.29649665625087</c:v>
                </c:pt>
                <c:pt idx="20">
                  <c:v>149.20348784506859</c:v>
                </c:pt>
                <c:pt idx="21">
                  <c:v>149.1092567820773</c:v>
                </c:pt>
                <c:pt idx="22">
                  <c:v>149.01380346727694</c:v>
                </c:pt>
                <c:pt idx="23">
                  <c:v>148.91712790066757</c:v>
                </c:pt>
                <c:pt idx="24">
                  <c:v>148.81923008224916</c:v>
                </c:pt>
                <c:pt idx="25">
                  <c:v>148.72011001202173</c:v>
                </c:pt>
                <c:pt idx="26">
                  <c:v>148.61976768998525</c:v>
                </c:pt>
                <c:pt idx="27">
                  <c:v>148.51820311613977</c:v>
                </c:pt>
                <c:pt idx="28">
                  <c:v>148.41541629048524</c:v>
                </c:pt>
                <c:pt idx="29">
                  <c:v>148.31140721302168</c:v>
                </c:pt>
                <c:pt idx="30">
                  <c:v>148.2061758837491</c:v>
                </c:pt>
                <c:pt idx="31">
                  <c:v>148.09972230266746</c:v>
                </c:pt>
                <c:pt idx="32">
                  <c:v>147.99204646977682</c:v>
                </c:pt>
                <c:pt idx="33">
                  <c:v>147.88314838507713</c:v>
                </c:pt>
                <c:pt idx="34">
                  <c:v>147.77302804856842</c:v>
                </c:pt>
                <c:pt idx="35">
                  <c:v>147.66168546025068</c:v>
                </c:pt>
                <c:pt idx="36">
                  <c:v>147.54912062012392</c:v>
                </c:pt>
                <c:pt idx="37">
                  <c:v>147.4353335281881</c:v>
                </c:pt>
                <c:pt idx="38">
                  <c:v>147.32032418444325</c:v>
                </c:pt>
                <c:pt idx="39">
                  <c:v>147.20409258888938</c:v>
                </c:pt>
                <c:pt idx="40">
                  <c:v>147.08663874152649</c:v>
                </c:pt>
                <c:pt idx="41">
                  <c:v>146.96796264235456</c:v>
                </c:pt>
                <c:pt idx="42">
                  <c:v>146.84806429137359</c:v>
                </c:pt>
                <c:pt idx="43">
                  <c:v>146.72694368858362</c:v>
                </c:pt>
                <c:pt idx="44">
                  <c:v>146.60460083398459</c:v>
                </c:pt>
                <c:pt idx="45">
                  <c:v>146.48103572757654</c:v>
                </c:pt>
                <c:pt idx="46">
                  <c:v>146.35624836935946</c:v>
                </c:pt>
                <c:pt idx="47">
                  <c:v>146.23023875933333</c:v>
                </c:pt>
                <c:pt idx="48">
                  <c:v>146.10300689749818</c:v>
                </c:pt>
                <c:pt idx="49">
                  <c:v>145.97455278385402</c:v>
                </c:pt>
                <c:pt idx="50">
                  <c:v>145.84487641840082</c:v>
                </c:pt>
                <c:pt idx="51">
                  <c:v>145.71397780113855</c:v>
                </c:pt>
                <c:pt idx="52">
                  <c:v>145.5818569320673</c:v>
                </c:pt>
                <c:pt idx="53">
                  <c:v>145.44851381118698</c:v>
                </c:pt>
                <c:pt idx="54">
                  <c:v>145.31394843849768</c:v>
                </c:pt>
                <c:pt idx="55">
                  <c:v>145.17816081399931</c:v>
                </c:pt>
                <c:pt idx="56">
                  <c:v>145.0411509376919</c:v>
                </c:pt>
                <c:pt idx="57">
                  <c:v>144.90291880957548</c:v>
                </c:pt>
                <c:pt idx="58">
                  <c:v>144.76346442965001</c:v>
                </c:pt>
                <c:pt idx="59">
                  <c:v>144.62278779791555</c:v>
                </c:pt>
                <c:pt idx="60">
                  <c:v>144.48088891437203</c:v>
                </c:pt>
                <c:pt idx="61">
                  <c:v>144.33776777901949</c:v>
                </c:pt>
                <c:pt idx="62">
                  <c:v>144.19342439185789</c:v>
                </c:pt>
                <c:pt idx="63">
                  <c:v>144.04785875288729</c:v>
                </c:pt>
                <c:pt idx="64">
                  <c:v>143.90107086210764</c:v>
                </c:pt>
                <c:pt idx="65">
                  <c:v>143.75306071951897</c:v>
                </c:pt>
                <c:pt idx="66">
                  <c:v>143.60382832512127</c:v>
                </c:pt>
                <c:pt idx="67">
                  <c:v>143.45337367891455</c:v>
                </c:pt>
                <c:pt idx="68">
                  <c:v>143.30169678089877</c:v>
                </c:pt>
                <c:pt idx="69">
                  <c:v>143.14879763107399</c:v>
                </c:pt>
                <c:pt idx="70">
                  <c:v>142.99467622944016</c:v>
                </c:pt>
                <c:pt idx="71">
                  <c:v>142.8393325759973</c:v>
                </c:pt>
                <c:pt idx="72">
                  <c:v>142.68276667074542</c:v>
                </c:pt>
                <c:pt idx="73">
                  <c:v>142.52497851368449</c:v>
                </c:pt>
                <c:pt idx="74">
                  <c:v>142.36596810481456</c:v>
                </c:pt>
                <c:pt idx="75">
                  <c:v>142.20573544413557</c:v>
                </c:pt>
                <c:pt idx="76">
                  <c:v>142.04428053164756</c:v>
                </c:pt>
                <c:pt idx="77">
                  <c:v>141.88160336735049</c:v>
                </c:pt>
                <c:pt idx="78">
                  <c:v>141.71770395124443</c:v>
                </c:pt>
                <c:pt idx="79">
                  <c:v>141.55258228332931</c:v>
                </c:pt>
                <c:pt idx="80">
                  <c:v>141.3862383636052</c:v>
                </c:pt>
                <c:pt idx="81">
                  <c:v>141.21867219207203</c:v>
                </c:pt>
                <c:pt idx="82">
                  <c:v>141.04988376872984</c:v>
                </c:pt>
                <c:pt idx="83">
                  <c:v>140.8798730935786</c:v>
                </c:pt>
                <c:pt idx="84">
                  <c:v>140.70864016661835</c:v>
                </c:pt>
                <c:pt idx="85">
                  <c:v>140.53618498784905</c:v>
                </c:pt>
                <c:pt idx="86">
                  <c:v>140.36250755727073</c:v>
                </c:pt>
                <c:pt idx="87">
                  <c:v>140.18760787488338</c:v>
                </c:pt>
                <c:pt idx="88">
                  <c:v>140.01148594068701</c:v>
                </c:pt>
                <c:pt idx="89">
                  <c:v>139.83414175468158</c:v>
                </c:pt>
                <c:pt idx="90">
                  <c:v>139.65557531686716</c:v>
                </c:pt>
                <c:pt idx="91">
                  <c:v>139.47578662724368</c:v>
                </c:pt>
                <c:pt idx="92">
                  <c:v>139.29477568581115</c:v>
                </c:pt>
                <c:pt idx="93">
                  <c:v>139.11254249256962</c:v>
                </c:pt>
                <c:pt idx="94">
                  <c:v>138.92908704751906</c:v>
                </c:pt>
                <c:pt idx="95">
                  <c:v>138.74440935065945</c:v>
                </c:pt>
                <c:pt idx="96">
                  <c:v>138.55850940199082</c:v>
                </c:pt>
                <c:pt idx="97">
                  <c:v>138.37138720151316</c:v>
                </c:pt>
                <c:pt idx="98">
                  <c:v>138.18304274922647</c:v>
                </c:pt>
                <c:pt idx="99">
                  <c:v>137.99347604513076</c:v>
                </c:pt>
                <c:pt idx="100">
                  <c:v>137.802687089226</c:v>
                </c:pt>
                <c:pt idx="101">
                  <c:v>137.61067588151221</c:v>
                </c:pt>
                <c:pt idx="102">
                  <c:v>137.41744242198939</c:v>
                </c:pt>
                <c:pt idx="103">
                  <c:v>137.22298671065755</c:v>
                </c:pt>
                <c:pt idx="104">
                  <c:v>137.02730874751668</c:v>
                </c:pt>
                <c:pt idx="105">
                  <c:v>136.83040853256676</c:v>
                </c:pt>
                <c:pt idx="106">
                  <c:v>136.63228606580782</c:v>
                </c:pt>
                <c:pt idx="107">
                  <c:v>136.43294134723988</c:v>
                </c:pt>
                <c:pt idx="108">
                  <c:v>136.23237437686285</c:v>
                </c:pt>
                <c:pt idx="109">
                  <c:v>136.03058515467683</c:v>
                </c:pt>
                <c:pt idx="110">
                  <c:v>135.82757368068175</c:v>
                </c:pt>
                <c:pt idx="111">
                  <c:v>135.62333995487768</c:v>
                </c:pt>
                <c:pt idx="112">
                  <c:v>135.41788397726455</c:v>
                </c:pt>
                <c:pt idx="113">
                  <c:v>135.2112057478424</c:v>
                </c:pt>
                <c:pt idx="114">
                  <c:v>135.00330526661122</c:v>
                </c:pt>
                <c:pt idx="115">
                  <c:v>134.79418253357099</c:v>
                </c:pt>
                <c:pt idx="116">
                  <c:v>134.58383754872176</c:v>
                </c:pt>
                <c:pt idx="117">
                  <c:v>134.37227031206348</c:v>
                </c:pt>
                <c:pt idx="118">
                  <c:v>134.15948082359617</c:v>
                </c:pt>
                <c:pt idx="119">
                  <c:v>133.94546908331981</c:v>
                </c:pt>
                <c:pt idx="120">
                  <c:v>133.73023509123445</c:v>
                </c:pt>
                <c:pt idx="121">
                  <c:v>133.51377884734003</c:v>
                </c:pt>
                <c:pt idx="122">
                  <c:v>133.2961003516366</c:v>
                </c:pt>
                <c:pt idx="123">
                  <c:v>133.07719960412413</c:v>
                </c:pt>
                <c:pt idx="124">
                  <c:v>132.85707660480264</c:v>
                </c:pt>
                <c:pt idx="125">
                  <c:v>132.63573135367213</c:v>
                </c:pt>
                <c:pt idx="126">
                  <c:v>132.41316385073256</c:v>
                </c:pt>
                <c:pt idx="127">
                  <c:v>132.18937409598396</c:v>
                </c:pt>
                <c:pt idx="128">
                  <c:v>131.96436208942634</c:v>
                </c:pt>
                <c:pt idx="129">
                  <c:v>131.73812783105973</c:v>
                </c:pt>
                <c:pt idx="130">
                  <c:v>131.51067132088403</c:v>
                </c:pt>
                <c:pt idx="131">
                  <c:v>131.28199255889933</c:v>
                </c:pt>
                <c:pt idx="132">
                  <c:v>131.05209154510558</c:v>
                </c:pt>
                <c:pt idx="133">
                  <c:v>130.82096827950281</c:v>
                </c:pt>
                <c:pt idx="134">
                  <c:v>130.58862276209101</c:v>
                </c:pt>
                <c:pt idx="135">
                  <c:v>130.35505499287015</c:v>
                </c:pt>
                <c:pt idx="136">
                  <c:v>130.1202649718403</c:v>
                </c:pt>
                <c:pt idx="137">
                  <c:v>129.88425269900139</c:v>
                </c:pt>
                <c:pt idx="138">
                  <c:v>129.64701817435349</c:v>
                </c:pt>
                <c:pt idx="139">
                  <c:v>129.40856139789651</c:v>
                </c:pt>
                <c:pt idx="140">
                  <c:v>129.16888236963052</c:v>
                </c:pt>
                <c:pt idx="141">
                  <c:v>128.92798108955552</c:v>
                </c:pt>
                <c:pt idx="142">
                  <c:v>128.68585755767145</c:v>
                </c:pt>
                <c:pt idx="143">
                  <c:v>128.44251177397837</c:v>
                </c:pt>
                <c:pt idx="144">
                  <c:v>128.19794373847625</c:v>
                </c:pt>
                <c:pt idx="145">
                  <c:v>127.95215345116512</c:v>
                </c:pt>
                <c:pt idx="146">
                  <c:v>127.70514091204494</c:v>
                </c:pt>
                <c:pt idx="147">
                  <c:v>127.45690612111574</c:v>
                </c:pt>
                <c:pt idx="148">
                  <c:v>127.20744907837749</c:v>
                </c:pt>
                <c:pt idx="149">
                  <c:v>126.95676978383023</c:v>
                </c:pt>
                <c:pt idx="150">
                  <c:v>126.70486823747393</c:v>
                </c:pt>
                <c:pt idx="151">
                  <c:v>126.4517444393086</c:v>
                </c:pt>
                <c:pt idx="152">
                  <c:v>126.19739838933424</c:v>
                </c:pt>
                <c:pt idx="153">
                  <c:v>125.94183008755084</c:v>
                </c:pt>
                <c:pt idx="154">
                  <c:v>125.68503953395842</c:v>
                </c:pt>
                <c:pt idx="155">
                  <c:v>125.42702672855697</c:v>
                </c:pt>
                <c:pt idx="156">
                  <c:v>125.16779167134649</c:v>
                </c:pt>
                <c:pt idx="157">
                  <c:v>124.90733436232696</c:v>
                </c:pt>
                <c:pt idx="158">
                  <c:v>124.64565480149844</c:v>
                </c:pt>
                <c:pt idx="159">
                  <c:v>124.38275298886084</c:v>
                </c:pt>
                <c:pt idx="160">
                  <c:v>124.11862892441424</c:v>
                </c:pt>
                <c:pt idx="161">
                  <c:v>123.85328260815859</c:v>
                </c:pt>
                <c:pt idx="162">
                  <c:v>123.58671404009394</c:v>
                </c:pt>
                <c:pt idx="163">
                  <c:v>123.31892322022024</c:v>
                </c:pt>
                <c:pt idx="164">
                  <c:v>123.04991014853751</c:v>
                </c:pt>
                <c:pt idx="165">
                  <c:v>122.77967482504576</c:v>
                </c:pt>
                <c:pt idx="166">
                  <c:v>122.50821724974494</c:v>
                </c:pt>
                <c:pt idx="167">
                  <c:v>122.23553742263513</c:v>
                </c:pt>
                <c:pt idx="168">
                  <c:v>121.96163534371627</c:v>
                </c:pt>
                <c:pt idx="169">
                  <c:v>121.68651101298839</c:v>
                </c:pt>
                <c:pt idx="170">
                  <c:v>121.41016443045147</c:v>
                </c:pt>
                <c:pt idx="171">
                  <c:v>121.13259559610552</c:v>
                </c:pt>
                <c:pt idx="172">
                  <c:v>120.85380450995055</c:v>
                </c:pt>
                <c:pt idx="173">
                  <c:v>120.57379117198653</c:v>
                </c:pt>
                <c:pt idx="174">
                  <c:v>120.29255558221348</c:v>
                </c:pt>
                <c:pt idx="175">
                  <c:v>120.01009774063141</c:v>
                </c:pt>
                <c:pt idx="176">
                  <c:v>119.72641764724032</c:v>
                </c:pt>
                <c:pt idx="177">
                  <c:v>119.44151530204019</c:v>
                </c:pt>
                <c:pt idx="178">
                  <c:v>119.15539070503101</c:v>
                </c:pt>
                <c:pt idx="179">
                  <c:v>118.86804385621284</c:v>
                </c:pt>
                <c:pt idx="180">
                  <c:v>118.57947475558559</c:v>
                </c:pt>
                <c:pt idx="181">
                  <c:v>118.28968340314935</c:v>
                </c:pt>
                <c:pt idx="182">
                  <c:v>117.99866979890405</c:v>
                </c:pt>
                <c:pt idx="183">
                  <c:v>117.70643394284974</c:v>
                </c:pt>
                <c:pt idx="184">
                  <c:v>117.4129758349864</c:v>
                </c:pt>
                <c:pt idx="185">
                  <c:v>117.118295475314</c:v>
                </c:pt>
                <c:pt idx="186">
                  <c:v>116.8223928638326</c:v>
                </c:pt>
                <c:pt idx="187">
                  <c:v>116.52526800054216</c:v>
                </c:pt>
                <c:pt idx="188">
                  <c:v>116.22692088544269</c:v>
                </c:pt>
                <c:pt idx="189">
                  <c:v>115.92735151853418</c:v>
                </c:pt>
                <c:pt idx="190">
                  <c:v>115.62655989981666</c:v>
                </c:pt>
                <c:pt idx="191">
                  <c:v>115.32454602929008</c:v>
                </c:pt>
                <c:pt idx="192">
                  <c:v>115.02130990695449</c:v>
                </c:pt>
                <c:pt idx="193">
                  <c:v>114.71685153280986</c:v>
                </c:pt>
                <c:pt idx="194">
                  <c:v>114.4111709068562</c:v>
                </c:pt>
                <c:pt idx="195">
                  <c:v>114.1042680290935</c:v>
                </c:pt>
                <c:pt idx="196">
                  <c:v>113.79614289952178</c:v>
                </c:pt>
                <c:pt idx="197">
                  <c:v>113.48679551814104</c:v>
                </c:pt>
                <c:pt idx="198">
                  <c:v>113.17622588495126</c:v>
                </c:pt>
                <c:pt idx="199">
                  <c:v>112.86443399995244</c:v>
                </c:pt>
                <c:pt idx="200">
                  <c:v>112.55141986314459</c:v>
                </c:pt>
                <c:pt idx="201">
                  <c:v>112.23718347452773</c:v>
                </c:pt>
                <c:pt idx="202">
                  <c:v>111.92172483410182</c:v>
                </c:pt>
                <c:pt idx="203">
                  <c:v>111.60504394186688</c:v>
                </c:pt>
                <c:pt idx="204">
                  <c:v>111.28714079782291</c:v>
                </c:pt>
                <c:pt idx="205">
                  <c:v>110.96801540196992</c:v>
                </c:pt>
                <c:pt idx="206">
                  <c:v>110.64766775430789</c:v>
                </c:pt>
                <c:pt idx="207">
                  <c:v>110.32609785483682</c:v>
                </c:pt>
                <c:pt idx="208">
                  <c:v>110.00330570355675</c:v>
                </c:pt>
                <c:pt idx="209">
                  <c:v>109.67929130046761</c:v>
                </c:pt>
                <c:pt idx="210">
                  <c:v>109.35405464556945</c:v>
                </c:pt>
                <c:pt idx="211">
                  <c:v>109.02759573886229</c:v>
                </c:pt>
                <c:pt idx="212">
                  <c:v>108.69991458034606</c:v>
                </c:pt>
                <c:pt idx="213">
                  <c:v>108.37101117002081</c:v>
                </c:pt>
                <c:pt idx="214">
                  <c:v>108.04088550788654</c:v>
                </c:pt>
                <c:pt idx="215">
                  <c:v>107.70953759394324</c:v>
                </c:pt>
                <c:pt idx="216">
                  <c:v>107.37696742819089</c:v>
                </c:pt>
                <c:pt idx="217">
                  <c:v>107.04317501062951</c:v>
                </c:pt>
                <c:pt idx="218">
                  <c:v>106.70816034125912</c:v>
                </c:pt>
                <c:pt idx="219">
                  <c:v>106.3719234200797</c:v>
                </c:pt>
                <c:pt idx="220">
                  <c:v>106.03446424709124</c:v>
                </c:pt>
                <c:pt idx="221">
                  <c:v>105.69578282229372</c:v>
                </c:pt>
                <c:pt idx="222">
                  <c:v>105.35587914568723</c:v>
                </c:pt>
                <c:pt idx="223">
                  <c:v>105.01475321727165</c:v>
                </c:pt>
                <c:pt idx="224">
                  <c:v>104.67240503704707</c:v>
                </c:pt>
                <c:pt idx="225">
                  <c:v>104.32883460501345</c:v>
                </c:pt>
                <c:pt idx="226">
                  <c:v>103.98404192117081</c:v>
                </c:pt>
                <c:pt idx="227">
                  <c:v>103.63802698551913</c:v>
                </c:pt>
                <c:pt idx="228">
                  <c:v>103.29078979805841</c:v>
                </c:pt>
                <c:pt idx="229">
                  <c:v>102.94233035878868</c:v>
                </c:pt>
                <c:pt idx="230">
                  <c:v>102.59264866770991</c:v>
                </c:pt>
                <c:pt idx="231">
                  <c:v>102.24174472482211</c:v>
                </c:pt>
                <c:pt idx="232">
                  <c:v>101.88961853012526</c:v>
                </c:pt>
                <c:pt idx="233">
                  <c:v>101.53627008361943</c:v>
                </c:pt>
                <c:pt idx="234">
                  <c:v>101.18169938530453</c:v>
                </c:pt>
                <c:pt idx="235">
                  <c:v>100.8259064351806</c:v>
                </c:pt>
                <c:pt idx="236">
                  <c:v>100.46889123324765</c:v>
                </c:pt>
                <c:pt idx="237">
                  <c:v>100.11065377950565</c:v>
                </c:pt>
                <c:pt idx="238">
                  <c:v>99.751194073954636</c:v>
                </c:pt>
                <c:pt idx="239">
                  <c:v>99.390512116594579</c:v>
                </c:pt>
                <c:pt idx="240">
                  <c:v>99.028607907425481</c:v>
                </c:pt>
                <c:pt idx="241">
                  <c:v>98.665481446447387</c:v>
                </c:pt>
                <c:pt idx="242">
                  <c:v>98.301132733660225</c:v>
                </c:pt>
                <c:pt idx="243">
                  <c:v>97.93556176906408</c:v>
                </c:pt>
                <c:pt idx="244">
                  <c:v>97.568768552658852</c:v>
                </c:pt>
                <c:pt idx="245">
                  <c:v>97.200753084444642</c:v>
                </c:pt>
                <c:pt idx="246">
                  <c:v>96.831515364421335</c:v>
                </c:pt>
                <c:pt idx="247">
                  <c:v>96.461055392589088</c:v>
                </c:pt>
                <c:pt idx="248">
                  <c:v>96.089373168947731</c:v>
                </c:pt>
                <c:pt idx="249">
                  <c:v>95.71646869349739</c:v>
                </c:pt>
                <c:pt idx="250">
                  <c:v>95.342341966237996</c:v>
                </c:pt>
                <c:pt idx="251">
                  <c:v>94.966992987169576</c:v>
                </c:pt>
                <c:pt idx="252">
                  <c:v>94.590421756292145</c:v>
                </c:pt>
                <c:pt idx="253">
                  <c:v>94.212628273605631</c:v>
                </c:pt>
                <c:pt idx="254">
                  <c:v>93.833612539110149</c:v>
                </c:pt>
                <c:pt idx="255">
                  <c:v>93.453374552805585</c:v>
                </c:pt>
                <c:pt idx="256">
                  <c:v>93.071914314692023</c:v>
                </c:pt>
                <c:pt idx="257">
                  <c:v>92.689231824769394</c:v>
                </c:pt>
                <c:pt idx="258">
                  <c:v>92.305327083037781</c:v>
                </c:pt>
                <c:pt idx="259">
                  <c:v>91.920200089497115</c:v>
                </c:pt>
                <c:pt idx="260">
                  <c:v>91.533850844147395</c:v>
                </c:pt>
                <c:pt idx="261">
                  <c:v>91.146279346988678</c:v>
                </c:pt>
                <c:pt idx="262">
                  <c:v>90.757485598020921</c:v>
                </c:pt>
                <c:pt idx="263">
                  <c:v>90.36746959724411</c:v>
                </c:pt>
                <c:pt idx="264">
                  <c:v>89.976231344658288</c:v>
                </c:pt>
                <c:pt idx="265">
                  <c:v>89.583770840263441</c:v>
                </c:pt>
                <c:pt idx="266">
                  <c:v>89.190088084059553</c:v>
                </c:pt>
                <c:pt idx="267">
                  <c:v>88.795183076046641</c:v>
                </c:pt>
                <c:pt idx="268">
                  <c:v>88.399055816224703</c:v>
                </c:pt>
                <c:pt idx="269">
                  <c:v>88.001706304593725</c:v>
                </c:pt>
                <c:pt idx="270">
                  <c:v>87.603134541153722</c:v>
                </c:pt>
                <c:pt idx="271">
                  <c:v>87.203340525904665</c:v>
                </c:pt>
                <c:pt idx="272">
                  <c:v>86.802324258846625</c:v>
                </c:pt>
                <c:pt idx="273">
                  <c:v>86.400085739979488</c:v>
                </c:pt>
                <c:pt idx="274">
                  <c:v>85.996624969303383</c:v>
                </c:pt>
                <c:pt idx="275">
                  <c:v>85.59194194681821</c:v>
                </c:pt>
                <c:pt idx="276">
                  <c:v>85.186036672524025</c:v>
                </c:pt>
                <c:pt idx="277">
                  <c:v>84.778909146420816</c:v>
                </c:pt>
                <c:pt idx="278">
                  <c:v>84.370559368508538</c:v>
                </c:pt>
                <c:pt idx="279">
                  <c:v>83.960987338787277</c:v>
                </c:pt>
                <c:pt idx="280">
                  <c:v>83.550193057256948</c:v>
                </c:pt>
                <c:pt idx="281">
                  <c:v>83.138176523917593</c:v>
                </c:pt>
                <c:pt idx="282">
                  <c:v>82.724937738769199</c:v>
                </c:pt>
                <c:pt idx="283">
                  <c:v>82.310476701811822</c:v>
                </c:pt>
                <c:pt idx="284">
                  <c:v>81.894793413045363</c:v>
                </c:pt>
                <c:pt idx="285">
                  <c:v>81.477887872469907</c:v>
                </c:pt>
                <c:pt idx="286">
                  <c:v>81.059760080085411</c:v>
                </c:pt>
                <c:pt idx="287">
                  <c:v>80.640410035891875</c:v>
                </c:pt>
                <c:pt idx="288">
                  <c:v>80.2198377398893</c:v>
                </c:pt>
                <c:pt idx="289">
                  <c:v>79.798043192077699</c:v>
                </c:pt>
                <c:pt idx="290">
                  <c:v>79.375026392457087</c:v>
                </c:pt>
                <c:pt idx="291">
                  <c:v>78.950787341027421</c:v>
                </c:pt>
                <c:pt idx="292">
                  <c:v>78.52532603778873</c:v>
                </c:pt>
                <c:pt idx="293">
                  <c:v>78.098642482741027</c:v>
                </c:pt>
                <c:pt idx="294">
                  <c:v>77.670736675884271</c:v>
                </c:pt>
                <c:pt idx="295">
                  <c:v>77.241608617218503</c:v>
                </c:pt>
                <c:pt idx="296">
                  <c:v>76.811258306743667</c:v>
                </c:pt>
                <c:pt idx="297">
                  <c:v>76.379685744459849</c:v>
                </c:pt>
                <c:pt idx="298">
                  <c:v>75.946890930366962</c:v>
                </c:pt>
                <c:pt idx="299">
                  <c:v>75.512873864465064</c:v>
                </c:pt>
                <c:pt idx="300">
                  <c:v>75.077634546754126</c:v>
                </c:pt>
                <c:pt idx="301">
                  <c:v>74.641172977234163</c:v>
                </c:pt>
                <c:pt idx="302">
                  <c:v>74.203489155905174</c:v>
                </c:pt>
                <c:pt idx="303">
                  <c:v>73.764583082767132</c:v>
                </c:pt>
                <c:pt idx="304">
                  <c:v>73.324454757820092</c:v>
                </c:pt>
                <c:pt idx="305">
                  <c:v>72.883104181063999</c:v>
                </c:pt>
                <c:pt idx="306">
                  <c:v>72.44053135249888</c:v>
                </c:pt>
                <c:pt idx="307">
                  <c:v>71.996736272124707</c:v>
                </c:pt>
                <c:pt idx="308">
                  <c:v>71.551718939941566</c:v>
                </c:pt>
                <c:pt idx="309">
                  <c:v>71.105479355949328</c:v>
                </c:pt>
                <c:pt idx="310">
                  <c:v>70.658017520148093</c:v>
                </c:pt>
                <c:pt idx="311">
                  <c:v>70.209333432537818</c:v>
                </c:pt>
                <c:pt idx="312">
                  <c:v>69.759427093118489</c:v>
                </c:pt>
                <c:pt idx="313">
                  <c:v>69.308298501890164</c:v>
                </c:pt>
                <c:pt idx="314">
                  <c:v>68.855947658852799</c:v>
                </c:pt>
                <c:pt idx="315">
                  <c:v>68.402374564006394</c:v>
                </c:pt>
                <c:pt idx="316">
                  <c:v>67.947579217350963</c:v>
                </c:pt>
                <c:pt idx="317">
                  <c:v>67.491561618886522</c:v>
                </c:pt>
                <c:pt idx="318">
                  <c:v>67.034321768613026</c:v>
                </c:pt>
                <c:pt idx="319">
                  <c:v>66.575859666530491</c:v>
                </c:pt>
                <c:pt idx="320">
                  <c:v>66.116175312638944</c:v>
                </c:pt>
                <c:pt idx="321">
                  <c:v>65.655268706938358</c:v>
                </c:pt>
                <c:pt idx="322">
                  <c:v>65.193139849428775</c:v>
                </c:pt>
                <c:pt idx="323">
                  <c:v>64.729788740110081</c:v>
                </c:pt>
                <c:pt idx="324">
                  <c:v>64.265215378982418</c:v>
                </c:pt>
                <c:pt idx="325">
                  <c:v>63.799419766045716</c:v>
                </c:pt>
                <c:pt idx="326">
                  <c:v>63.332401901299988</c:v>
                </c:pt>
                <c:pt idx="327">
                  <c:v>62.864161784745235</c:v>
                </c:pt>
                <c:pt idx="328">
                  <c:v>62.3946994163814</c:v>
                </c:pt>
                <c:pt idx="329">
                  <c:v>61.924014796208581</c:v>
                </c:pt>
                <c:pt idx="330">
                  <c:v>61.452107924226738</c:v>
                </c:pt>
                <c:pt idx="331">
                  <c:v>60.978978800435868</c:v>
                </c:pt>
                <c:pt idx="332">
                  <c:v>60.504627424835888</c:v>
                </c:pt>
                <c:pt idx="333">
                  <c:v>60.029053797426954</c:v>
                </c:pt>
                <c:pt idx="334">
                  <c:v>59.55225791820898</c:v>
                </c:pt>
                <c:pt idx="335">
                  <c:v>59.074239787181952</c:v>
                </c:pt>
                <c:pt idx="336">
                  <c:v>58.594999404345899</c:v>
                </c:pt>
                <c:pt idx="337">
                  <c:v>58.114536769700806</c:v>
                </c:pt>
                <c:pt idx="338">
                  <c:v>57.63285188324673</c:v>
                </c:pt>
                <c:pt idx="339">
                  <c:v>57.149944744983586</c:v>
                </c:pt>
                <c:pt idx="340">
                  <c:v>56.665815354911373</c:v>
                </c:pt>
                <c:pt idx="341">
                  <c:v>56.180463713030207</c:v>
                </c:pt>
                <c:pt idx="342">
                  <c:v>55.693889819340001</c:v>
                </c:pt>
                <c:pt idx="343">
                  <c:v>55.206093673840712</c:v>
                </c:pt>
                <c:pt idx="344">
                  <c:v>54.717075276532427</c:v>
                </c:pt>
                <c:pt idx="345">
                  <c:v>54.226834627415116</c:v>
                </c:pt>
                <c:pt idx="346">
                  <c:v>53.735371726488722</c:v>
                </c:pt>
                <c:pt idx="347">
                  <c:v>53.242686573753346</c:v>
                </c:pt>
                <c:pt idx="348">
                  <c:v>52.748779169208902</c:v>
                </c:pt>
                <c:pt idx="349">
                  <c:v>52.253649512855475</c:v>
                </c:pt>
                <c:pt idx="350">
                  <c:v>51.757297604692994</c:v>
                </c:pt>
                <c:pt idx="351">
                  <c:v>51.259723444721473</c:v>
                </c:pt>
                <c:pt idx="352">
                  <c:v>50.76092703294097</c:v>
                </c:pt>
                <c:pt idx="353">
                  <c:v>50.260908369351384</c:v>
                </c:pt>
                <c:pt idx="354">
                  <c:v>49.759667453952744</c:v>
                </c:pt>
                <c:pt idx="355">
                  <c:v>49.257204286745164</c:v>
                </c:pt>
                <c:pt idx="356">
                  <c:v>48.753518867728502</c:v>
                </c:pt>
                <c:pt idx="357">
                  <c:v>48.248611196902758</c:v>
                </c:pt>
                <c:pt idx="358">
                  <c:v>47.742481274268044</c:v>
                </c:pt>
                <c:pt idx="359">
                  <c:v>47.235129099824292</c:v>
                </c:pt>
                <c:pt idx="360">
                  <c:v>46.726554673571513</c:v>
                </c:pt>
                <c:pt idx="361">
                  <c:v>46.216757995509667</c:v>
                </c:pt>
                <c:pt idx="362">
                  <c:v>45.705739065638824</c:v>
                </c:pt>
                <c:pt idx="363">
                  <c:v>45.193497883958955</c:v>
                </c:pt>
                <c:pt idx="364">
                  <c:v>44.68003445047006</c:v>
                </c:pt>
                <c:pt idx="365">
                  <c:v>44.165348765172055</c:v>
                </c:pt>
                <c:pt idx="366">
                  <c:v>43.649440828065138</c:v>
                </c:pt>
                <c:pt idx="367">
                  <c:v>43.132310639148585</c:v>
                </c:pt>
                <c:pt idx="368">
                  <c:v>42.613958198424072</c:v>
                </c:pt>
                <c:pt idx="369">
                  <c:v>42.094383505889525</c:v>
                </c:pt>
                <c:pt idx="370">
                  <c:v>41.573586561546946</c:v>
                </c:pt>
                <c:pt idx="371">
                  <c:v>41.05156736539422</c:v>
                </c:pt>
                <c:pt idx="372">
                  <c:v>40.528325917433108</c:v>
                </c:pt>
                <c:pt idx="373">
                  <c:v>40.003862217662913</c:v>
                </c:pt>
                <c:pt idx="374">
                  <c:v>39.478176266083665</c:v>
                </c:pt>
                <c:pt idx="375">
                  <c:v>38.951268062695448</c:v>
                </c:pt>
                <c:pt idx="376">
                  <c:v>38.423137607498148</c:v>
                </c:pt>
                <c:pt idx="377">
                  <c:v>37.893784900491838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C5-4F83-B051-1B4D727275A7}"/>
            </c:ext>
          </c:extLst>
        </c:ser>
        <c:ser>
          <c:idx val="2"/>
          <c:order val="1"/>
          <c:tx>
            <c:strRef>
              <c:f>Pumps!$D$14</c:f>
              <c:strCache>
                <c:ptCount val="1"/>
                <c:pt idx="0">
                  <c:v>Pump 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Pumps!$B$15:$B$392</c:f>
              <c:numCache>
                <c:formatCode>0.0</c:formatCode>
                <c:ptCount val="378"/>
                <c:pt idx="0">
                  <c:v>0.1884955592153876</c:v>
                </c:pt>
                <c:pt idx="1">
                  <c:v>0.37699111843077521</c:v>
                </c:pt>
                <c:pt idx="2">
                  <c:v>0.56548667764616278</c:v>
                </c:pt>
                <c:pt idx="3">
                  <c:v>0.75398223686155041</c:v>
                </c:pt>
                <c:pt idx="4">
                  <c:v>0.94247779607693805</c:v>
                </c:pt>
                <c:pt idx="5">
                  <c:v>1.1309733552923256</c:v>
                </c:pt>
                <c:pt idx="6">
                  <c:v>1.3194689145077132</c:v>
                </c:pt>
                <c:pt idx="7">
                  <c:v>1.5079644737231008</c:v>
                </c:pt>
                <c:pt idx="8">
                  <c:v>1.6964600329384882</c:v>
                </c:pt>
                <c:pt idx="9">
                  <c:v>1.8849555921538761</c:v>
                </c:pt>
                <c:pt idx="10">
                  <c:v>2.0734511513692637</c:v>
                </c:pt>
                <c:pt idx="11">
                  <c:v>2.2619467105846511</c:v>
                </c:pt>
                <c:pt idx="12">
                  <c:v>2.450442269800039</c:v>
                </c:pt>
                <c:pt idx="13">
                  <c:v>2.6389378290154264</c:v>
                </c:pt>
                <c:pt idx="14">
                  <c:v>2.8274333882308138</c:v>
                </c:pt>
                <c:pt idx="15">
                  <c:v>3.0159289474462017</c:v>
                </c:pt>
                <c:pt idx="16">
                  <c:v>3.2044245066615895</c:v>
                </c:pt>
                <c:pt idx="17">
                  <c:v>3.3929200658769765</c:v>
                </c:pt>
                <c:pt idx="18">
                  <c:v>3.5814156250923643</c:v>
                </c:pt>
                <c:pt idx="19">
                  <c:v>3.7699111843077522</c:v>
                </c:pt>
                <c:pt idx="20">
                  <c:v>3.9584067435231391</c:v>
                </c:pt>
                <c:pt idx="21">
                  <c:v>4.1469023027385274</c:v>
                </c:pt>
                <c:pt idx="22">
                  <c:v>4.335397861953914</c:v>
                </c:pt>
                <c:pt idx="23">
                  <c:v>4.5238934211693023</c:v>
                </c:pt>
                <c:pt idx="24">
                  <c:v>4.7123889803846897</c:v>
                </c:pt>
                <c:pt idx="25">
                  <c:v>4.900884539600078</c:v>
                </c:pt>
                <c:pt idx="26">
                  <c:v>5.0893800988154645</c:v>
                </c:pt>
                <c:pt idx="27">
                  <c:v>5.2778756580308528</c:v>
                </c:pt>
                <c:pt idx="28">
                  <c:v>5.4663712172462393</c:v>
                </c:pt>
                <c:pt idx="29">
                  <c:v>5.6548667764616276</c:v>
                </c:pt>
                <c:pt idx="30">
                  <c:v>5.8433623356770141</c:v>
                </c:pt>
                <c:pt idx="31">
                  <c:v>6.0318578948924033</c:v>
                </c:pt>
                <c:pt idx="32">
                  <c:v>6.2203534541077907</c:v>
                </c:pt>
                <c:pt idx="33">
                  <c:v>6.408849013323179</c:v>
                </c:pt>
                <c:pt idx="34">
                  <c:v>6.5973445725385647</c:v>
                </c:pt>
                <c:pt idx="35">
                  <c:v>6.785840131753953</c:v>
                </c:pt>
                <c:pt idx="36">
                  <c:v>6.9743356909693404</c:v>
                </c:pt>
                <c:pt idx="37">
                  <c:v>7.1628312501847287</c:v>
                </c:pt>
                <c:pt idx="38">
                  <c:v>7.3513268094001161</c:v>
                </c:pt>
                <c:pt idx="39">
                  <c:v>7.5398223686155044</c:v>
                </c:pt>
                <c:pt idx="40">
                  <c:v>7.72831792783089</c:v>
                </c:pt>
                <c:pt idx="41">
                  <c:v>7.9168134870462783</c:v>
                </c:pt>
                <c:pt idx="42">
                  <c:v>8.1053090462616666</c:v>
                </c:pt>
                <c:pt idx="43">
                  <c:v>8.2938046054770549</c:v>
                </c:pt>
                <c:pt idx="44">
                  <c:v>8.4823001646924414</c:v>
                </c:pt>
                <c:pt idx="45">
                  <c:v>8.6707957239078279</c:v>
                </c:pt>
                <c:pt idx="46">
                  <c:v>8.8592912831232162</c:v>
                </c:pt>
                <c:pt idx="47">
                  <c:v>9.0477868423386045</c:v>
                </c:pt>
                <c:pt idx="48">
                  <c:v>9.2362824015539911</c:v>
                </c:pt>
                <c:pt idx="49">
                  <c:v>9.4247779607693793</c:v>
                </c:pt>
                <c:pt idx="50">
                  <c:v>9.6132735199847676</c:v>
                </c:pt>
                <c:pt idx="51">
                  <c:v>9.8017690792001559</c:v>
                </c:pt>
                <c:pt idx="52">
                  <c:v>9.9902646384155407</c:v>
                </c:pt>
                <c:pt idx="53">
                  <c:v>10.178760197630929</c:v>
                </c:pt>
                <c:pt idx="54">
                  <c:v>10.367255756846317</c:v>
                </c:pt>
                <c:pt idx="55">
                  <c:v>10.555751316061706</c:v>
                </c:pt>
                <c:pt idx="56">
                  <c:v>10.74424687527709</c:v>
                </c:pt>
                <c:pt idx="57">
                  <c:v>10.932742434492479</c:v>
                </c:pt>
                <c:pt idx="58">
                  <c:v>11.121237993707867</c:v>
                </c:pt>
                <c:pt idx="59">
                  <c:v>11.309733552923255</c:v>
                </c:pt>
                <c:pt idx="60">
                  <c:v>11.498229112138642</c:v>
                </c:pt>
                <c:pt idx="61">
                  <c:v>11.686724671354028</c:v>
                </c:pt>
                <c:pt idx="62">
                  <c:v>11.875220230569418</c:v>
                </c:pt>
                <c:pt idx="63">
                  <c:v>12.063715789784807</c:v>
                </c:pt>
                <c:pt idx="64">
                  <c:v>12.252211349000193</c:v>
                </c:pt>
                <c:pt idx="65">
                  <c:v>12.440706908215581</c:v>
                </c:pt>
                <c:pt idx="66">
                  <c:v>12.62920246743097</c:v>
                </c:pt>
                <c:pt idx="67">
                  <c:v>12.817698026646358</c:v>
                </c:pt>
                <c:pt idx="68">
                  <c:v>13.006193585861745</c:v>
                </c:pt>
                <c:pt idx="69">
                  <c:v>13.194689145077129</c:v>
                </c:pt>
                <c:pt idx="70">
                  <c:v>13.383184704292518</c:v>
                </c:pt>
                <c:pt idx="71">
                  <c:v>13.571680263507906</c:v>
                </c:pt>
                <c:pt idx="72">
                  <c:v>13.760175822723294</c:v>
                </c:pt>
                <c:pt idx="73">
                  <c:v>13.948671381938681</c:v>
                </c:pt>
                <c:pt idx="74">
                  <c:v>14.137166941154069</c:v>
                </c:pt>
                <c:pt idx="75">
                  <c:v>14.325662500369457</c:v>
                </c:pt>
                <c:pt idx="76">
                  <c:v>14.514158059584846</c:v>
                </c:pt>
                <c:pt idx="77">
                  <c:v>14.702653618800232</c:v>
                </c:pt>
                <c:pt idx="78">
                  <c:v>14.89114917801562</c:v>
                </c:pt>
                <c:pt idx="79">
                  <c:v>15.079644737231009</c:v>
                </c:pt>
                <c:pt idx="80">
                  <c:v>15.268140296446397</c:v>
                </c:pt>
                <c:pt idx="81">
                  <c:v>15.45663585566178</c:v>
                </c:pt>
                <c:pt idx="82">
                  <c:v>15.645131414877167</c:v>
                </c:pt>
                <c:pt idx="83">
                  <c:v>15.833626974092557</c:v>
                </c:pt>
                <c:pt idx="84">
                  <c:v>16.022122533307943</c:v>
                </c:pt>
                <c:pt idx="85">
                  <c:v>16.210618092523333</c:v>
                </c:pt>
                <c:pt idx="86">
                  <c:v>16.39911365173872</c:v>
                </c:pt>
                <c:pt idx="87">
                  <c:v>16.58760921095411</c:v>
                </c:pt>
                <c:pt idx="88">
                  <c:v>16.776104770169493</c:v>
                </c:pt>
                <c:pt idx="89">
                  <c:v>16.964600329384883</c:v>
                </c:pt>
                <c:pt idx="90">
                  <c:v>17.153095888600269</c:v>
                </c:pt>
                <c:pt idx="91">
                  <c:v>17.341591447815656</c:v>
                </c:pt>
                <c:pt idx="92">
                  <c:v>17.530087007031046</c:v>
                </c:pt>
                <c:pt idx="93">
                  <c:v>17.718582566246432</c:v>
                </c:pt>
                <c:pt idx="94">
                  <c:v>17.907078125461823</c:v>
                </c:pt>
                <c:pt idx="95">
                  <c:v>18.095573684677209</c:v>
                </c:pt>
                <c:pt idx="96">
                  <c:v>18.284069243892596</c:v>
                </c:pt>
                <c:pt idx="97">
                  <c:v>18.472564803107982</c:v>
                </c:pt>
                <c:pt idx="98">
                  <c:v>18.661060362323369</c:v>
                </c:pt>
                <c:pt idx="99">
                  <c:v>18.849555921538759</c:v>
                </c:pt>
                <c:pt idx="100">
                  <c:v>19.038051480754145</c:v>
                </c:pt>
                <c:pt idx="101">
                  <c:v>19.226547039969535</c:v>
                </c:pt>
                <c:pt idx="102">
                  <c:v>19.415042599184922</c:v>
                </c:pt>
                <c:pt idx="103">
                  <c:v>19.603538158400312</c:v>
                </c:pt>
                <c:pt idx="104">
                  <c:v>19.792033717615695</c:v>
                </c:pt>
                <c:pt idx="105">
                  <c:v>19.980529276831081</c:v>
                </c:pt>
                <c:pt idx="106">
                  <c:v>20.169024836046471</c:v>
                </c:pt>
                <c:pt idx="107">
                  <c:v>20.357520395261858</c:v>
                </c:pt>
                <c:pt idx="108">
                  <c:v>20.546015954477248</c:v>
                </c:pt>
                <c:pt idx="109">
                  <c:v>20.734511513692635</c:v>
                </c:pt>
                <c:pt idx="110">
                  <c:v>20.923007072908025</c:v>
                </c:pt>
                <c:pt idx="111">
                  <c:v>21.111502632123411</c:v>
                </c:pt>
                <c:pt idx="112">
                  <c:v>21.299998191338798</c:v>
                </c:pt>
                <c:pt idx="113">
                  <c:v>21.488493750554181</c:v>
                </c:pt>
                <c:pt idx="114">
                  <c:v>21.676989309769571</c:v>
                </c:pt>
                <c:pt idx="115">
                  <c:v>21.865484868984957</c:v>
                </c:pt>
                <c:pt idx="116">
                  <c:v>22.053980428200344</c:v>
                </c:pt>
                <c:pt idx="117">
                  <c:v>22.242475987415734</c:v>
                </c:pt>
                <c:pt idx="118">
                  <c:v>22.43097154663112</c:v>
                </c:pt>
                <c:pt idx="119">
                  <c:v>22.61946710584651</c:v>
                </c:pt>
                <c:pt idx="120">
                  <c:v>22.807962665061897</c:v>
                </c:pt>
                <c:pt idx="121">
                  <c:v>22.996458224277283</c:v>
                </c:pt>
                <c:pt idx="122">
                  <c:v>23.18495378349267</c:v>
                </c:pt>
                <c:pt idx="123">
                  <c:v>23.373449342708057</c:v>
                </c:pt>
                <c:pt idx="124">
                  <c:v>23.561944901923447</c:v>
                </c:pt>
                <c:pt idx="125">
                  <c:v>23.750440461138837</c:v>
                </c:pt>
                <c:pt idx="126">
                  <c:v>23.938936020354227</c:v>
                </c:pt>
                <c:pt idx="127">
                  <c:v>24.127431579569613</c:v>
                </c:pt>
                <c:pt idx="128">
                  <c:v>24.315927138785003</c:v>
                </c:pt>
                <c:pt idx="129">
                  <c:v>24.504422698000386</c:v>
                </c:pt>
                <c:pt idx="130">
                  <c:v>24.692918257215773</c:v>
                </c:pt>
                <c:pt idx="131">
                  <c:v>24.881413816431163</c:v>
                </c:pt>
                <c:pt idx="132">
                  <c:v>25.069909375646549</c:v>
                </c:pt>
                <c:pt idx="133">
                  <c:v>25.258404934861939</c:v>
                </c:pt>
                <c:pt idx="134">
                  <c:v>25.446900494077326</c:v>
                </c:pt>
                <c:pt idx="135">
                  <c:v>25.635396053292716</c:v>
                </c:pt>
                <c:pt idx="136">
                  <c:v>25.823891612508103</c:v>
                </c:pt>
                <c:pt idx="137">
                  <c:v>26.012387171723489</c:v>
                </c:pt>
                <c:pt idx="138">
                  <c:v>26.200882730938872</c:v>
                </c:pt>
                <c:pt idx="139">
                  <c:v>26.389378290154259</c:v>
                </c:pt>
                <c:pt idx="140">
                  <c:v>26.577873849369649</c:v>
                </c:pt>
                <c:pt idx="141">
                  <c:v>26.766369408585035</c:v>
                </c:pt>
                <c:pt idx="142">
                  <c:v>26.954864967800425</c:v>
                </c:pt>
                <c:pt idx="143">
                  <c:v>27.143360527015812</c:v>
                </c:pt>
                <c:pt idx="144">
                  <c:v>27.331856086231202</c:v>
                </c:pt>
                <c:pt idx="145">
                  <c:v>27.520351645446588</c:v>
                </c:pt>
                <c:pt idx="146">
                  <c:v>27.708847204661975</c:v>
                </c:pt>
                <c:pt idx="147">
                  <c:v>27.897342763877361</c:v>
                </c:pt>
                <c:pt idx="148">
                  <c:v>28.085838323092748</c:v>
                </c:pt>
                <c:pt idx="149">
                  <c:v>28.274333882308138</c:v>
                </c:pt>
                <c:pt idx="150">
                  <c:v>28.462829441523525</c:v>
                </c:pt>
                <c:pt idx="151">
                  <c:v>28.651325000738915</c:v>
                </c:pt>
                <c:pt idx="152">
                  <c:v>28.839820559954301</c:v>
                </c:pt>
                <c:pt idx="153">
                  <c:v>29.028316119169691</c:v>
                </c:pt>
                <c:pt idx="154">
                  <c:v>29.216811678385078</c:v>
                </c:pt>
                <c:pt idx="155">
                  <c:v>29.405307237600464</c:v>
                </c:pt>
                <c:pt idx="156">
                  <c:v>29.593802796815851</c:v>
                </c:pt>
                <c:pt idx="157">
                  <c:v>29.782298356031241</c:v>
                </c:pt>
                <c:pt idx="158">
                  <c:v>29.970793915246627</c:v>
                </c:pt>
                <c:pt idx="159">
                  <c:v>30.159289474462017</c:v>
                </c:pt>
                <c:pt idx="160">
                  <c:v>30.347785033677404</c:v>
                </c:pt>
                <c:pt idx="161">
                  <c:v>30.536280592892794</c:v>
                </c:pt>
                <c:pt idx="162">
                  <c:v>30.724776152108177</c:v>
                </c:pt>
                <c:pt idx="163">
                  <c:v>30.91327171132356</c:v>
                </c:pt>
                <c:pt idx="164">
                  <c:v>31.10176727053895</c:v>
                </c:pt>
                <c:pt idx="165">
                  <c:v>31.290262829754333</c:v>
                </c:pt>
                <c:pt idx="166">
                  <c:v>31.478758388969727</c:v>
                </c:pt>
                <c:pt idx="167">
                  <c:v>31.667253948185113</c:v>
                </c:pt>
                <c:pt idx="168">
                  <c:v>31.855749507400507</c:v>
                </c:pt>
                <c:pt idx="169">
                  <c:v>32.044245066615886</c:v>
                </c:pt>
                <c:pt idx="170">
                  <c:v>32.232740625831276</c:v>
                </c:pt>
                <c:pt idx="171">
                  <c:v>32.421236185046666</c:v>
                </c:pt>
                <c:pt idx="172">
                  <c:v>32.609731744262049</c:v>
                </c:pt>
                <c:pt idx="173">
                  <c:v>32.798227303477439</c:v>
                </c:pt>
                <c:pt idx="174">
                  <c:v>32.986722862692829</c:v>
                </c:pt>
                <c:pt idx="175">
                  <c:v>33.17521842190822</c:v>
                </c:pt>
                <c:pt idx="176">
                  <c:v>33.363713981123603</c:v>
                </c:pt>
                <c:pt idx="177">
                  <c:v>33.552209540338986</c:v>
                </c:pt>
                <c:pt idx="178">
                  <c:v>33.740705099554383</c:v>
                </c:pt>
                <c:pt idx="179">
                  <c:v>33.929200658769766</c:v>
                </c:pt>
                <c:pt idx="180">
                  <c:v>34.117696217985156</c:v>
                </c:pt>
                <c:pt idx="181">
                  <c:v>34.306191777200539</c:v>
                </c:pt>
                <c:pt idx="182">
                  <c:v>34.494687336415936</c:v>
                </c:pt>
                <c:pt idx="183">
                  <c:v>34.683182895631312</c:v>
                </c:pt>
                <c:pt idx="184">
                  <c:v>34.871678454846702</c:v>
                </c:pt>
                <c:pt idx="185">
                  <c:v>35.060174014062092</c:v>
                </c:pt>
                <c:pt idx="186">
                  <c:v>35.248669573277475</c:v>
                </c:pt>
                <c:pt idx="187">
                  <c:v>35.437165132492865</c:v>
                </c:pt>
                <c:pt idx="188">
                  <c:v>35.625660691708248</c:v>
                </c:pt>
                <c:pt idx="189">
                  <c:v>35.814156250923645</c:v>
                </c:pt>
                <c:pt idx="190">
                  <c:v>36.002651810139021</c:v>
                </c:pt>
                <c:pt idx="191">
                  <c:v>36.191147369354418</c:v>
                </c:pt>
                <c:pt idx="192">
                  <c:v>36.379642928569801</c:v>
                </c:pt>
                <c:pt idx="193">
                  <c:v>36.568138487785191</c:v>
                </c:pt>
                <c:pt idx="194">
                  <c:v>36.756634047000574</c:v>
                </c:pt>
                <c:pt idx="195">
                  <c:v>36.945129606215964</c:v>
                </c:pt>
                <c:pt idx="196">
                  <c:v>37.133625165431354</c:v>
                </c:pt>
                <c:pt idx="197">
                  <c:v>37.322120724646737</c:v>
                </c:pt>
                <c:pt idx="198">
                  <c:v>37.510616283862127</c:v>
                </c:pt>
                <c:pt idx="199">
                  <c:v>37.699111843077517</c:v>
                </c:pt>
                <c:pt idx="200">
                  <c:v>37.887607402292907</c:v>
                </c:pt>
                <c:pt idx="201">
                  <c:v>38.07610296150829</c:v>
                </c:pt>
                <c:pt idx="202">
                  <c:v>38.264598520723673</c:v>
                </c:pt>
                <c:pt idx="203">
                  <c:v>38.453094079939071</c:v>
                </c:pt>
                <c:pt idx="204">
                  <c:v>38.641589639154454</c:v>
                </c:pt>
                <c:pt idx="205">
                  <c:v>38.830085198369844</c:v>
                </c:pt>
                <c:pt idx="206">
                  <c:v>39.018580757585227</c:v>
                </c:pt>
                <c:pt idx="207">
                  <c:v>39.207076316800624</c:v>
                </c:pt>
                <c:pt idx="208">
                  <c:v>39.395571876016</c:v>
                </c:pt>
                <c:pt idx="209">
                  <c:v>39.58406743523139</c:v>
                </c:pt>
                <c:pt idx="210">
                  <c:v>39.77256299444678</c:v>
                </c:pt>
                <c:pt idx="211">
                  <c:v>39.961058553662163</c:v>
                </c:pt>
                <c:pt idx="212">
                  <c:v>40.149554112877553</c:v>
                </c:pt>
                <c:pt idx="213">
                  <c:v>40.338049672092943</c:v>
                </c:pt>
                <c:pt idx="214">
                  <c:v>40.526545231308333</c:v>
                </c:pt>
                <c:pt idx="215">
                  <c:v>40.715040790523716</c:v>
                </c:pt>
                <c:pt idx="216">
                  <c:v>40.903536349739106</c:v>
                </c:pt>
                <c:pt idx="217">
                  <c:v>41.092031908954496</c:v>
                </c:pt>
                <c:pt idx="218">
                  <c:v>41.280527468169879</c:v>
                </c:pt>
                <c:pt idx="219">
                  <c:v>41.469023027385269</c:v>
                </c:pt>
                <c:pt idx="220">
                  <c:v>41.657518586600652</c:v>
                </c:pt>
                <c:pt idx="221">
                  <c:v>41.846014145816049</c:v>
                </c:pt>
                <c:pt idx="222">
                  <c:v>42.034509705031425</c:v>
                </c:pt>
                <c:pt idx="223">
                  <c:v>42.223005264246822</c:v>
                </c:pt>
                <c:pt idx="224">
                  <c:v>42.411500823462205</c:v>
                </c:pt>
                <c:pt idx="225">
                  <c:v>42.599996382677595</c:v>
                </c:pt>
                <c:pt idx="226">
                  <c:v>42.788491941892978</c:v>
                </c:pt>
                <c:pt idx="227">
                  <c:v>42.976987501108361</c:v>
                </c:pt>
                <c:pt idx="228">
                  <c:v>43.165483060323758</c:v>
                </c:pt>
                <c:pt idx="229">
                  <c:v>43.353978619539141</c:v>
                </c:pt>
                <c:pt idx="230">
                  <c:v>43.542474178754532</c:v>
                </c:pt>
                <c:pt idx="231">
                  <c:v>43.730969737969914</c:v>
                </c:pt>
                <c:pt idx="232">
                  <c:v>43.919465297185312</c:v>
                </c:pt>
                <c:pt idx="233">
                  <c:v>44.107960856400688</c:v>
                </c:pt>
                <c:pt idx="234">
                  <c:v>44.296456415616078</c:v>
                </c:pt>
                <c:pt idx="235">
                  <c:v>44.484951974831468</c:v>
                </c:pt>
                <c:pt idx="236">
                  <c:v>44.673447534046851</c:v>
                </c:pt>
                <c:pt idx="237">
                  <c:v>44.861943093262241</c:v>
                </c:pt>
                <c:pt idx="238">
                  <c:v>45.050438652477631</c:v>
                </c:pt>
                <c:pt idx="239">
                  <c:v>45.238934211693021</c:v>
                </c:pt>
                <c:pt idx="240">
                  <c:v>45.427429770908411</c:v>
                </c:pt>
                <c:pt idx="241">
                  <c:v>45.615925330123794</c:v>
                </c:pt>
                <c:pt idx="242">
                  <c:v>45.804420889339191</c:v>
                </c:pt>
                <c:pt idx="243">
                  <c:v>45.992916448554567</c:v>
                </c:pt>
                <c:pt idx="244">
                  <c:v>46.181412007769964</c:v>
                </c:pt>
                <c:pt idx="245">
                  <c:v>46.36990756698534</c:v>
                </c:pt>
                <c:pt idx="246">
                  <c:v>46.558403126200744</c:v>
                </c:pt>
                <c:pt idx="247">
                  <c:v>46.746898685416113</c:v>
                </c:pt>
                <c:pt idx="248">
                  <c:v>46.935394244631517</c:v>
                </c:pt>
                <c:pt idx="249">
                  <c:v>47.123889803846893</c:v>
                </c:pt>
                <c:pt idx="250">
                  <c:v>47.312385363062283</c:v>
                </c:pt>
                <c:pt idx="251">
                  <c:v>47.500880922277673</c:v>
                </c:pt>
                <c:pt idx="252">
                  <c:v>47.689376481493049</c:v>
                </c:pt>
                <c:pt idx="253">
                  <c:v>47.877872040708453</c:v>
                </c:pt>
                <c:pt idx="254">
                  <c:v>48.066367599923829</c:v>
                </c:pt>
                <c:pt idx="255">
                  <c:v>48.254863159139227</c:v>
                </c:pt>
                <c:pt idx="256">
                  <c:v>48.443358718354602</c:v>
                </c:pt>
                <c:pt idx="257">
                  <c:v>48.631854277570007</c:v>
                </c:pt>
                <c:pt idx="258">
                  <c:v>48.820349836785375</c:v>
                </c:pt>
                <c:pt idx="259">
                  <c:v>49.008845396000773</c:v>
                </c:pt>
                <c:pt idx="260">
                  <c:v>49.197340955216163</c:v>
                </c:pt>
                <c:pt idx="261">
                  <c:v>49.385836514431546</c:v>
                </c:pt>
                <c:pt idx="262">
                  <c:v>49.574332073646936</c:v>
                </c:pt>
                <c:pt idx="263">
                  <c:v>49.762827632862326</c:v>
                </c:pt>
                <c:pt idx="264">
                  <c:v>49.951323192077716</c:v>
                </c:pt>
                <c:pt idx="265">
                  <c:v>50.139818751293099</c:v>
                </c:pt>
                <c:pt idx="266">
                  <c:v>50.328314310508489</c:v>
                </c:pt>
                <c:pt idx="267">
                  <c:v>50.516809869723879</c:v>
                </c:pt>
                <c:pt idx="268">
                  <c:v>50.705305428939262</c:v>
                </c:pt>
                <c:pt idx="269">
                  <c:v>50.893800988154652</c:v>
                </c:pt>
                <c:pt idx="270">
                  <c:v>51.082296547370035</c:v>
                </c:pt>
                <c:pt idx="271">
                  <c:v>51.270792106585432</c:v>
                </c:pt>
                <c:pt idx="272">
                  <c:v>51.459287665800808</c:v>
                </c:pt>
                <c:pt idx="273">
                  <c:v>51.647783225016205</c:v>
                </c:pt>
                <c:pt idx="274">
                  <c:v>51.836278784231588</c:v>
                </c:pt>
                <c:pt idx="275">
                  <c:v>52.024774343446978</c:v>
                </c:pt>
                <c:pt idx="276">
                  <c:v>52.213269902662361</c:v>
                </c:pt>
                <c:pt idx="277">
                  <c:v>52.401765461877744</c:v>
                </c:pt>
                <c:pt idx="278">
                  <c:v>52.590261021093141</c:v>
                </c:pt>
                <c:pt idx="279">
                  <c:v>52.778756580308517</c:v>
                </c:pt>
                <c:pt idx="280">
                  <c:v>52.967252139523914</c:v>
                </c:pt>
                <c:pt idx="281">
                  <c:v>53.155747698739297</c:v>
                </c:pt>
                <c:pt idx="282">
                  <c:v>53.344243257954695</c:v>
                </c:pt>
                <c:pt idx="283">
                  <c:v>53.53273881717007</c:v>
                </c:pt>
                <c:pt idx="284">
                  <c:v>53.721234376385468</c:v>
                </c:pt>
                <c:pt idx="285">
                  <c:v>53.909729935600851</c:v>
                </c:pt>
                <c:pt idx="286">
                  <c:v>54.098225494816234</c:v>
                </c:pt>
                <c:pt idx="287">
                  <c:v>54.286721054031624</c:v>
                </c:pt>
                <c:pt idx="288">
                  <c:v>54.475216613247014</c:v>
                </c:pt>
                <c:pt idx="289">
                  <c:v>54.663712172462404</c:v>
                </c:pt>
                <c:pt idx="290">
                  <c:v>54.852207731677787</c:v>
                </c:pt>
                <c:pt idx="291">
                  <c:v>55.040703290893177</c:v>
                </c:pt>
                <c:pt idx="292">
                  <c:v>55.229198850108567</c:v>
                </c:pt>
                <c:pt idx="293">
                  <c:v>55.41769440932395</c:v>
                </c:pt>
                <c:pt idx="294">
                  <c:v>55.60618996853934</c:v>
                </c:pt>
                <c:pt idx="295">
                  <c:v>55.794685527754723</c:v>
                </c:pt>
                <c:pt idx="296">
                  <c:v>55.98318108697012</c:v>
                </c:pt>
                <c:pt idx="297">
                  <c:v>56.171676646185496</c:v>
                </c:pt>
                <c:pt idx="298">
                  <c:v>56.360172205400893</c:v>
                </c:pt>
                <c:pt idx="299">
                  <c:v>56.548667764616276</c:v>
                </c:pt>
                <c:pt idx="300">
                  <c:v>56.737163323831666</c:v>
                </c:pt>
                <c:pt idx="301">
                  <c:v>56.925658883047049</c:v>
                </c:pt>
                <c:pt idx="302">
                  <c:v>57.114154442262432</c:v>
                </c:pt>
                <c:pt idx="303">
                  <c:v>57.302650001477829</c:v>
                </c:pt>
                <c:pt idx="304">
                  <c:v>57.491145560693205</c:v>
                </c:pt>
                <c:pt idx="305">
                  <c:v>57.679641119908602</c:v>
                </c:pt>
                <c:pt idx="306">
                  <c:v>57.868136679123985</c:v>
                </c:pt>
                <c:pt idx="307">
                  <c:v>58.056632238339382</c:v>
                </c:pt>
                <c:pt idx="308">
                  <c:v>58.245127797554758</c:v>
                </c:pt>
                <c:pt idx="309">
                  <c:v>58.433623356770156</c:v>
                </c:pt>
                <c:pt idx="310">
                  <c:v>58.622118915985538</c:v>
                </c:pt>
                <c:pt idx="311">
                  <c:v>58.810614475200929</c:v>
                </c:pt>
                <c:pt idx="312">
                  <c:v>58.999110034416319</c:v>
                </c:pt>
                <c:pt idx="313">
                  <c:v>59.187605593631702</c:v>
                </c:pt>
                <c:pt idx="314">
                  <c:v>59.376101152847092</c:v>
                </c:pt>
                <c:pt idx="315">
                  <c:v>59.564596712062482</c:v>
                </c:pt>
                <c:pt idx="316">
                  <c:v>59.753092271277872</c:v>
                </c:pt>
                <c:pt idx="317">
                  <c:v>59.941587830493255</c:v>
                </c:pt>
                <c:pt idx="318">
                  <c:v>60.130083389708638</c:v>
                </c:pt>
                <c:pt idx="319">
                  <c:v>60.318578948924035</c:v>
                </c:pt>
                <c:pt idx="320">
                  <c:v>60.507074508139418</c:v>
                </c:pt>
                <c:pt idx="321">
                  <c:v>60.695570067354808</c:v>
                </c:pt>
                <c:pt idx="322">
                  <c:v>60.884065626570184</c:v>
                </c:pt>
                <c:pt idx="323">
                  <c:v>61.072561185785588</c:v>
                </c:pt>
                <c:pt idx="324">
                  <c:v>61.261056745000971</c:v>
                </c:pt>
                <c:pt idx="325">
                  <c:v>61.449552304216354</c:v>
                </c:pt>
                <c:pt idx="326">
                  <c:v>61.638047863431737</c:v>
                </c:pt>
                <c:pt idx="327">
                  <c:v>61.82654342264712</c:v>
                </c:pt>
                <c:pt idx="328">
                  <c:v>62.015038981862524</c:v>
                </c:pt>
                <c:pt idx="329">
                  <c:v>62.2035345410779</c:v>
                </c:pt>
                <c:pt idx="330">
                  <c:v>62.39203010029329</c:v>
                </c:pt>
                <c:pt idx="331">
                  <c:v>62.580525659508666</c:v>
                </c:pt>
                <c:pt idx="332">
                  <c:v>62.769021218724077</c:v>
                </c:pt>
                <c:pt idx="333">
                  <c:v>62.957516777939453</c:v>
                </c:pt>
                <c:pt idx="334">
                  <c:v>63.146012337154836</c:v>
                </c:pt>
                <c:pt idx="335">
                  <c:v>63.334507896370226</c:v>
                </c:pt>
                <c:pt idx="336">
                  <c:v>63.523003455585616</c:v>
                </c:pt>
                <c:pt idx="337">
                  <c:v>63.711499014801014</c:v>
                </c:pt>
                <c:pt idx="338">
                  <c:v>63.899994574016389</c:v>
                </c:pt>
                <c:pt idx="339">
                  <c:v>64.088490133231772</c:v>
                </c:pt>
                <c:pt idx="340">
                  <c:v>64.276985692447184</c:v>
                </c:pt>
                <c:pt idx="341">
                  <c:v>64.465481251662553</c:v>
                </c:pt>
                <c:pt idx="342">
                  <c:v>64.653976810877936</c:v>
                </c:pt>
                <c:pt idx="343">
                  <c:v>64.842472370093333</c:v>
                </c:pt>
                <c:pt idx="344">
                  <c:v>65.030967929308716</c:v>
                </c:pt>
                <c:pt idx="345">
                  <c:v>65.219463488524099</c:v>
                </c:pt>
                <c:pt idx="346">
                  <c:v>65.407959047739496</c:v>
                </c:pt>
                <c:pt idx="347">
                  <c:v>65.596454606954879</c:v>
                </c:pt>
                <c:pt idx="348">
                  <c:v>65.784950166170276</c:v>
                </c:pt>
                <c:pt idx="349">
                  <c:v>65.973445725385659</c:v>
                </c:pt>
                <c:pt idx="350">
                  <c:v>66.161941284601042</c:v>
                </c:pt>
                <c:pt idx="351">
                  <c:v>66.350436843816439</c:v>
                </c:pt>
                <c:pt idx="352">
                  <c:v>66.538932403031808</c:v>
                </c:pt>
                <c:pt idx="353">
                  <c:v>66.727427962247205</c:v>
                </c:pt>
                <c:pt idx="354">
                  <c:v>66.915923521462602</c:v>
                </c:pt>
                <c:pt idx="355">
                  <c:v>67.104419080677971</c:v>
                </c:pt>
                <c:pt idx="356">
                  <c:v>67.292914639893354</c:v>
                </c:pt>
                <c:pt idx="357">
                  <c:v>67.481410199108765</c:v>
                </c:pt>
                <c:pt idx="358">
                  <c:v>67.669905758324148</c:v>
                </c:pt>
                <c:pt idx="359">
                  <c:v>67.858401317539531</c:v>
                </c:pt>
                <c:pt idx="360">
                  <c:v>68.046896876754914</c:v>
                </c:pt>
                <c:pt idx="361">
                  <c:v>68.235392435970311</c:v>
                </c:pt>
                <c:pt idx="362">
                  <c:v>68.423887995185694</c:v>
                </c:pt>
                <c:pt idx="363">
                  <c:v>68.612383554401077</c:v>
                </c:pt>
                <c:pt idx="364">
                  <c:v>68.80087911361646</c:v>
                </c:pt>
                <c:pt idx="365">
                  <c:v>68.989374672831872</c:v>
                </c:pt>
                <c:pt idx="366">
                  <c:v>69.177870232047241</c:v>
                </c:pt>
                <c:pt idx="367">
                  <c:v>69.366365791262822</c:v>
                </c:pt>
                <c:pt idx="368">
                  <c:v>69.554861350478021</c:v>
                </c:pt>
                <c:pt idx="369">
                  <c:v>69.743356909693588</c:v>
                </c:pt>
                <c:pt idx="370">
                  <c:v>69.931852468908787</c:v>
                </c:pt>
                <c:pt idx="371">
                  <c:v>70.120348028124383</c:v>
                </c:pt>
                <c:pt idx="372">
                  <c:v>70.308843587339751</c:v>
                </c:pt>
                <c:pt idx="373">
                  <c:v>70.497339146555149</c:v>
                </c:pt>
                <c:pt idx="374">
                  <c:v>70.685834705770546</c:v>
                </c:pt>
                <c:pt idx="375">
                  <c:v>70.874330264985915</c:v>
                </c:pt>
                <c:pt idx="376">
                  <c:v>71.062825824201312</c:v>
                </c:pt>
                <c:pt idx="377">
                  <c:v>71.251321383416695</c:v>
                </c:pt>
              </c:numCache>
            </c:numRef>
          </c:cat>
          <c:val>
            <c:numRef>
              <c:f>Pumps!$D$15:$D$392</c:f>
              <c:numCache>
                <c:formatCode>0.0</c:formatCode>
                <c:ptCount val="378"/>
                <c:pt idx="0">
                  <c:v>237.84176585706953</c:v>
                </c:pt>
                <c:pt idx="1">
                  <c:v>237.8232545756475</c:v>
                </c:pt>
                <c:pt idx="2">
                  <c:v>237.80446615573385</c:v>
                </c:pt>
                <c:pt idx="3">
                  <c:v>237.78540059732865</c:v>
                </c:pt>
                <c:pt idx="4">
                  <c:v>237.76605790043183</c:v>
                </c:pt>
                <c:pt idx="5">
                  <c:v>237.74643806504346</c:v>
                </c:pt>
                <c:pt idx="6">
                  <c:v>237.72654109116351</c:v>
                </c:pt>
                <c:pt idx="7">
                  <c:v>237.70636697879195</c:v>
                </c:pt>
                <c:pt idx="8">
                  <c:v>237.68591572792883</c:v>
                </c:pt>
                <c:pt idx="9">
                  <c:v>237.6651873385741</c:v>
                </c:pt>
                <c:pt idx="10">
                  <c:v>237.64418181072782</c:v>
                </c:pt>
                <c:pt idx="11">
                  <c:v>237.62289914438995</c:v>
                </c:pt>
                <c:pt idx="12">
                  <c:v>237.60133933956047</c:v>
                </c:pt>
                <c:pt idx="13">
                  <c:v>237.57950239623943</c:v>
                </c:pt>
                <c:pt idx="14">
                  <c:v>237.55738831442682</c:v>
                </c:pt>
                <c:pt idx="15">
                  <c:v>237.53499709412262</c:v>
                </c:pt>
                <c:pt idx="16">
                  <c:v>237.5123287353268</c:v>
                </c:pt>
                <c:pt idx="17">
                  <c:v>237.48938323803944</c:v>
                </c:pt>
                <c:pt idx="18">
                  <c:v>237.46616060226049</c:v>
                </c:pt>
                <c:pt idx="19">
                  <c:v>237.44266082798995</c:v>
                </c:pt>
                <c:pt idx="20">
                  <c:v>237.41888391522784</c:v>
                </c:pt>
                <c:pt idx="21">
                  <c:v>237.39482986397414</c:v>
                </c:pt>
                <c:pt idx="22">
                  <c:v>237.37049867422886</c:v>
                </c:pt>
                <c:pt idx="23">
                  <c:v>237.34589034599196</c:v>
                </c:pt>
                <c:pt idx="24">
                  <c:v>237.32100487926351</c:v>
                </c:pt>
                <c:pt idx="25">
                  <c:v>237.29584227404348</c:v>
                </c:pt>
                <c:pt idx="26">
                  <c:v>237.27040253033186</c:v>
                </c:pt>
                <c:pt idx="27">
                  <c:v>237.24468564812867</c:v>
                </c:pt>
                <c:pt idx="28">
                  <c:v>237.21869162743388</c:v>
                </c:pt>
                <c:pt idx="29">
                  <c:v>237.19242046824752</c:v>
                </c:pt>
                <c:pt idx="30">
                  <c:v>237.1658721705696</c:v>
                </c:pt>
                <c:pt idx="31">
                  <c:v>237.13904673440007</c:v>
                </c:pt>
                <c:pt idx="32">
                  <c:v>237.11194415973895</c:v>
                </c:pt>
                <c:pt idx="33">
                  <c:v>237.08456444658626</c:v>
                </c:pt>
                <c:pt idx="34">
                  <c:v>237.05690759494198</c:v>
                </c:pt>
                <c:pt idx="35">
                  <c:v>237.02897360480611</c:v>
                </c:pt>
                <c:pt idx="36">
                  <c:v>237.00076247617866</c:v>
                </c:pt>
                <c:pt idx="37">
                  <c:v>236.97227420905966</c:v>
                </c:pt>
                <c:pt idx="38">
                  <c:v>236.94350880344905</c:v>
                </c:pt>
                <c:pt idx="39">
                  <c:v>236.91446625934685</c:v>
                </c:pt>
                <c:pt idx="40">
                  <c:v>236.88514657675307</c:v>
                </c:pt>
                <c:pt idx="41">
                  <c:v>236.85554975566774</c:v>
                </c:pt>
                <c:pt idx="42">
                  <c:v>236.82567579609079</c:v>
                </c:pt>
                <c:pt idx="43">
                  <c:v>236.79552469802226</c:v>
                </c:pt>
                <c:pt idx="44">
                  <c:v>236.76509646146218</c:v>
                </c:pt>
                <c:pt idx="45">
                  <c:v>236.73439108641048</c:v>
                </c:pt>
                <c:pt idx="46">
                  <c:v>236.7034085728672</c:v>
                </c:pt>
                <c:pt idx="47">
                  <c:v>236.67214892083237</c:v>
                </c:pt>
                <c:pt idx="48">
                  <c:v>236.64061213030593</c:v>
                </c:pt>
                <c:pt idx="49">
                  <c:v>236.60879820128793</c:v>
                </c:pt>
                <c:pt idx="50">
                  <c:v>236.57670713377831</c:v>
                </c:pt>
                <c:pt idx="51">
                  <c:v>236.54433892777715</c:v>
                </c:pt>
                <c:pt idx="52">
                  <c:v>236.51169358328437</c:v>
                </c:pt>
                <c:pt idx="53">
                  <c:v>236.47877110030004</c:v>
                </c:pt>
                <c:pt idx="54">
                  <c:v>236.44557147882409</c:v>
                </c:pt>
                <c:pt idx="55">
                  <c:v>236.41209471885659</c:v>
                </c:pt>
                <c:pt idx="56">
                  <c:v>236.37834082039748</c:v>
                </c:pt>
                <c:pt idx="57">
                  <c:v>236.34430978344682</c:v>
                </c:pt>
                <c:pt idx="58">
                  <c:v>236.31000160800457</c:v>
                </c:pt>
                <c:pt idx="59">
                  <c:v>236.27541629407071</c:v>
                </c:pt>
                <c:pt idx="60">
                  <c:v>236.24055384164529</c:v>
                </c:pt>
                <c:pt idx="61">
                  <c:v>236.2054142507283</c:v>
                </c:pt>
                <c:pt idx="62">
                  <c:v>236.16999752131971</c:v>
                </c:pt>
                <c:pt idx="63">
                  <c:v>236.13430365341952</c:v>
                </c:pt>
                <c:pt idx="64">
                  <c:v>236.09833264702777</c:v>
                </c:pt>
                <c:pt idx="65">
                  <c:v>236.06208450214444</c:v>
                </c:pt>
                <c:pt idx="66">
                  <c:v>236.02555921876953</c:v>
                </c:pt>
                <c:pt idx="67">
                  <c:v>235.988756796903</c:v>
                </c:pt>
                <c:pt idx="68">
                  <c:v>235.95167723654492</c:v>
                </c:pt>
                <c:pt idx="69">
                  <c:v>235.91432053769526</c:v>
                </c:pt>
                <c:pt idx="70">
                  <c:v>235.87668670035401</c:v>
                </c:pt>
                <c:pt idx="71">
                  <c:v>235.83877572452118</c:v>
                </c:pt>
                <c:pt idx="72">
                  <c:v>235.80058761019677</c:v>
                </c:pt>
                <c:pt idx="73">
                  <c:v>235.76212235738078</c:v>
                </c:pt>
                <c:pt idx="74">
                  <c:v>235.7233799660732</c:v>
                </c:pt>
                <c:pt idx="75">
                  <c:v>235.68436043627403</c:v>
                </c:pt>
                <c:pt idx="76">
                  <c:v>235.64506376798329</c:v>
                </c:pt>
                <c:pt idx="77">
                  <c:v>235.60548996120096</c:v>
                </c:pt>
                <c:pt idx="78">
                  <c:v>235.56563901592705</c:v>
                </c:pt>
                <c:pt idx="79">
                  <c:v>235.52551093216155</c:v>
                </c:pt>
                <c:pt idx="80">
                  <c:v>235.48510570990447</c:v>
                </c:pt>
                <c:pt idx="81">
                  <c:v>235.44442334915581</c:v>
                </c:pt>
                <c:pt idx="82">
                  <c:v>235.40346384991557</c:v>
                </c:pt>
                <c:pt idx="83">
                  <c:v>235.36222721218374</c:v>
                </c:pt>
                <c:pt idx="84">
                  <c:v>235.32071343596036</c:v>
                </c:pt>
                <c:pt idx="85">
                  <c:v>235.27892252124536</c:v>
                </c:pt>
                <c:pt idx="86">
                  <c:v>235.23685446803879</c:v>
                </c:pt>
                <c:pt idx="87">
                  <c:v>235.19450927634063</c:v>
                </c:pt>
                <c:pt idx="88">
                  <c:v>235.15188694615091</c:v>
                </c:pt>
                <c:pt idx="89">
                  <c:v>235.10898747746958</c:v>
                </c:pt>
                <c:pt idx="90">
                  <c:v>235.06581087029667</c:v>
                </c:pt>
                <c:pt idx="91">
                  <c:v>235.02235712463221</c:v>
                </c:pt>
                <c:pt idx="92">
                  <c:v>234.97862624047613</c:v>
                </c:pt>
                <c:pt idx="93">
                  <c:v>234.93461821782847</c:v>
                </c:pt>
                <c:pt idx="94">
                  <c:v>234.89033305668926</c:v>
                </c:pt>
                <c:pt idx="95">
                  <c:v>234.84577075705843</c:v>
                </c:pt>
                <c:pt idx="96">
                  <c:v>234.80093131893602</c:v>
                </c:pt>
                <c:pt idx="97">
                  <c:v>234.75581474232206</c:v>
                </c:pt>
                <c:pt idx="98">
                  <c:v>234.71042102721648</c:v>
                </c:pt>
                <c:pt idx="99">
                  <c:v>234.66475017361935</c:v>
                </c:pt>
                <c:pt idx="100">
                  <c:v>234.61880218153061</c:v>
                </c:pt>
                <c:pt idx="101">
                  <c:v>234.57257705095031</c:v>
                </c:pt>
                <c:pt idx="102">
                  <c:v>234.52607478187841</c:v>
                </c:pt>
                <c:pt idx="103">
                  <c:v>234.47929537431494</c:v>
                </c:pt>
                <c:pt idx="104">
                  <c:v>234.4322388282599</c:v>
                </c:pt>
                <c:pt idx="105">
                  <c:v>234.38490514371324</c:v>
                </c:pt>
                <c:pt idx="106">
                  <c:v>234.33729432067503</c:v>
                </c:pt>
                <c:pt idx="107">
                  <c:v>234.2894063591452</c:v>
                </c:pt>
                <c:pt idx="108">
                  <c:v>234.24124125912383</c:v>
                </c:pt>
                <c:pt idx="109">
                  <c:v>234.19279902061086</c:v>
                </c:pt>
                <c:pt idx="110">
                  <c:v>234.14407964360629</c:v>
                </c:pt>
                <c:pt idx="111">
                  <c:v>234.09508312811016</c:v>
                </c:pt>
                <c:pt idx="112">
                  <c:v>234.04580947412245</c:v>
                </c:pt>
                <c:pt idx="113">
                  <c:v>233.99625868164316</c:v>
                </c:pt>
                <c:pt idx="114">
                  <c:v>233.94643075067228</c:v>
                </c:pt>
                <c:pt idx="115">
                  <c:v>233.89632568120979</c:v>
                </c:pt>
                <c:pt idx="116">
                  <c:v>233.84594347325574</c:v>
                </c:pt>
                <c:pt idx="117">
                  <c:v>233.79528412681012</c:v>
                </c:pt>
                <c:pt idx="118">
                  <c:v>233.74434764187291</c:v>
                </c:pt>
                <c:pt idx="119">
                  <c:v>233.69313401844411</c:v>
                </c:pt>
                <c:pt idx="120">
                  <c:v>233.64164325652374</c:v>
                </c:pt>
                <c:pt idx="121">
                  <c:v>233.58987535611178</c:v>
                </c:pt>
                <c:pt idx="122">
                  <c:v>233.53783031720823</c:v>
                </c:pt>
                <c:pt idx="123">
                  <c:v>233.48550813981311</c:v>
                </c:pt>
                <c:pt idx="124">
                  <c:v>233.4329088239264</c:v>
                </c:pt>
                <c:pt idx="125">
                  <c:v>233.3800323695481</c:v>
                </c:pt>
                <c:pt idx="126">
                  <c:v>233.32687877667823</c:v>
                </c:pt>
                <c:pt idx="127">
                  <c:v>233.27344804531677</c:v>
                </c:pt>
                <c:pt idx="128">
                  <c:v>233.21974017546373</c:v>
                </c:pt>
                <c:pt idx="129">
                  <c:v>233.1657551671191</c:v>
                </c:pt>
                <c:pt idx="130">
                  <c:v>233.11149302028289</c:v>
                </c:pt>
                <c:pt idx="131">
                  <c:v>233.0569537349551</c:v>
                </c:pt>
                <c:pt idx="132">
                  <c:v>233.00213731113573</c:v>
                </c:pt>
                <c:pt idx="133">
                  <c:v>232.94704374882477</c:v>
                </c:pt>
                <c:pt idx="134">
                  <c:v>232.89167304802226</c:v>
                </c:pt>
                <c:pt idx="135">
                  <c:v>232.83602520872813</c:v>
                </c:pt>
                <c:pt idx="136">
                  <c:v>232.78010023094242</c:v>
                </c:pt>
                <c:pt idx="137">
                  <c:v>232.72389811466513</c:v>
                </c:pt>
                <c:pt idx="138">
                  <c:v>232.66741885989629</c:v>
                </c:pt>
                <c:pt idx="139">
                  <c:v>232.61066246663583</c:v>
                </c:pt>
                <c:pt idx="140">
                  <c:v>232.55362893488379</c:v>
                </c:pt>
                <c:pt idx="141">
                  <c:v>232.49631826464019</c:v>
                </c:pt>
                <c:pt idx="142">
                  <c:v>232.43873045590499</c:v>
                </c:pt>
                <c:pt idx="143">
                  <c:v>232.3808655086782</c:v>
                </c:pt>
                <c:pt idx="144">
                  <c:v>232.32272342295985</c:v>
                </c:pt>
                <c:pt idx="145">
                  <c:v>232.2643041987499</c:v>
                </c:pt>
                <c:pt idx="146">
                  <c:v>232.20560783604839</c:v>
                </c:pt>
                <c:pt idx="147">
                  <c:v>232.14663433485526</c:v>
                </c:pt>
                <c:pt idx="148">
                  <c:v>232.08738369517059</c:v>
                </c:pt>
                <c:pt idx="149">
                  <c:v>232.0278559169943</c:v>
                </c:pt>
                <c:pt idx="150">
                  <c:v>231.96805100032645</c:v>
                </c:pt>
                <c:pt idx="151">
                  <c:v>231.907968945167</c:v>
                </c:pt>
                <c:pt idx="152">
                  <c:v>231.84760975151599</c:v>
                </c:pt>
                <c:pt idx="153">
                  <c:v>231.78697341937337</c:v>
                </c:pt>
                <c:pt idx="154">
                  <c:v>231.72605994873919</c:v>
                </c:pt>
                <c:pt idx="155">
                  <c:v>231.66486933961343</c:v>
                </c:pt>
                <c:pt idx="156">
                  <c:v>231.60340159199606</c:v>
                </c:pt>
                <c:pt idx="157">
                  <c:v>231.54165670588714</c:v>
                </c:pt>
                <c:pt idx="158">
                  <c:v>231.47963468128663</c:v>
                </c:pt>
                <c:pt idx="159">
                  <c:v>231.41733551819451</c:v>
                </c:pt>
                <c:pt idx="160">
                  <c:v>231.35475921661083</c:v>
                </c:pt>
                <c:pt idx="161">
                  <c:v>231.29190577653557</c:v>
                </c:pt>
                <c:pt idx="162">
                  <c:v>231.22877519796873</c:v>
                </c:pt>
                <c:pt idx="163">
                  <c:v>231.16536748091031</c:v>
                </c:pt>
                <c:pt idx="164">
                  <c:v>231.10168262536027</c:v>
                </c:pt>
                <c:pt idx="165">
                  <c:v>231.03772063131868</c:v>
                </c:pt>
                <c:pt idx="166">
                  <c:v>230.9734814987855</c:v>
                </c:pt>
                <c:pt idx="167">
                  <c:v>230.90896522776075</c:v>
                </c:pt>
                <c:pt idx="168">
                  <c:v>230.8441718182444</c:v>
                </c:pt>
                <c:pt idx="169">
                  <c:v>230.77910127023648</c:v>
                </c:pt>
                <c:pt idx="170">
                  <c:v>230.71375358373697</c:v>
                </c:pt>
                <c:pt idx="171">
                  <c:v>230.64812875874588</c:v>
                </c:pt>
                <c:pt idx="172">
                  <c:v>230.58222679526321</c:v>
                </c:pt>
                <c:pt idx="173">
                  <c:v>230.51604769328895</c:v>
                </c:pt>
                <c:pt idx="174">
                  <c:v>230.44959145282311</c:v>
                </c:pt>
                <c:pt idx="175">
                  <c:v>230.38285807386569</c:v>
                </c:pt>
                <c:pt idx="176">
                  <c:v>230.31584755641668</c:v>
                </c:pt>
                <c:pt idx="177">
                  <c:v>230.2485599004761</c:v>
                </c:pt>
                <c:pt idx="178">
                  <c:v>230.18099510604392</c:v>
                </c:pt>
                <c:pt idx="179">
                  <c:v>230.11315317312017</c:v>
                </c:pt>
                <c:pt idx="180">
                  <c:v>230.04503410170483</c:v>
                </c:pt>
                <c:pt idx="181">
                  <c:v>229.97663789179791</c:v>
                </c:pt>
                <c:pt idx="182">
                  <c:v>229.90796454339943</c:v>
                </c:pt>
                <c:pt idx="183">
                  <c:v>229.83901405650934</c:v>
                </c:pt>
                <c:pt idx="184">
                  <c:v>229.76978643112767</c:v>
                </c:pt>
                <c:pt idx="185">
                  <c:v>229.70028166725442</c:v>
                </c:pt>
                <c:pt idx="186">
                  <c:v>229.63049976488961</c:v>
                </c:pt>
                <c:pt idx="187">
                  <c:v>229.56044072403319</c:v>
                </c:pt>
                <c:pt idx="188">
                  <c:v>229.49010454468518</c:v>
                </c:pt>
                <c:pt idx="189">
                  <c:v>229.41949122684559</c:v>
                </c:pt>
                <c:pt idx="190">
                  <c:v>229.34860077051445</c:v>
                </c:pt>
                <c:pt idx="191">
                  <c:v>229.2774331756917</c:v>
                </c:pt>
                <c:pt idx="192">
                  <c:v>229.20598844237739</c:v>
                </c:pt>
                <c:pt idx="193">
                  <c:v>229.13426657057147</c:v>
                </c:pt>
                <c:pt idx="194">
                  <c:v>229.06226756027399</c:v>
                </c:pt>
                <c:pt idx="195">
                  <c:v>228.98999141148491</c:v>
                </c:pt>
                <c:pt idx="196">
                  <c:v>228.91743812420424</c:v>
                </c:pt>
                <c:pt idx="197">
                  <c:v>228.84460769843201</c:v>
                </c:pt>
                <c:pt idx="198">
                  <c:v>228.77150013416821</c:v>
                </c:pt>
                <c:pt idx="199">
                  <c:v>228.69811543141279</c:v>
                </c:pt>
                <c:pt idx="200">
                  <c:v>228.62445359016581</c:v>
                </c:pt>
                <c:pt idx="201">
                  <c:v>228.55051461042723</c:v>
                </c:pt>
                <c:pt idx="202">
                  <c:v>228.47629849219709</c:v>
                </c:pt>
                <c:pt idx="203">
                  <c:v>228.40180523547534</c:v>
                </c:pt>
                <c:pt idx="204">
                  <c:v>228.32703484026203</c:v>
                </c:pt>
                <c:pt idx="205">
                  <c:v>228.25198730655714</c:v>
                </c:pt>
                <c:pt idx="206">
                  <c:v>228.17666263436064</c:v>
                </c:pt>
                <c:pt idx="207">
                  <c:v>228.10106082367258</c:v>
                </c:pt>
                <c:pt idx="208">
                  <c:v>228.02518187449294</c:v>
                </c:pt>
                <c:pt idx="209">
                  <c:v>227.94902578682172</c:v>
                </c:pt>
                <c:pt idx="210">
                  <c:v>227.87259256065889</c:v>
                </c:pt>
                <c:pt idx="211">
                  <c:v>227.7958821960045</c:v>
                </c:pt>
                <c:pt idx="212">
                  <c:v>227.71889469285853</c:v>
                </c:pt>
                <c:pt idx="213">
                  <c:v>227.64163005122097</c:v>
                </c:pt>
                <c:pt idx="214">
                  <c:v>227.56408827109183</c:v>
                </c:pt>
                <c:pt idx="215">
                  <c:v>227.48626935247108</c:v>
                </c:pt>
                <c:pt idx="216">
                  <c:v>227.40817329535878</c:v>
                </c:pt>
                <c:pt idx="217">
                  <c:v>227.32980009975489</c:v>
                </c:pt>
                <c:pt idx="218">
                  <c:v>227.25114976565942</c:v>
                </c:pt>
                <c:pt idx="219">
                  <c:v>227.17222229307237</c:v>
                </c:pt>
                <c:pt idx="220">
                  <c:v>227.09301768199373</c:v>
                </c:pt>
                <c:pt idx="221">
                  <c:v>227.01353593242351</c:v>
                </c:pt>
                <c:pt idx="222">
                  <c:v>226.9337770443617</c:v>
                </c:pt>
                <c:pt idx="223">
                  <c:v>226.85374101780832</c:v>
                </c:pt>
                <c:pt idx="224">
                  <c:v>226.77342785276335</c:v>
                </c:pt>
                <c:pt idx="225">
                  <c:v>226.69283754922679</c:v>
                </c:pt>
                <c:pt idx="226">
                  <c:v>226.61197010719866</c:v>
                </c:pt>
                <c:pt idx="227">
                  <c:v>226.53082552667897</c:v>
                </c:pt>
                <c:pt idx="228">
                  <c:v>226.44940380766766</c:v>
                </c:pt>
                <c:pt idx="229">
                  <c:v>226.36770495016478</c:v>
                </c:pt>
                <c:pt idx="230">
                  <c:v>226.28572895417031</c:v>
                </c:pt>
                <c:pt idx="231">
                  <c:v>226.20347581968426</c:v>
                </c:pt>
                <c:pt idx="232">
                  <c:v>226.12094554670662</c:v>
                </c:pt>
                <c:pt idx="233">
                  <c:v>226.03813813523743</c:v>
                </c:pt>
                <c:pt idx="234">
                  <c:v>225.95505358527663</c:v>
                </c:pt>
                <c:pt idx="235">
                  <c:v>225.87169189682425</c:v>
                </c:pt>
                <c:pt idx="236">
                  <c:v>225.78805306988031</c:v>
                </c:pt>
                <c:pt idx="237">
                  <c:v>225.70413710444475</c:v>
                </c:pt>
                <c:pt idx="238">
                  <c:v>225.61994400051762</c:v>
                </c:pt>
                <c:pt idx="239">
                  <c:v>225.53547375809893</c:v>
                </c:pt>
                <c:pt idx="240">
                  <c:v>225.45072637718863</c:v>
                </c:pt>
                <c:pt idx="241">
                  <c:v>225.36570185778675</c:v>
                </c:pt>
                <c:pt idx="242">
                  <c:v>225.28040019989331</c:v>
                </c:pt>
                <c:pt idx="243">
                  <c:v>225.19482140350826</c:v>
                </c:pt>
                <c:pt idx="244">
                  <c:v>225.10896546863165</c:v>
                </c:pt>
                <c:pt idx="245">
                  <c:v>225.02283239526344</c:v>
                </c:pt>
                <c:pt idx="246">
                  <c:v>224.93642218340364</c:v>
                </c:pt>
                <c:pt idx="247">
                  <c:v>224.84973483305228</c:v>
                </c:pt>
                <c:pt idx="248">
                  <c:v>224.76277034420934</c:v>
                </c:pt>
                <c:pt idx="249">
                  <c:v>224.67552871687479</c:v>
                </c:pt>
                <c:pt idx="250">
                  <c:v>224.58800995104869</c:v>
                </c:pt>
                <c:pt idx="251">
                  <c:v>224.50021404673097</c:v>
                </c:pt>
                <c:pt idx="252">
                  <c:v>224.4121410039217</c:v>
                </c:pt>
                <c:pt idx="253">
                  <c:v>224.32379082262085</c:v>
                </c:pt>
                <c:pt idx="254">
                  <c:v>224.23516350282839</c:v>
                </c:pt>
                <c:pt idx="255">
                  <c:v>224.14625904454437</c:v>
                </c:pt>
                <c:pt idx="256">
                  <c:v>224.05707744776876</c:v>
                </c:pt>
                <c:pt idx="257">
                  <c:v>223.96761871250155</c:v>
                </c:pt>
                <c:pt idx="258">
                  <c:v>223.87788283874278</c:v>
                </c:pt>
                <c:pt idx="259">
                  <c:v>223.78786982649243</c:v>
                </c:pt>
                <c:pt idx="260">
                  <c:v>223.69757967575049</c:v>
                </c:pt>
                <c:pt idx="261">
                  <c:v>223.60701238651697</c:v>
                </c:pt>
                <c:pt idx="262">
                  <c:v>223.51616795879184</c:v>
                </c:pt>
                <c:pt idx="263">
                  <c:v>223.42504639257515</c:v>
                </c:pt>
                <c:pt idx="264">
                  <c:v>223.33364768786689</c:v>
                </c:pt>
                <c:pt idx="265">
                  <c:v>223.24197184466703</c:v>
                </c:pt>
                <c:pt idx="266">
                  <c:v>223.1500188629756</c:v>
                </c:pt>
                <c:pt idx="267">
                  <c:v>223.05778874279258</c:v>
                </c:pt>
                <c:pt idx="268">
                  <c:v>222.96528148411798</c:v>
                </c:pt>
                <c:pt idx="269">
                  <c:v>222.8724970869518</c:v>
                </c:pt>
                <c:pt idx="270">
                  <c:v>222.77943555129403</c:v>
                </c:pt>
                <c:pt idx="271">
                  <c:v>222.68609687714468</c:v>
                </c:pt>
                <c:pt idx="272">
                  <c:v>222.59248106450374</c:v>
                </c:pt>
                <c:pt idx="273">
                  <c:v>222.49858811337123</c:v>
                </c:pt>
                <c:pt idx="274">
                  <c:v>222.40441802374713</c:v>
                </c:pt>
                <c:pt idx="275">
                  <c:v>222.30997079563144</c:v>
                </c:pt>
                <c:pt idx="276">
                  <c:v>222.21524642902418</c:v>
                </c:pt>
                <c:pt idx="277">
                  <c:v>222.12024492392533</c:v>
                </c:pt>
                <c:pt idx="278">
                  <c:v>222.02496628033492</c:v>
                </c:pt>
                <c:pt idx="279">
                  <c:v>221.92941049825291</c:v>
                </c:pt>
                <c:pt idx="280">
                  <c:v>221.83357757767931</c:v>
                </c:pt>
                <c:pt idx="281">
                  <c:v>221.73746751861412</c:v>
                </c:pt>
                <c:pt idx="282">
                  <c:v>221.64108032105736</c:v>
                </c:pt>
                <c:pt idx="283">
                  <c:v>221.54441598500904</c:v>
                </c:pt>
                <c:pt idx="284">
                  <c:v>221.44747451046911</c:v>
                </c:pt>
                <c:pt idx="285">
                  <c:v>221.35025589743759</c:v>
                </c:pt>
                <c:pt idx="286">
                  <c:v>221.25276014591452</c:v>
                </c:pt>
                <c:pt idx="287">
                  <c:v>221.15498725589984</c:v>
                </c:pt>
                <c:pt idx="288">
                  <c:v>221.05693722739358</c:v>
                </c:pt>
                <c:pt idx="289">
                  <c:v>220.95861006039576</c:v>
                </c:pt>
                <c:pt idx="290">
                  <c:v>220.86000575490633</c:v>
                </c:pt>
                <c:pt idx="291">
                  <c:v>220.76112431092534</c:v>
                </c:pt>
                <c:pt idx="292">
                  <c:v>220.66196572845274</c:v>
                </c:pt>
                <c:pt idx="293">
                  <c:v>220.56253000748859</c:v>
                </c:pt>
                <c:pt idx="294">
                  <c:v>220.46281714803283</c:v>
                </c:pt>
                <c:pt idx="295">
                  <c:v>220.36282715008548</c:v>
                </c:pt>
                <c:pt idx="296">
                  <c:v>220.26256001364658</c:v>
                </c:pt>
                <c:pt idx="297">
                  <c:v>220.16201573871609</c:v>
                </c:pt>
                <c:pt idx="298">
                  <c:v>220.061194325294</c:v>
                </c:pt>
                <c:pt idx="299">
                  <c:v>219.96009577338035</c:v>
                </c:pt>
                <c:pt idx="300">
                  <c:v>219.85872008297508</c:v>
                </c:pt>
                <c:pt idx="301">
                  <c:v>219.75706725407827</c:v>
                </c:pt>
                <c:pt idx="302">
                  <c:v>219.65513728668986</c:v>
                </c:pt>
                <c:pt idx="303">
                  <c:v>219.55293018080985</c:v>
                </c:pt>
                <c:pt idx="304">
                  <c:v>219.45044593643829</c:v>
                </c:pt>
                <c:pt idx="305">
                  <c:v>219.34768455357514</c:v>
                </c:pt>
                <c:pt idx="306">
                  <c:v>219.2446460322204</c:v>
                </c:pt>
                <c:pt idx="307">
                  <c:v>219.14133037237406</c:v>
                </c:pt>
                <c:pt idx="308">
                  <c:v>219.03773757403616</c:v>
                </c:pt>
                <c:pt idx="309">
                  <c:v>218.93386763720667</c:v>
                </c:pt>
                <c:pt idx="310">
                  <c:v>218.82972056188561</c:v>
                </c:pt>
                <c:pt idx="311">
                  <c:v>218.72529634807296</c:v>
                </c:pt>
                <c:pt idx="312">
                  <c:v>218.6205949957687</c:v>
                </c:pt>
                <c:pt idx="313">
                  <c:v>218.51561650497288</c:v>
                </c:pt>
                <c:pt idx="314">
                  <c:v>218.41036087568548</c:v>
                </c:pt>
                <c:pt idx="315">
                  <c:v>218.3048281079065</c:v>
                </c:pt>
                <c:pt idx="316">
                  <c:v>218.19901820163594</c:v>
                </c:pt>
                <c:pt idx="317">
                  <c:v>218.09293115687379</c:v>
                </c:pt>
                <c:pt idx="318">
                  <c:v>217.98656697362006</c:v>
                </c:pt>
                <c:pt idx="319">
                  <c:v>217.87992565187474</c:v>
                </c:pt>
                <c:pt idx="320">
                  <c:v>217.77300719163784</c:v>
                </c:pt>
                <c:pt idx="321">
                  <c:v>217.66581159290936</c:v>
                </c:pt>
                <c:pt idx="322">
                  <c:v>217.5583388556893</c:v>
                </c:pt>
                <c:pt idx="323">
                  <c:v>217.45058897997765</c:v>
                </c:pt>
                <c:pt idx="324">
                  <c:v>217.34256196577442</c:v>
                </c:pt>
                <c:pt idx="325">
                  <c:v>217.23425781307961</c:v>
                </c:pt>
                <c:pt idx="326">
                  <c:v>217.12567652189324</c:v>
                </c:pt>
                <c:pt idx="327">
                  <c:v>217.01681809221526</c:v>
                </c:pt>
                <c:pt idx="328">
                  <c:v>216.9076825240457</c:v>
                </c:pt>
                <c:pt idx="329">
                  <c:v>216.79826981738455</c:v>
                </c:pt>
                <c:pt idx="330">
                  <c:v>216.68857997223182</c:v>
                </c:pt>
                <c:pt idx="331">
                  <c:v>216.57861298858754</c:v>
                </c:pt>
                <c:pt idx="332">
                  <c:v>216.46836886645164</c:v>
                </c:pt>
                <c:pt idx="333">
                  <c:v>216.35784760582416</c:v>
                </c:pt>
                <c:pt idx="334">
                  <c:v>216.24704920670513</c:v>
                </c:pt>
                <c:pt idx="335">
                  <c:v>216.13597366909448</c:v>
                </c:pt>
                <c:pt idx="336">
                  <c:v>216.02462099299225</c:v>
                </c:pt>
                <c:pt idx="337">
                  <c:v>215.91299117839844</c:v>
                </c:pt>
                <c:pt idx="338">
                  <c:v>215.80108422531308</c:v>
                </c:pt>
                <c:pt idx="339">
                  <c:v>215.68890013373613</c:v>
                </c:pt>
                <c:pt idx="340">
                  <c:v>215.57643890366757</c:v>
                </c:pt>
                <c:pt idx="341">
                  <c:v>215.46370053510742</c:v>
                </c:pt>
                <c:pt idx="342">
                  <c:v>215.35068502805572</c:v>
                </c:pt>
                <c:pt idx="343">
                  <c:v>215.23739238251241</c:v>
                </c:pt>
                <c:pt idx="344">
                  <c:v>215.12382259847755</c:v>
                </c:pt>
                <c:pt idx="345">
                  <c:v>215.00997567595107</c:v>
                </c:pt>
                <c:pt idx="346">
                  <c:v>214.89585161493304</c:v>
                </c:pt>
                <c:pt idx="347">
                  <c:v>214.78145041542342</c:v>
                </c:pt>
                <c:pt idx="348">
                  <c:v>214.66677207742219</c:v>
                </c:pt>
                <c:pt idx="349">
                  <c:v>214.55181660092941</c:v>
                </c:pt>
                <c:pt idx="350">
                  <c:v>214.43658398594502</c:v>
                </c:pt>
                <c:pt idx="351">
                  <c:v>214.32107423246907</c:v>
                </c:pt>
                <c:pt idx="352">
                  <c:v>214.20528734050154</c:v>
                </c:pt>
                <c:pt idx="353">
                  <c:v>214.0892233100424</c:v>
                </c:pt>
                <c:pt idx="354">
                  <c:v>213.9728821410917</c:v>
                </c:pt>
                <c:pt idx="355">
                  <c:v>213.85626383364942</c:v>
                </c:pt>
                <c:pt idx="356">
                  <c:v>213.73936838771556</c:v>
                </c:pt>
                <c:pt idx="357">
                  <c:v>213.62219580329008</c:v>
                </c:pt>
                <c:pt idx="358">
                  <c:v>213.50474608037305</c:v>
                </c:pt>
                <c:pt idx="359">
                  <c:v>213.38701921896444</c:v>
                </c:pt>
                <c:pt idx="360">
                  <c:v>213.26901521906424</c:v>
                </c:pt>
                <c:pt idx="361">
                  <c:v>213.15073408067246</c:v>
                </c:pt>
                <c:pt idx="362">
                  <c:v>213.0321758037891</c:v>
                </c:pt>
                <c:pt idx="363">
                  <c:v>212.91334038841416</c:v>
                </c:pt>
                <c:pt idx="364">
                  <c:v>212.79422783454763</c:v>
                </c:pt>
                <c:pt idx="365">
                  <c:v>212.67483814218949</c:v>
                </c:pt>
                <c:pt idx="366">
                  <c:v>212.55517131133979</c:v>
                </c:pt>
                <c:pt idx="367">
                  <c:v>212.4352273419984</c:v>
                </c:pt>
                <c:pt idx="368">
                  <c:v>212.31500623416565</c:v>
                </c:pt>
                <c:pt idx="369">
                  <c:v>212.19450798784112</c:v>
                </c:pt>
                <c:pt idx="370">
                  <c:v>212.07373260302521</c:v>
                </c:pt>
                <c:pt idx="371">
                  <c:v>211.95268007971745</c:v>
                </c:pt>
                <c:pt idx="372">
                  <c:v>211.83135041791826</c:v>
                </c:pt>
                <c:pt idx="373">
                  <c:v>211.70974361762751</c:v>
                </c:pt>
                <c:pt idx="374">
                  <c:v>211.58785967884512</c:v>
                </c:pt>
                <c:pt idx="375">
                  <c:v>211.46569860157121</c:v>
                </c:pt>
                <c:pt idx="376">
                  <c:v>211.34326038580568</c:v>
                </c:pt>
                <c:pt idx="377">
                  <c:v>211.22054503154857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C5-4F83-B051-1B4D727275A7}"/>
            </c:ext>
          </c:extLst>
        </c:ser>
        <c:ser>
          <c:idx val="3"/>
          <c:order val="2"/>
          <c:tx>
            <c:strRef>
              <c:f>Pumps!$E$14</c:f>
              <c:strCache>
                <c:ptCount val="1"/>
                <c:pt idx="0">
                  <c:v>Pump 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Pumps!$B$15:$B$392</c:f>
              <c:numCache>
                <c:formatCode>0.0</c:formatCode>
                <c:ptCount val="378"/>
                <c:pt idx="0">
                  <c:v>0.1884955592153876</c:v>
                </c:pt>
                <c:pt idx="1">
                  <c:v>0.37699111843077521</c:v>
                </c:pt>
                <c:pt idx="2">
                  <c:v>0.56548667764616278</c:v>
                </c:pt>
                <c:pt idx="3">
                  <c:v>0.75398223686155041</c:v>
                </c:pt>
                <c:pt idx="4">
                  <c:v>0.94247779607693805</c:v>
                </c:pt>
                <c:pt idx="5">
                  <c:v>1.1309733552923256</c:v>
                </c:pt>
                <c:pt idx="6">
                  <c:v>1.3194689145077132</c:v>
                </c:pt>
                <c:pt idx="7">
                  <c:v>1.5079644737231008</c:v>
                </c:pt>
                <c:pt idx="8">
                  <c:v>1.6964600329384882</c:v>
                </c:pt>
                <c:pt idx="9">
                  <c:v>1.8849555921538761</c:v>
                </c:pt>
                <c:pt idx="10">
                  <c:v>2.0734511513692637</c:v>
                </c:pt>
                <c:pt idx="11">
                  <c:v>2.2619467105846511</c:v>
                </c:pt>
                <c:pt idx="12">
                  <c:v>2.450442269800039</c:v>
                </c:pt>
                <c:pt idx="13">
                  <c:v>2.6389378290154264</c:v>
                </c:pt>
                <c:pt idx="14">
                  <c:v>2.8274333882308138</c:v>
                </c:pt>
                <c:pt idx="15">
                  <c:v>3.0159289474462017</c:v>
                </c:pt>
                <c:pt idx="16">
                  <c:v>3.2044245066615895</c:v>
                </c:pt>
                <c:pt idx="17">
                  <c:v>3.3929200658769765</c:v>
                </c:pt>
                <c:pt idx="18">
                  <c:v>3.5814156250923643</c:v>
                </c:pt>
                <c:pt idx="19">
                  <c:v>3.7699111843077522</c:v>
                </c:pt>
                <c:pt idx="20">
                  <c:v>3.9584067435231391</c:v>
                </c:pt>
                <c:pt idx="21">
                  <c:v>4.1469023027385274</c:v>
                </c:pt>
                <c:pt idx="22">
                  <c:v>4.335397861953914</c:v>
                </c:pt>
                <c:pt idx="23">
                  <c:v>4.5238934211693023</c:v>
                </c:pt>
                <c:pt idx="24">
                  <c:v>4.7123889803846897</c:v>
                </c:pt>
                <c:pt idx="25">
                  <c:v>4.900884539600078</c:v>
                </c:pt>
                <c:pt idx="26">
                  <c:v>5.0893800988154645</c:v>
                </c:pt>
                <c:pt idx="27">
                  <c:v>5.2778756580308528</c:v>
                </c:pt>
                <c:pt idx="28">
                  <c:v>5.4663712172462393</c:v>
                </c:pt>
                <c:pt idx="29">
                  <c:v>5.6548667764616276</c:v>
                </c:pt>
                <c:pt idx="30">
                  <c:v>5.8433623356770141</c:v>
                </c:pt>
                <c:pt idx="31">
                  <c:v>6.0318578948924033</c:v>
                </c:pt>
                <c:pt idx="32">
                  <c:v>6.2203534541077907</c:v>
                </c:pt>
                <c:pt idx="33">
                  <c:v>6.408849013323179</c:v>
                </c:pt>
                <c:pt idx="34">
                  <c:v>6.5973445725385647</c:v>
                </c:pt>
                <c:pt idx="35">
                  <c:v>6.785840131753953</c:v>
                </c:pt>
                <c:pt idx="36">
                  <c:v>6.9743356909693404</c:v>
                </c:pt>
                <c:pt idx="37">
                  <c:v>7.1628312501847287</c:v>
                </c:pt>
                <c:pt idx="38">
                  <c:v>7.3513268094001161</c:v>
                </c:pt>
                <c:pt idx="39">
                  <c:v>7.5398223686155044</c:v>
                </c:pt>
                <c:pt idx="40">
                  <c:v>7.72831792783089</c:v>
                </c:pt>
                <c:pt idx="41">
                  <c:v>7.9168134870462783</c:v>
                </c:pt>
                <c:pt idx="42">
                  <c:v>8.1053090462616666</c:v>
                </c:pt>
                <c:pt idx="43">
                  <c:v>8.2938046054770549</c:v>
                </c:pt>
                <c:pt idx="44">
                  <c:v>8.4823001646924414</c:v>
                </c:pt>
                <c:pt idx="45">
                  <c:v>8.6707957239078279</c:v>
                </c:pt>
                <c:pt idx="46">
                  <c:v>8.8592912831232162</c:v>
                </c:pt>
                <c:pt idx="47">
                  <c:v>9.0477868423386045</c:v>
                </c:pt>
                <c:pt idx="48">
                  <c:v>9.2362824015539911</c:v>
                </c:pt>
                <c:pt idx="49">
                  <c:v>9.4247779607693793</c:v>
                </c:pt>
                <c:pt idx="50">
                  <c:v>9.6132735199847676</c:v>
                </c:pt>
                <c:pt idx="51">
                  <c:v>9.8017690792001559</c:v>
                </c:pt>
                <c:pt idx="52">
                  <c:v>9.9902646384155407</c:v>
                </c:pt>
                <c:pt idx="53">
                  <c:v>10.178760197630929</c:v>
                </c:pt>
                <c:pt idx="54">
                  <c:v>10.367255756846317</c:v>
                </c:pt>
                <c:pt idx="55">
                  <c:v>10.555751316061706</c:v>
                </c:pt>
                <c:pt idx="56">
                  <c:v>10.74424687527709</c:v>
                </c:pt>
                <c:pt idx="57">
                  <c:v>10.932742434492479</c:v>
                </c:pt>
                <c:pt idx="58">
                  <c:v>11.121237993707867</c:v>
                </c:pt>
                <c:pt idx="59">
                  <c:v>11.309733552923255</c:v>
                </c:pt>
                <c:pt idx="60">
                  <c:v>11.498229112138642</c:v>
                </c:pt>
                <c:pt idx="61">
                  <c:v>11.686724671354028</c:v>
                </c:pt>
                <c:pt idx="62">
                  <c:v>11.875220230569418</c:v>
                </c:pt>
                <c:pt idx="63">
                  <c:v>12.063715789784807</c:v>
                </c:pt>
                <c:pt idx="64">
                  <c:v>12.252211349000193</c:v>
                </c:pt>
                <c:pt idx="65">
                  <c:v>12.440706908215581</c:v>
                </c:pt>
                <c:pt idx="66">
                  <c:v>12.62920246743097</c:v>
                </c:pt>
                <c:pt idx="67">
                  <c:v>12.817698026646358</c:v>
                </c:pt>
                <c:pt idx="68">
                  <c:v>13.006193585861745</c:v>
                </c:pt>
                <c:pt idx="69">
                  <c:v>13.194689145077129</c:v>
                </c:pt>
                <c:pt idx="70">
                  <c:v>13.383184704292518</c:v>
                </c:pt>
                <c:pt idx="71">
                  <c:v>13.571680263507906</c:v>
                </c:pt>
                <c:pt idx="72">
                  <c:v>13.760175822723294</c:v>
                </c:pt>
                <c:pt idx="73">
                  <c:v>13.948671381938681</c:v>
                </c:pt>
                <c:pt idx="74">
                  <c:v>14.137166941154069</c:v>
                </c:pt>
                <c:pt idx="75">
                  <c:v>14.325662500369457</c:v>
                </c:pt>
                <c:pt idx="76">
                  <c:v>14.514158059584846</c:v>
                </c:pt>
                <c:pt idx="77">
                  <c:v>14.702653618800232</c:v>
                </c:pt>
                <c:pt idx="78">
                  <c:v>14.89114917801562</c:v>
                </c:pt>
                <c:pt idx="79">
                  <c:v>15.079644737231009</c:v>
                </c:pt>
                <c:pt idx="80">
                  <c:v>15.268140296446397</c:v>
                </c:pt>
                <c:pt idx="81">
                  <c:v>15.45663585566178</c:v>
                </c:pt>
                <c:pt idx="82">
                  <c:v>15.645131414877167</c:v>
                </c:pt>
                <c:pt idx="83">
                  <c:v>15.833626974092557</c:v>
                </c:pt>
                <c:pt idx="84">
                  <c:v>16.022122533307943</c:v>
                </c:pt>
                <c:pt idx="85">
                  <c:v>16.210618092523333</c:v>
                </c:pt>
                <c:pt idx="86">
                  <c:v>16.39911365173872</c:v>
                </c:pt>
                <c:pt idx="87">
                  <c:v>16.58760921095411</c:v>
                </c:pt>
                <c:pt idx="88">
                  <c:v>16.776104770169493</c:v>
                </c:pt>
                <c:pt idx="89">
                  <c:v>16.964600329384883</c:v>
                </c:pt>
                <c:pt idx="90">
                  <c:v>17.153095888600269</c:v>
                </c:pt>
                <c:pt idx="91">
                  <c:v>17.341591447815656</c:v>
                </c:pt>
                <c:pt idx="92">
                  <c:v>17.530087007031046</c:v>
                </c:pt>
                <c:pt idx="93">
                  <c:v>17.718582566246432</c:v>
                </c:pt>
                <c:pt idx="94">
                  <c:v>17.907078125461823</c:v>
                </c:pt>
                <c:pt idx="95">
                  <c:v>18.095573684677209</c:v>
                </c:pt>
                <c:pt idx="96">
                  <c:v>18.284069243892596</c:v>
                </c:pt>
                <c:pt idx="97">
                  <c:v>18.472564803107982</c:v>
                </c:pt>
                <c:pt idx="98">
                  <c:v>18.661060362323369</c:v>
                </c:pt>
                <c:pt idx="99">
                  <c:v>18.849555921538759</c:v>
                </c:pt>
                <c:pt idx="100">
                  <c:v>19.038051480754145</c:v>
                </c:pt>
                <c:pt idx="101">
                  <c:v>19.226547039969535</c:v>
                </c:pt>
                <c:pt idx="102">
                  <c:v>19.415042599184922</c:v>
                </c:pt>
                <c:pt idx="103">
                  <c:v>19.603538158400312</c:v>
                </c:pt>
                <c:pt idx="104">
                  <c:v>19.792033717615695</c:v>
                </c:pt>
                <c:pt idx="105">
                  <c:v>19.980529276831081</c:v>
                </c:pt>
                <c:pt idx="106">
                  <c:v>20.169024836046471</c:v>
                </c:pt>
                <c:pt idx="107">
                  <c:v>20.357520395261858</c:v>
                </c:pt>
                <c:pt idx="108">
                  <c:v>20.546015954477248</c:v>
                </c:pt>
                <c:pt idx="109">
                  <c:v>20.734511513692635</c:v>
                </c:pt>
                <c:pt idx="110">
                  <c:v>20.923007072908025</c:v>
                </c:pt>
                <c:pt idx="111">
                  <c:v>21.111502632123411</c:v>
                </c:pt>
                <c:pt idx="112">
                  <c:v>21.299998191338798</c:v>
                </c:pt>
                <c:pt idx="113">
                  <c:v>21.488493750554181</c:v>
                </c:pt>
                <c:pt idx="114">
                  <c:v>21.676989309769571</c:v>
                </c:pt>
                <c:pt idx="115">
                  <c:v>21.865484868984957</c:v>
                </c:pt>
                <c:pt idx="116">
                  <c:v>22.053980428200344</c:v>
                </c:pt>
                <c:pt idx="117">
                  <c:v>22.242475987415734</c:v>
                </c:pt>
                <c:pt idx="118">
                  <c:v>22.43097154663112</c:v>
                </c:pt>
                <c:pt idx="119">
                  <c:v>22.61946710584651</c:v>
                </c:pt>
                <c:pt idx="120">
                  <c:v>22.807962665061897</c:v>
                </c:pt>
                <c:pt idx="121">
                  <c:v>22.996458224277283</c:v>
                </c:pt>
                <c:pt idx="122">
                  <c:v>23.18495378349267</c:v>
                </c:pt>
                <c:pt idx="123">
                  <c:v>23.373449342708057</c:v>
                </c:pt>
                <c:pt idx="124">
                  <c:v>23.561944901923447</c:v>
                </c:pt>
                <c:pt idx="125">
                  <c:v>23.750440461138837</c:v>
                </c:pt>
                <c:pt idx="126">
                  <c:v>23.938936020354227</c:v>
                </c:pt>
                <c:pt idx="127">
                  <c:v>24.127431579569613</c:v>
                </c:pt>
                <c:pt idx="128">
                  <c:v>24.315927138785003</c:v>
                </c:pt>
                <c:pt idx="129">
                  <c:v>24.504422698000386</c:v>
                </c:pt>
                <c:pt idx="130">
                  <c:v>24.692918257215773</c:v>
                </c:pt>
                <c:pt idx="131">
                  <c:v>24.881413816431163</c:v>
                </c:pt>
                <c:pt idx="132">
                  <c:v>25.069909375646549</c:v>
                </c:pt>
                <c:pt idx="133">
                  <c:v>25.258404934861939</c:v>
                </c:pt>
                <c:pt idx="134">
                  <c:v>25.446900494077326</c:v>
                </c:pt>
                <c:pt idx="135">
                  <c:v>25.635396053292716</c:v>
                </c:pt>
                <c:pt idx="136">
                  <c:v>25.823891612508103</c:v>
                </c:pt>
                <c:pt idx="137">
                  <c:v>26.012387171723489</c:v>
                </c:pt>
                <c:pt idx="138">
                  <c:v>26.200882730938872</c:v>
                </c:pt>
                <c:pt idx="139">
                  <c:v>26.389378290154259</c:v>
                </c:pt>
                <c:pt idx="140">
                  <c:v>26.577873849369649</c:v>
                </c:pt>
                <c:pt idx="141">
                  <c:v>26.766369408585035</c:v>
                </c:pt>
                <c:pt idx="142">
                  <c:v>26.954864967800425</c:v>
                </c:pt>
                <c:pt idx="143">
                  <c:v>27.143360527015812</c:v>
                </c:pt>
                <c:pt idx="144">
                  <c:v>27.331856086231202</c:v>
                </c:pt>
                <c:pt idx="145">
                  <c:v>27.520351645446588</c:v>
                </c:pt>
                <c:pt idx="146">
                  <c:v>27.708847204661975</c:v>
                </c:pt>
                <c:pt idx="147">
                  <c:v>27.897342763877361</c:v>
                </c:pt>
                <c:pt idx="148">
                  <c:v>28.085838323092748</c:v>
                </c:pt>
                <c:pt idx="149">
                  <c:v>28.274333882308138</c:v>
                </c:pt>
                <c:pt idx="150">
                  <c:v>28.462829441523525</c:v>
                </c:pt>
                <c:pt idx="151">
                  <c:v>28.651325000738915</c:v>
                </c:pt>
                <c:pt idx="152">
                  <c:v>28.839820559954301</c:v>
                </c:pt>
                <c:pt idx="153">
                  <c:v>29.028316119169691</c:v>
                </c:pt>
                <c:pt idx="154">
                  <c:v>29.216811678385078</c:v>
                </c:pt>
                <c:pt idx="155">
                  <c:v>29.405307237600464</c:v>
                </c:pt>
                <c:pt idx="156">
                  <c:v>29.593802796815851</c:v>
                </c:pt>
                <c:pt idx="157">
                  <c:v>29.782298356031241</c:v>
                </c:pt>
                <c:pt idx="158">
                  <c:v>29.970793915246627</c:v>
                </c:pt>
                <c:pt idx="159">
                  <c:v>30.159289474462017</c:v>
                </c:pt>
                <c:pt idx="160">
                  <c:v>30.347785033677404</c:v>
                </c:pt>
                <c:pt idx="161">
                  <c:v>30.536280592892794</c:v>
                </c:pt>
                <c:pt idx="162">
                  <c:v>30.724776152108177</c:v>
                </c:pt>
                <c:pt idx="163">
                  <c:v>30.91327171132356</c:v>
                </c:pt>
                <c:pt idx="164">
                  <c:v>31.10176727053895</c:v>
                </c:pt>
                <c:pt idx="165">
                  <c:v>31.290262829754333</c:v>
                </c:pt>
                <c:pt idx="166">
                  <c:v>31.478758388969727</c:v>
                </c:pt>
                <c:pt idx="167">
                  <c:v>31.667253948185113</c:v>
                </c:pt>
                <c:pt idx="168">
                  <c:v>31.855749507400507</c:v>
                </c:pt>
                <c:pt idx="169">
                  <c:v>32.044245066615886</c:v>
                </c:pt>
                <c:pt idx="170">
                  <c:v>32.232740625831276</c:v>
                </c:pt>
                <c:pt idx="171">
                  <c:v>32.421236185046666</c:v>
                </c:pt>
                <c:pt idx="172">
                  <c:v>32.609731744262049</c:v>
                </c:pt>
                <c:pt idx="173">
                  <c:v>32.798227303477439</c:v>
                </c:pt>
                <c:pt idx="174">
                  <c:v>32.986722862692829</c:v>
                </c:pt>
                <c:pt idx="175">
                  <c:v>33.17521842190822</c:v>
                </c:pt>
                <c:pt idx="176">
                  <c:v>33.363713981123603</c:v>
                </c:pt>
                <c:pt idx="177">
                  <c:v>33.552209540338986</c:v>
                </c:pt>
                <c:pt idx="178">
                  <c:v>33.740705099554383</c:v>
                </c:pt>
                <c:pt idx="179">
                  <c:v>33.929200658769766</c:v>
                </c:pt>
                <c:pt idx="180">
                  <c:v>34.117696217985156</c:v>
                </c:pt>
                <c:pt idx="181">
                  <c:v>34.306191777200539</c:v>
                </c:pt>
                <c:pt idx="182">
                  <c:v>34.494687336415936</c:v>
                </c:pt>
                <c:pt idx="183">
                  <c:v>34.683182895631312</c:v>
                </c:pt>
                <c:pt idx="184">
                  <c:v>34.871678454846702</c:v>
                </c:pt>
                <c:pt idx="185">
                  <c:v>35.060174014062092</c:v>
                </c:pt>
                <c:pt idx="186">
                  <c:v>35.248669573277475</c:v>
                </c:pt>
                <c:pt idx="187">
                  <c:v>35.437165132492865</c:v>
                </c:pt>
                <c:pt idx="188">
                  <c:v>35.625660691708248</c:v>
                </c:pt>
                <c:pt idx="189">
                  <c:v>35.814156250923645</c:v>
                </c:pt>
                <c:pt idx="190">
                  <c:v>36.002651810139021</c:v>
                </c:pt>
                <c:pt idx="191">
                  <c:v>36.191147369354418</c:v>
                </c:pt>
                <c:pt idx="192">
                  <c:v>36.379642928569801</c:v>
                </c:pt>
                <c:pt idx="193">
                  <c:v>36.568138487785191</c:v>
                </c:pt>
                <c:pt idx="194">
                  <c:v>36.756634047000574</c:v>
                </c:pt>
                <c:pt idx="195">
                  <c:v>36.945129606215964</c:v>
                </c:pt>
                <c:pt idx="196">
                  <c:v>37.133625165431354</c:v>
                </c:pt>
                <c:pt idx="197">
                  <c:v>37.322120724646737</c:v>
                </c:pt>
                <c:pt idx="198">
                  <c:v>37.510616283862127</c:v>
                </c:pt>
                <c:pt idx="199">
                  <c:v>37.699111843077517</c:v>
                </c:pt>
                <c:pt idx="200">
                  <c:v>37.887607402292907</c:v>
                </c:pt>
                <c:pt idx="201">
                  <c:v>38.07610296150829</c:v>
                </c:pt>
                <c:pt idx="202">
                  <c:v>38.264598520723673</c:v>
                </c:pt>
                <c:pt idx="203">
                  <c:v>38.453094079939071</c:v>
                </c:pt>
                <c:pt idx="204">
                  <c:v>38.641589639154454</c:v>
                </c:pt>
                <c:pt idx="205">
                  <c:v>38.830085198369844</c:v>
                </c:pt>
                <c:pt idx="206">
                  <c:v>39.018580757585227</c:v>
                </c:pt>
                <c:pt idx="207">
                  <c:v>39.207076316800624</c:v>
                </c:pt>
                <c:pt idx="208">
                  <c:v>39.395571876016</c:v>
                </c:pt>
                <c:pt idx="209">
                  <c:v>39.58406743523139</c:v>
                </c:pt>
                <c:pt idx="210">
                  <c:v>39.77256299444678</c:v>
                </c:pt>
                <c:pt idx="211">
                  <c:v>39.961058553662163</c:v>
                </c:pt>
                <c:pt idx="212">
                  <c:v>40.149554112877553</c:v>
                </c:pt>
                <c:pt idx="213">
                  <c:v>40.338049672092943</c:v>
                </c:pt>
                <c:pt idx="214">
                  <c:v>40.526545231308333</c:v>
                </c:pt>
                <c:pt idx="215">
                  <c:v>40.715040790523716</c:v>
                </c:pt>
                <c:pt idx="216">
                  <c:v>40.903536349739106</c:v>
                </c:pt>
                <c:pt idx="217">
                  <c:v>41.092031908954496</c:v>
                </c:pt>
                <c:pt idx="218">
                  <c:v>41.280527468169879</c:v>
                </c:pt>
                <c:pt idx="219">
                  <c:v>41.469023027385269</c:v>
                </c:pt>
                <c:pt idx="220">
                  <c:v>41.657518586600652</c:v>
                </c:pt>
                <c:pt idx="221">
                  <c:v>41.846014145816049</c:v>
                </c:pt>
                <c:pt idx="222">
                  <c:v>42.034509705031425</c:v>
                </c:pt>
                <c:pt idx="223">
                  <c:v>42.223005264246822</c:v>
                </c:pt>
                <c:pt idx="224">
                  <c:v>42.411500823462205</c:v>
                </c:pt>
                <c:pt idx="225">
                  <c:v>42.599996382677595</c:v>
                </c:pt>
                <c:pt idx="226">
                  <c:v>42.788491941892978</c:v>
                </c:pt>
                <c:pt idx="227">
                  <c:v>42.976987501108361</c:v>
                </c:pt>
                <c:pt idx="228">
                  <c:v>43.165483060323758</c:v>
                </c:pt>
                <c:pt idx="229">
                  <c:v>43.353978619539141</c:v>
                </c:pt>
                <c:pt idx="230">
                  <c:v>43.542474178754532</c:v>
                </c:pt>
                <c:pt idx="231">
                  <c:v>43.730969737969914</c:v>
                </c:pt>
                <c:pt idx="232">
                  <c:v>43.919465297185312</c:v>
                </c:pt>
                <c:pt idx="233">
                  <c:v>44.107960856400688</c:v>
                </c:pt>
                <c:pt idx="234">
                  <c:v>44.296456415616078</c:v>
                </c:pt>
                <c:pt idx="235">
                  <c:v>44.484951974831468</c:v>
                </c:pt>
                <c:pt idx="236">
                  <c:v>44.673447534046851</c:v>
                </c:pt>
                <c:pt idx="237">
                  <c:v>44.861943093262241</c:v>
                </c:pt>
                <c:pt idx="238">
                  <c:v>45.050438652477631</c:v>
                </c:pt>
                <c:pt idx="239">
                  <c:v>45.238934211693021</c:v>
                </c:pt>
                <c:pt idx="240">
                  <c:v>45.427429770908411</c:v>
                </c:pt>
                <c:pt idx="241">
                  <c:v>45.615925330123794</c:v>
                </c:pt>
                <c:pt idx="242">
                  <c:v>45.804420889339191</c:v>
                </c:pt>
                <c:pt idx="243">
                  <c:v>45.992916448554567</c:v>
                </c:pt>
                <c:pt idx="244">
                  <c:v>46.181412007769964</c:v>
                </c:pt>
                <c:pt idx="245">
                  <c:v>46.36990756698534</c:v>
                </c:pt>
                <c:pt idx="246">
                  <c:v>46.558403126200744</c:v>
                </c:pt>
                <c:pt idx="247">
                  <c:v>46.746898685416113</c:v>
                </c:pt>
                <c:pt idx="248">
                  <c:v>46.935394244631517</c:v>
                </c:pt>
                <c:pt idx="249">
                  <c:v>47.123889803846893</c:v>
                </c:pt>
                <c:pt idx="250">
                  <c:v>47.312385363062283</c:v>
                </c:pt>
                <c:pt idx="251">
                  <c:v>47.500880922277673</c:v>
                </c:pt>
                <c:pt idx="252">
                  <c:v>47.689376481493049</c:v>
                </c:pt>
                <c:pt idx="253">
                  <c:v>47.877872040708453</c:v>
                </c:pt>
                <c:pt idx="254">
                  <c:v>48.066367599923829</c:v>
                </c:pt>
                <c:pt idx="255">
                  <c:v>48.254863159139227</c:v>
                </c:pt>
                <c:pt idx="256">
                  <c:v>48.443358718354602</c:v>
                </c:pt>
                <c:pt idx="257">
                  <c:v>48.631854277570007</c:v>
                </c:pt>
                <c:pt idx="258">
                  <c:v>48.820349836785375</c:v>
                </c:pt>
                <c:pt idx="259">
                  <c:v>49.008845396000773</c:v>
                </c:pt>
                <c:pt idx="260">
                  <c:v>49.197340955216163</c:v>
                </c:pt>
                <c:pt idx="261">
                  <c:v>49.385836514431546</c:v>
                </c:pt>
                <c:pt idx="262">
                  <c:v>49.574332073646936</c:v>
                </c:pt>
                <c:pt idx="263">
                  <c:v>49.762827632862326</c:v>
                </c:pt>
                <c:pt idx="264">
                  <c:v>49.951323192077716</c:v>
                </c:pt>
                <c:pt idx="265">
                  <c:v>50.139818751293099</c:v>
                </c:pt>
                <c:pt idx="266">
                  <c:v>50.328314310508489</c:v>
                </c:pt>
                <c:pt idx="267">
                  <c:v>50.516809869723879</c:v>
                </c:pt>
                <c:pt idx="268">
                  <c:v>50.705305428939262</c:v>
                </c:pt>
                <c:pt idx="269">
                  <c:v>50.893800988154652</c:v>
                </c:pt>
                <c:pt idx="270">
                  <c:v>51.082296547370035</c:v>
                </c:pt>
                <c:pt idx="271">
                  <c:v>51.270792106585432</c:v>
                </c:pt>
                <c:pt idx="272">
                  <c:v>51.459287665800808</c:v>
                </c:pt>
                <c:pt idx="273">
                  <c:v>51.647783225016205</c:v>
                </c:pt>
                <c:pt idx="274">
                  <c:v>51.836278784231588</c:v>
                </c:pt>
                <c:pt idx="275">
                  <c:v>52.024774343446978</c:v>
                </c:pt>
                <c:pt idx="276">
                  <c:v>52.213269902662361</c:v>
                </c:pt>
                <c:pt idx="277">
                  <c:v>52.401765461877744</c:v>
                </c:pt>
                <c:pt idx="278">
                  <c:v>52.590261021093141</c:v>
                </c:pt>
                <c:pt idx="279">
                  <c:v>52.778756580308517</c:v>
                </c:pt>
                <c:pt idx="280">
                  <c:v>52.967252139523914</c:v>
                </c:pt>
                <c:pt idx="281">
                  <c:v>53.155747698739297</c:v>
                </c:pt>
                <c:pt idx="282">
                  <c:v>53.344243257954695</c:v>
                </c:pt>
                <c:pt idx="283">
                  <c:v>53.53273881717007</c:v>
                </c:pt>
                <c:pt idx="284">
                  <c:v>53.721234376385468</c:v>
                </c:pt>
                <c:pt idx="285">
                  <c:v>53.909729935600851</c:v>
                </c:pt>
                <c:pt idx="286">
                  <c:v>54.098225494816234</c:v>
                </c:pt>
                <c:pt idx="287">
                  <c:v>54.286721054031624</c:v>
                </c:pt>
                <c:pt idx="288">
                  <c:v>54.475216613247014</c:v>
                </c:pt>
                <c:pt idx="289">
                  <c:v>54.663712172462404</c:v>
                </c:pt>
                <c:pt idx="290">
                  <c:v>54.852207731677787</c:v>
                </c:pt>
                <c:pt idx="291">
                  <c:v>55.040703290893177</c:v>
                </c:pt>
                <c:pt idx="292">
                  <c:v>55.229198850108567</c:v>
                </c:pt>
                <c:pt idx="293">
                  <c:v>55.41769440932395</c:v>
                </c:pt>
                <c:pt idx="294">
                  <c:v>55.60618996853934</c:v>
                </c:pt>
                <c:pt idx="295">
                  <c:v>55.794685527754723</c:v>
                </c:pt>
                <c:pt idx="296">
                  <c:v>55.98318108697012</c:v>
                </c:pt>
                <c:pt idx="297">
                  <c:v>56.171676646185496</c:v>
                </c:pt>
                <c:pt idx="298">
                  <c:v>56.360172205400893</c:v>
                </c:pt>
                <c:pt idx="299">
                  <c:v>56.548667764616276</c:v>
                </c:pt>
                <c:pt idx="300">
                  <c:v>56.737163323831666</c:v>
                </c:pt>
                <c:pt idx="301">
                  <c:v>56.925658883047049</c:v>
                </c:pt>
                <c:pt idx="302">
                  <c:v>57.114154442262432</c:v>
                </c:pt>
                <c:pt idx="303">
                  <c:v>57.302650001477829</c:v>
                </c:pt>
                <c:pt idx="304">
                  <c:v>57.491145560693205</c:v>
                </c:pt>
                <c:pt idx="305">
                  <c:v>57.679641119908602</c:v>
                </c:pt>
                <c:pt idx="306">
                  <c:v>57.868136679123985</c:v>
                </c:pt>
                <c:pt idx="307">
                  <c:v>58.056632238339382</c:v>
                </c:pt>
                <c:pt idx="308">
                  <c:v>58.245127797554758</c:v>
                </c:pt>
                <c:pt idx="309">
                  <c:v>58.433623356770156</c:v>
                </c:pt>
                <c:pt idx="310">
                  <c:v>58.622118915985538</c:v>
                </c:pt>
                <c:pt idx="311">
                  <c:v>58.810614475200929</c:v>
                </c:pt>
                <c:pt idx="312">
                  <c:v>58.999110034416319</c:v>
                </c:pt>
                <c:pt idx="313">
                  <c:v>59.187605593631702</c:v>
                </c:pt>
                <c:pt idx="314">
                  <c:v>59.376101152847092</c:v>
                </c:pt>
                <c:pt idx="315">
                  <c:v>59.564596712062482</c:v>
                </c:pt>
                <c:pt idx="316">
                  <c:v>59.753092271277872</c:v>
                </c:pt>
                <c:pt idx="317">
                  <c:v>59.941587830493255</c:v>
                </c:pt>
                <c:pt idx="318">
                  <c:v>60.130083389708638</c:v>
                </c:pt>
                <c:pt idx="319">
                  <c:v>60.318578948924035</c:v>
                </c:pt>
                <c:pt idx="320">
                  <c:v>60.507074508139418</c:v>
                </c:pt>
                <c:pt idx="321">
                  <c:v>60.695570067354808</c:v>
                </c:pt>
                <c:pt idx="322">
                  <c:v>60.884065626570184</c:v>
                </c:pt>
                <c:pt idx="323">
                  <c:v>61.072561185785588</c:v>
                </c:pt>
                <c:pt idx="324">
                  <c:v>61.261056745000971</c:v>
                </c:pt>
                <c:pt idx="325">
                  <c:v>61.449552304216354</c:v>
                </c:pt>
                <c:pt idx="326">
                  <c:v>61.638047863431737</c:v>
                </c:pt>
                <c:pt idx="327">
                  <c:v>61.82654342264712</c:v>
                </c:pt>
                <c:pt idx="328">
                  <c:v>62.015038981862524</c:v>
                </c:pt>
                <c:pt idx="329">
                  <c:v>62.2035345410779</c:v>
                </c:pt>
                <c:pt idx="330">
                  <c:v>62.39203010029329</c:v>
                </c:pt>
                <c:pt idx="331">
                  <c:v>62.580525659508666</c:v>
                </c:pt>
                <c:pt idx="332">
                  <c:v>62.769021218724077</c:v>
                </c:pt>
                <c:pt idx="333">
                  <c:v>62.957516777939453</c:v>
                </c:pt>
                <c:pt idx="334">
                  <c:v>63.146012337154836</c:v>
                </c:pt>
                <c:pt idx="335">
                  <c:v>63.334507896370226</c:v>
                </c:pt>
                <c:pt idx="336">
                  <c:v>63.523003455585616</c:v>
                </c:pt>
                <c:pt idx="337">
                  <c:v>63.711499014801014</c:v>
                </c:pt>
                <c:pt idx="338">
                  <c:v>63.899994574016389</c:v>
                </c:pt>
                <c:pt idx="339">
                  <c:v>64.088490133231772</c:v>
                </c:pt>
                <c:pt idx="340">
                  <c:v>64.276985692447184</c:v>
                </c:pt>
                <c:pt idx="341">
                  <c:v>64.465481251662553</c:v>
                </c:pt>
                <c:pt idx="342">
                  <c:v>64.653976810877936</c:v>
                </c:pt>
                <c:pt idx="343">
                  <c:v>64.842472370093333</c:v>
                </c:pt>
                <c:pt idx="344">
                  <c:v>65.030967929308716</c:v>
                </c:pt>
                <c:pt idx="345">
                  <c:v>65.219463488524099</c:v>
                </c:pt>
                <c:pt idx="346">
                  <c:v>65.407959047739496</c:v>
                </c:pt>
                <c:pt idx="347">
                  <c:v>65.596454606954879</c:v>
                </c:pt>
                <c:pt idx="348">
                  <c:v>65.784950166170276</c:v>
                </c:pt>
                <c:pt idx="349">
                  <c:v>65.973445725385659</c:v>
                </c:pt>
                <c:pt idx="350">
                  <c:v>66.161941284601042</c:v>
                </c:pt>
                <c:pt idx="351">
                  <c:v>66.350436843816439</c:v>
                </c:pt>
                <c:pt idx="352">
                  <c:v>66.538932403031808</c:v>
                </c:pt>
                <c:pt idx="353">
                  <c:v>66.727427962247205</c:v>
                </c:pt>
                <c:pt idx="354">
                  <c:v>66.915923521462602</c:v>
                </c:pt>
                <c:pt idx="355">
                  <c:v>67.104419080677971</c:v>
                </c:pt>
                <c:pt idx="356">
                  <c:v>67.292914639893354</c:v>
                </c:pt>
                <c:pt idx="357">
                  <c:v>67.481410199108765</c:v>
                </c:pt>
                <c:pt idx="358">
                  <c:v>67.669905758324148</c:v>
                </c:pt>
                <c:pt idx="359">
                  <c:v>67.858401317539531</c:v>
                </c:pt>
                <c:pt idx="360">
                  <c:v>68.046896876754914</c:v>
                </c:pt>
                <c:pt idx="361">
                  <c:v>68.235392435970311</c:v>
                </c:pt>
                <c:pt idx="362">
                  <c:v>68.423887995185694</c:v>
                </c:pt>
                <c:pt idx="363">
                  <c:v>68.612383554401077</c:v>
                </c:pt>
                <c:pt idx="364">
                  <c:v>68.80087911361646</c:v>
                </c:pt>
                <c:pt idx="365">
                  <c:v>68.989374672831872</c:v>
                </c:pt>
                <c:pt idx="366">
                  <c:v>69.177870232047241</c:v>
                </c:pt>
                <c:pt idx="367">
                  <c:v>69.366365791262822</c:v>
                </c:pt>
                <c:pt idx="368">
                  <c:v>69.554861350478021</c:v>
                </c:pt>
                <c:pt idx="369">
                  <c:v>69.743356909693588</c:v>
                </c:pt>
                <c:pt idx="370">
                  <c:v>69.931852468908787</c:v>
                </c:pt>
                <c:pt idx="371">
                  <c:v>70.120348028124383</c:v>
                </c:pt>
                <c:pt idx="372">
                  <c:v>70.308843587339751</c:v>
                </c:pt>
                <c:pt idx="373">
                  <c:v>70.497339146555149</c:v>
                </c:pt>
                <c:pt idx="374">
                  <c:v>70.685834705770546</c:v>
                </c:pt>
                <c:pt idx="375">
                  <c:v>70.874330264985915</c:v>
                </c:pt>
                <c:pt idx="376">
                  <c:v>71.062825824201312</c:v>
                </c:pt>
                <c:pt idx="377">
                  <c:v>71.251321383416695</c:v>
                </c:pt>
              </c:numCache>
            </c:numRef>
          </c:cat>
          <c:val>
            <c:numRef>
              <c:f>Pumps!$E$15:$E$392</c:f>
              <c:numCache>
                <c:formatCode>0.0</c:formatCode>
                <c:ptCount val="378"/>
                <c:pt idx="0">
                  <c:v>356.69548933784154</c:v>
                </c:pt>
                <c:pt idx="1">
                  <c:v>356.5899056522926</c:v>
                </c:pt>
                <c:pt idx="2">
                  <c:v>356.4832489433532</c:v>
                </c:pt>
                <c:pt idx="3">
                  <c:v>356.37551921102329</c:v>
                </c:pt>
                <c:pt idx="4">
                  <c:v>356.26671645530291</c:v>
                </c:pt>
                <c:pt idx="5">
                  <c:v>356.15684067619202</c:v>
                </c:pt>
                <c:pt idx="6">
                  <c:v>356.04589187369066</c:v>
                </c:pt>
                <c:pt idx="7">
                  <c:v>355.93387004779879</c:v>
                </c:pt>
                <c:pt idx="8">
                  <c:v>355.82077519851646</c:v>
                </c:pt>
                <c:pt idx="9">
                  <c:v>355.70660732584361</c:v>
                </c:pt>
                <c:pt idx="10">
                  <c:v>355.59136642978029</c:v>
                </c:pt>
                <c:pt idx="11">
                  <c:v>355.47505251032652</c:v>
                </c:pt>
                <c:pt idx="12">
                  <c:v>355.35766556748223</c:v>
                </c:pt>
                <c:pt idx="13">
                  <c:v>355.23920560124742</c:v>
                </c:pt>
                <c:pt idx="14">
                  <c:v>355.11967261162215</c:v>
                </c:pt>
                <c:pt idx="15">
                  <c:v>354.99906659860642</c:v>
                </c:pt>
                <c:pt idx="16">
                  <c:v>354.87738756220017</c:v>
                </c:pt>
                <c:pt idx="17">
                  <c:v>354.75463550240346</c:v>
                </c:pt>
                <c:pt idx="18">
                  <c:v>354.63081041921629</c:v>
                </c:pt>
                <c:pt idx="19">
                  <c:v>354.50591231263854</c:v>
                </c:pt>
                <c:pt idx="20">
                  <c:v>354.37994118267039</c:v>
                </c:pt>
                <c:pt idx="21">
                  <c:v>354.25289702931173</c:v>
                </c:pt>
                <c:pt idx="22">
                  <c:v>354.1247798525626</c:v>
                </c:pt>
                <c:pt idx="23">
                  <c:v>353.99558965242295</c:v>
                </c:pt>
                <c:pt idx="24">
                  <c:v>353.86532642889279</c:v>
                </c:pt>
                <c:pt idx="25">
                  <c:v>353.73399018197222</c:v>
                </c:pt>
                <c:pt idx="26">
                  <c:v>353.60158091166107</c:v>
                </c:pt>
                <c:pt idx="27">
                  <c:v>353.46809861795953</c:v>
                </c:pt>
                <c:pt idx="28">
                  <c:v>353.33354330086746</c:v>
                </c:pt>
                <c:pt idx="29">
                  <c:v>353.19791496038488</c:v>
                </c:pt>
                <c:pt idx="30">
                  <c:v>353.06121359651183</c:v>
                </c:pt>
                <c:pt idx="31">
                  <c:v>352.92343920924833</c:v>
                </c:pt>
                <c:pt idx="32">
                  <c:v>352.78459179859431</c:v>
                </c:pt>
                <c:pt idx="33">
                  <c:v>352.64467136454977</c:v>
                </c:pt>
                <c:pt idx="34">
                  <c:v>352.50367790711482</c:v>
                </c:pt>
                <c:pt idx="35">
                  <c:v>352.3616114262893</c:v>
                </c:pt>
                <c:pt idx="36">
                  <c:v>352.21847192207338</c:v>
                </c:pt>
                <c:pt idx="37">
                  <c:v>352.07425939446694</c:v>
                </c:pt>
                <c:pt idx="38">
                  <c:v>351.92897384346998</c:v>
                </c:pt>
                <c:pt idx="39">
                  <c:v>351.78261526908256</c:v>
                </c:pt>
                <c:pt idx="40">
                  <c:v>351.63518367130462</c:v>
                </c:pt>
                <c:pt idx="41">
                  <c:v>351.48667905013627</c:v>
                </c:pt>
                <c:pt idx="42">
                  <c:v>351.33710140557736</c:v>
                </c:pt>
                <c:pt idx="43">
                  <c:v>351.18645073762798</c:v>
                </c:pt>
                <c:pt idx="44">
                  <c:v>351.03472704628814</c:v>
                </c:pt>
                <c:pt idx="45">
                  <c:v>350.88193033155778</c:v>
                </c:pt>
                <c:pt idx="46">
                  <c:v>350.72806059343696</c:v>
                </c:pt>
                <c:pt idx="47">
                  <c:v>350.57311783192569</c:v>
                </c:pt>
                <c:pt idx="48">
                  <c:v>350.41710204702389</c:v>
                </c:pt>
                <c:pt idx="49">
                  <c:v>350.26001323873157</c:v>
                </c:pt>
                <c:pt idx="50">
                  <c:v>350.1018514070488</c:v>
                </c:pt>
                <c:pt idx="51">
                  <c:v>349.94261655197556</c:v>
                </c:pt>
                <c:pt idx="52">
                  <c:v>349.78230867351181</c:v>
                </c:pt>
                <c:pt idx="53">
                  <c:v>349.62092777165759</c:v>
                </c:pt>
                <c:pt idx="54">
                  <c:v>349.45847384641286</c:v>
                </c:pt>
                <c:pt idx="55">
                  <c:v>349.29494689777766</c:v>
                </c:pt>
                <c:pt idx="56">
                  <c:v>349.13034692575195</c:v>
                </c:pt>
                <c:pt idx="57">
                  <c:v>348.96467393033578</c:v>
                </c:pt>
                <c:pt idx="58">
                  <c:v>348.79792791152909</c:v>
                </c:pt>
                <c:pt idx="59">
                  <c:v>348.63010886933193</c:v>
                </c:pt>
                <c:pt idx="60">
                  <c:v>348.46121680374432</c:v>
                </c:pt>
                <c:pt idx="61">
                  <c:v>348.29125171476619</c:v>
                </c:pt>
                <c:pt idx="62">
                  <c:v>348.1202136023976</c:v>
                </c:pt>
                <c:pt idx="63">
                  <c:v>347.94810246663849</c:v>
                </c:pt>
                <c:pt idx="64">
                  <c:v>347.77491830748892</c:v>
                </c:pt>
                <c:pt idx="65">
                  <c:v>347.60066112494883</c:v>
                </c:pt>
                <c:pt idx="66">
                  <c:v>347.42533091901828</c:v>
                </c:pt>
                <c:pt idx="67">
                  <c:v>347.24892768969727</c:v>
                </c:pt>
                <c:pt idx="68">
                  <c:v>347.07145143698574</c:v>
                </c:pt>
                <c:pt idx="69">
                  <c:v>346.89290216088369</c:v>
                </c:pt>
                <c:pt idx="70">
                  <c:v>346.71327986139119</c:v>
                </c:pt>
                <c:pt idx="71">
                  <c:v>346.53258453850822</c:v>
                </c:pt>
                <c:pt idx="72">
                  <c:v>346.35081619223473</c:v>
                </c:pt>
                <c:pt idx="73">
                  <c:v>346.16797482257078</c:v>
                </c:pt>
                <c:pt idx="74">
                  <c:v>345.98406042951632</c:v>
                </c:pt>
                <c:pt idx="75">
                  <c:v>345.79907301307139</c:v>
                </c:pt>
                <c:pt idx="76">
                  <c:v>345.61301257323595</c:v>
                </c:pt>
                <c:pt idx="77">
                  <c:v>345.42587911001004</c:v>
                </c:pt>
                <c:pt idx="78">
                  <c:v>345.23767262339368</c:v>
                </c:pt>
                <c:pt idx="79">
                  <c:v>345.04839311338679</c:v>
                </c:pt>
                <c:pt idx="80">
                  <c:v>344.85804057998945</c:v>
                </c:pt>
                <c:pt idx="81">
                  <c:v>344.66661502320159</c:v>
                </c:pt>
                <c:pt idx="82">
                  <c:v>344.47411644302326</c:v>
                </c:pt>
                <c:pt idx="83">
                  <c:v>344.28054483945442</c:v>
                </c:pt>
                <c:pt idx="84">
                  <c:v>344.08590021249512</c:v>
                </c:pt>
                <c:pt idx="85">
                  <c:v>343.8901825621453</c:v>
                </c:pt>
                <c:pt idx="86">
                  <c:v>343.69339188840502</c:v>
                </c:pt>
                <c:pt idx="87">
                  <c:v>343.49552819127427</c:v>
                </c:pt>
                <c:pt idx="88">
                  <c:v>343.29659147075301</c:v>
                </c:pt>
                <c:pt idx="89">
                  <c:v>343.09658172684124</c:v>
                </c:pt>
                <c:pt idx="90">
                  <c:v>342.895498959539</c:v>
                </c:pt>
                <c:pt idx="91">
                  <c:v>342.6933431688463</c:v>
                </c:pt>
                <c:pt idx="92">
                  <c:v>342.49011435476308</c:v>
                </c:pt>
                <c:pt idx="93">
                  <c:v>342.2858125172894</c:v>
                </c:pt>
                <c:pt idx="94">
                  <c:v>342.08043765642526</c:v>
                </c:pt>
                <c:pt idx="95">
                  <c:v>341.87398977217055</c:v>
                </c:pt>
                <c:pt idx="96">
                  <c:v>341.66646886452543</c:v>
                </c:pt>
                <c:pt idx="97">
                  <c:v>341.45787493348979</c:v>
                </c:pt>
                <c:pt idx="98">
                  <c:v>341.24820797906369</c:v>
                </c:pt>
                <c:pt idx="99">
                  <c:v>341.03746800124708</c:v>
                </c:pt>
                <c:pt idx="100">
                  <c:v>340.82565500003994</c:v>
                </c:pt>
                <c:pt idx="101">
                  <c:v>340.61276897544235</c:v>
                </c:pt>
                <c:pt idx="102">
                  <c:v>340.39880992745429</c:v>
                </c:pt>
                <c:pt idx="103">
                  <c:v>340.18377785607578</c:v>
                </c:pt>
                <c:pt idx="104">
                  <c:v>339.96767276130674</c:v>
                </c:pt>
                <c:pt idx="105">
                  <c:v>339.75049464314719</c:v>
                </c:pt>
                <c:pt idx="106">
                  <c:v>339.53224350159718</c:v>
                </c:pt>
                <c:pt idx="107">
                  <c:v>339.31291933665671</c:v>
                </c:pt>
                <c:pt idx="108">
                  <c:v>339.09252214832571</c:v>
                </c:pt>
                <c:pt idx="109">
                  <c:v>338.8710519366042</c:v>
                </c:pt>
                <c:pt idx="110">
                  <c:v>338.64850870149223</c:v>
                </c:pt>
                <c:pt idx="111">
                  <c:v>338.4248924429898</c:v>
                </c:pt>
                <c:pt idx="112">
                  <c:v>338.20020316109691</c:v>
                </c:pt>
                <c:pt idx="113">
                  <c:v>337.9744408558135</c:v>
                </c:pt>
                <c:pt idx="114">
                  <c:v>337.74760552713957</c:v>
                </c:pt>
                <c:pt idx="115">
                  <c:v>337.51969717507518</c:v>
                </c:pt>
                <c:pt idx="116">
                  <c:v>337.29071579962033</c:v>
                </c:pt>
                <c:pt idx="117">
                  <c:v>337.06066140077496</c:v>
                </c:pt>
                <c:pt idx="118">
                  <c:v>336.82953397853908</c:v>
                </c:pt>
                <c:pt idx="119">
                  <c:v>336.59733353291273</c:v>
                </c:pt>
                <c:pt idx="120">
                  <c:v>336.36406006389592</c:v>
                </c:pt>
                <c:pt idx="121">
                  <c:v>336.12971357148859</c:v>
                </c:pt>
                <c:pt idx="122">
                  <c:v>335.89429405569081</c:v>
                </c:pt>
                <c:pt idx="123">
                  <c:v>335.65780151650256</c:v>
                </c:pt>
                <c:pt idx="124">
                  <c:v>335.42023595392379</c:v>
                </c:pt>
                <c:pt idx="125">
                  <c:v>335.18159736795451</c:v>
                </c:pt>
                <c:pt idx="126">
                  <c:v>334.94188575859476</c:v>
                </c:pt>
                <c:pt idx="127">
                  <c:v>334.70110112584456</c:v>
                </c:pt>
                <c:pt idx="128">
                  <c:v>334.45924346970384</c:v>
                </c:pt>
                <c:pt idx="129">
                  <c:v>334.21631279017265</c:v>
                </c:pt>
                <c:pt idx="130">
                  <c:v>333.97230908725095</c:v>
                </c:pt>
                <c:pt idx="131">
                  <c:v>333.72723236093879</c:v>
                </c:pt>
                <c:pt idx="132">
                  <c:v>333.4810826112361</c:v>
                </c:pt>
                <c:pt idx="133">
                  <c:v>333.23385983814296</c:v>
                </c:pt>
                <c:pt idx="134">
                  <c:v>332.9855640416593</c:v>
                </c:pt>
                <c:pt idx="135">
                  <c:v>332.73619522178518</c:v>
                </c:pt>
                <c:pt idx="136">
                  <c:v>332.4857533785206</c:v>
                </c:pt>
                <c:pt idx="137">
                  <c:v>332.2342385118655</c:v>
                </c:pt>
                <c:pt idx="138">
                  <c:v>331.98165062181994</c:v>
                </c:pt>
                <c:pt idx="139">
                  <c:v>331.72798970838386</c:v>
                </c:pt>
                <c:pt idx="140">
                  <c:v>331.47325577155732</c:v>
                </c:pt>
                <c:pt idx="141">
                  <c:v>331.21744881134026</c:v>
                </c:pt>
                <c:pt idx="142">
                  <c:v>330.96056882773274</c:v>
                </c:pt>
                <c:pt idx="143">
                  <c:v>330.70261582073476</c:v>
                </c:pt>
                <c:pt idx="144">
                  <c:v>330.44358979034621</c:v>
                </c:pt>
                <c:pt idx="145">
                  <c:v>330.18349073656725</c:v>
                </c:pt>
                <c:pt idx="146">
                  <c:v>329.92231865939777</c:v>
                </c:pt>
                <c:pt idx="147">
                  <c:v>329.66007355883784</c:v>
                </c:pt>
                <c:pt idx="148">
                  <c:v>329.39675543488738</c:v>
                </c:pt>
                <c:pt idx="149">
                  <c:v>329.13236428754647</c:v>
                </c:pt>
                <c:pt idx="150">
                  <c:v>328.86690011681503</c:v>
                </c:pt>
                <c:pt idx="151">
                  <c:v>328.60036292269314</c:v>
                </c:pt>
                <c:pt idx="152">
                  <c:v>328.33275270518072</c:v>
                </c:pt>
                <c:pt idx="153">
                  <c:v>328.06406946427785</c:v>
                </c:pt>
                <c:pt idx="154">
                  <c:v>327.79431319998451</c:v>
                </c:pt>
                <c:pt idx="155">
                  <c:v>327.52348391230066</c:v>
                </c:pt>
                <c:pt idx="156">
                  <c:v>327.25158160122635</c:v>
                </c:pt>
                <c:pt idx="157">
                  <c:v>326.97860626676152</c:v>
                </c:pt>
                <c:pt idx="158">
                  <c:v>326.70455790890617</c:v>
                </c:pt>
                <c:pt idx="159">
                  <c:v>326.42943652766041</c:v>
                </c:pt>
                <c:pt idx="160">
                  <c:v>326.15324212302414</c:v>
                </c:pt>
                <c:pt idx="161">
                  <c:v>325.87597469499735</c:v>
                </c:pt>
                <c:pt idx="162">
                  <c:v>325.5976342435801</c:v>
                </c:pt>
                <c:pt idx="163">
                  <c:v>325.31822076877233</c:v>
                </c:pt>
                <c:pt idx="164">
                  <c:v>325.03773427057411</c:v>
                </c:pt>
                <c:pt idx="165">
                  <c:v>324.75617474898542</c:v>
                </c:pt>
                <c:pt idx="166">
                  <c:v>324.47354220400621</c:v>
                </c:pt>
                <c:pt idx="167">
                  <c:v>324.18983663563654</c:v>
                </c:pt>
                <c:pt idx="168">
                  <c:v>323.90505804387635</c:v>
                </c:pt>
                <c:pt idx="169">
                  <c:v>323.6192064287257</c:v>
                </c:pt>
                <c:pt idx="170">
                  <c:v>323.33228179018454</c:v>
                </c:pt>
                <c:pt idx="171">
                  <c:v>323.04428412825291</c:v>
                </c:pt>
                <c:pt idx="172">
                  <c:v>322.75521344293082</c:v>
                </c:pt>
                <c:pt idx="173">
                  <c:v>322.46506973421822</c:v>
                </c:pt>
                <c:pt idx="174">
                  <c:v>322.1738530021151</c:v>
                </c:pt>
                <c:pt idx="175">
                  <c:v>321.88156324662151</c:v>
                </c:pt>
                <c:pt idx="176">
                  <c:v>321.58820046773747</c:v>
                </c:pt>
                <c:pt idx="177">
                  <c:v>321.29376466546296</c:v>
                </c:pt>
                <c:pt idx="178">
                  <c:v>320.99825583979788</c:v>
                </c:pt>
                <c:pt idx="179">
                  <c:v>320.70167399074239</c:v>
                </c:pt>
                <c:pt idx="180">
                  <c:v>320.40401911829633</c:v>
                </c:pt>
                <c:pt idx="181">
                  <c:v>320.10529122245987</c:v>
                </c:pt>
                <c:pt idx="182">
                  <c:v>319.80549030323289</c:v>
                </c:pt>
                <c:pt idx="183">
                  <c:v>319.50461636061539</c:v>
                </c:pt>
                <c:pt idx="184">
                  <c:v>319.20266939460748</c:v>
                </c:pt>
                <c:pt idx="185">
                  <c:v>318.899649405209</c:v>
                </c:pt>
                <c:pt idx="186">
                  <c:v>318.59555639242012</c:v>
                </c:pt>
                <c:pt idx="187">
                  <c:v>318.29039035624066</c:v>
                </c:pt>
                <c:pt idx="188">
                  <c:v>317.9841512966708</c:v>
                </c:pt>
                <c:pt idx="189">
                  <c:v>317.67683921371037</c:v>
                </c:pt>
                <c:pt idx="190">
                  <c:v>317.36845410735953</c:v>
                </c:pt>
                <c:pt idx="191">
                  <c:v>317.05899597761817</c:v>
                </c:pt>
                <c:pt idx="192">
                  <c:v>316.74846482448629</c:v>
                </c:pt>
                <c:pt idx="193">
                  <c:v>316.43686064796395</c:v>
                </c:pt>
                <c:pt idx="194">
                  <c:v>316.12418344805116</c:v>
                </c:pt>
                <c:pt idx="195">
                  <c:v>315.81043322474784</c:v>
                </c:pt>
                <c:pt idx="196">
                  <c:v>315.49560997805406</c:v>
                </c:pt>
                <c:pt idx="197">
                  <c:v>315.17971370796977</c:v>
                </c:pt>
                <c:pt idx="198">
                  <c:v>314.86274441449501</c:v>
                </c:pt>
                <c:pt idx="199">
                  <c:v>314.54470209762974</c:v>
                </c:pt>
                <c:pt idx="200">
                  <c:v>314.225586757374</c:v>
                </c:pt>
                <c:pt idx="201">
                  <c:v>313.90539839372781</c:v>
                </c:pt>
                <c:pt idx="202">
                  <c:v>313.58413700669109</c:v>
                </c:pt>
                <c:pt idx="203">
                  <c:v>313.26180259626386</c:v>
                </c:pt>
                <c:pt idx="204">
                  <c:v>312.93839516244623</c:v>
                </c:pt>
                <c:pt idx="205">
                  <c:v>312.61391470523802</c:v>
                </c:pt>
                <c:pt idx="206">
                  <c:v>312.2883612246394</c:v>
                </c:pt>
                <c:pt idx="207">
                  <c:v>311.96173472065021</c:v>
                </c:pt>
                <c:pt idx="208">
                  <c:v>311.63403519327062</c:v>
                </c:pt>
                <c:pt idx="209">
                  <c:v>311.30526264250051</c:v>
                </c:pt>
                <c:pt idx="210">
                  <c:v>310.97541706833988</c:v>
                </c:pt>
                <c:pt idx="211">
                  <c:v>310.64449847078879</c:v>
                </c:pt>
                <c:pt idx="212">
                  <c:v>310.31250684984724</c:v>
                </c:pt>
                <c:pt idx="213">
                  <c:v>309.97944220551517</c:v>
                </c:pt>
                <c:pt idx="214">
                  <c:v>309.64530453779258</c:v>
                </c:pt>
                <c:pt idx="215">
                  <c:v>309.31009384667959</c:v>
                </c:pt>
                <c:pt idx="216">
                  <c:v>308.97381013217603</c:v>
                </c:pt>
                <c:pt idx="217">
                  <c:v>308.63645339428206</c:v>
                </c:pt>
                <c:pt idx="218">
                  <c:v>308.29802363299757</c:v>
                </c:pt>
                <c:pt idx="219">
                  <c:v>307.95852084832256</c:v>
                </c:pt>
                <c:pt idx="220">
                  <c:v>307.6179450402571</c:v>
                </c:pt>
                <c:pt idx="221">
                  <c:v>307.27629620880111</c:v>
                </c:pt>
                <c:pt idx="222">
                  <c:v>306.93357435395473</c:v>
                </c:pt>
                <c:pt idx="223">
                  <c:v>306.58977947571776</c:v>
                </c:pt>
                <c:pt idx="224">
                  <c:v>306.24491157409039</c:v>
                </c:pt>
                <c:pt idx="225">
                  <c:v>305.89897064907245</c:v>
                </c:pt>
                <c:pt idx="226">
                  <c:v>305.55195670066411</c:v>
                </c:pt>
                <c:pt idx="227">
                  <c:v>305.20386972886524</c:v>
                </c:pt>
                <c:pt idx="228">
                  <c:v>304.85470973367586</c:v>
                </c:pt>
                <c:pt idx="229">
                  <c:v>304.50447671509602</c:v>
                </c:pt>
                <c:pt idx="230">
                  <c:v>304.15317067312571</c:v>
                </c:pt>
                <c:pt idx="231">
                  <c:v>303.80079160776489</c:v>
                </c:pt>
                <c:pt idx="232">
                  <c:v>303.44733951901355</c:v>
                </c:pt>
                <c:pt idx="233">
                  <c:v>303.09281440687175</c:v>
                </c:pt>
                <c:pt idx="234">
                  <c:v>302.73721627133949</c:v>
                </c:pt>
                <c:pt idx="235">
                  <c:v>302.38054511241671</c:v>
                </c:pt>
                <c:pt idx="236">
                  <c:v>302.02280093010347</c:v>
                </c:pt>
                <c:pt idx="237">
                  <c:v>301.66398372439977</c:v>
                </c:pt>
                <c:pt idx="238">
                  <c:v>301.30409349530555</c:v>
                </c:pt>
                <c:pt idx="239">
                  <c:v>300.94313024282081</c:v>
                </c:pt>
                <c:pt idx="240">
                  <c:v>300.58109396694562</c:v>
                </c:pt>
                <c:pt idx="241">
                  <c:v>300.21798466767996</c:v>
                </c:pt>
                <c:pt idx="242">
                  <c:v>299.85380234502372</c:v>
                </c:pt>
                <c:pt idx="243">
                  <c:v>299.48854699897714</c:v>
                </c:pt>
                <c:pt idx="244">
                  <c:v>299.12221862953993</c:v>
                </c:pt>
                <c:pt idx="245">
                  <c:v>298.75481723671237</c:v>
                </c:pt>
                <c:pt idx="246">
                  <c:v>298.38634282049418</c:v>
                </c:pt>
                <c:pt idx="247">
                  <c:v>298.01679538088564</c:v>
                </c:pt>
                <c:pt idx="248">
                  <c:v>297.64617491788653</c:v>
                </c:pt>
                <c:pt idx="249">
                  <c:v>297.27448143149695</c:v>
                </c:pt>
                <c:pt idx="250">
                  <c:v>296.90171492171692</c:v>
                </c:pt>
                <c:pt idx="251">
                  <c:v>296.52787538854636</c:v>
                </c:pt>
                <c:pt idx="252">
                  <c:v>296.15296283198535</c:v>
                </c:pt>
                <c:pt idx="253">
                  <c:v>295.77697725203382</c:v>
                </c:pt>
                <c:pt idx="254">
                  <c:v>295.39991864869182</c:v>
                </c:pt>
                <c:pt idx="255">
                  <c:v>295.02178702195931</c:v>
                </c:pt>
                <c:pt idx="256">
                  <c:v>294.64258237183634</c:v>
                </c:pt>
                <c:pt idx="257">
                  <c:v>294.26230469832285</c:v>
                </c:pt>
                <c:pt idx="258">
                  <c:v>293.88095400141896</c:v>
                </c:pt>
                <c:pt idx="259">
                  <c:v>293.49853028112449</c:v>
                </c:pt>
                <c:pt idx="260">
                  <c:v>293.11503353743956</c:v>
                </c:pt>
                <c:pt idx="261">
                  <c:v>292.73046377036417</c:v>
                </c:pt>
                <c:pt idx="262">
                  <c:v>292.34482097989826</c:v>
                </c:pt>
                <c:pt idx="263">
                  <c:v>291.95810516604183</c:v>
                </c:pt>
                <c:pt idx="264">
                  <c:v>291.570316328795</c:v>
                </c:pt>
                <c:pt idx="265">
                  <c:v>291.18145446815765</c:v>
                </c:pt>
                <c:pt idx="266">
                  <c:v>290.79151958412979</c:v>
                </c:pt>
                <c:pt idx="267">
                  <c:v>290.40051167671146</c:v>
                </c:pt>
                <c:pt idx="268">
                  <c:v>290.00843074590267</c:v>
                </c:pt>
                <c:pt idx="269">
                  <c:v>289.61527679170337</c:v>
                </c:pt>
                <c:pt idx="270">
                  <c:v>289.2210498141136</c:v>
                </c:pt>
                <c:pt idx="271">
                  <c:v>288.82574981313326</c:v>
                </c:pt>
                <c:pt idx="272">
                  <c:v>288.42937678876251</c:v>
                </c:pt>
                <c:pt idx="273">
                  <c:v>288.03193074100125</c:v>
                </c:pt>
                <c:pt idx="274">
                  <c:v>287.63341166984952</c:v>
                </c:pt>
                <c:pt idx="275">
                  <c:v>287.23381957530734</c:v>
                </c:pt>
                <c:pt idx="276">
                  <c:v>286.83315445737463</c:v>
                </c:pt>
                <c:pt idx="277">
                  <c:v>286.43141631605147</c:v>
                </c:pt>
                <c:pt idx="278">
                  <c:v>286.02860515133773</c:v>
                </c:pt>
                <c:pt idx="279">
                  <c:v>285.62472096323359</c:v>
                </c:pt>
                <c:pt idx="280">
                  <c:v>285.21976375173892</c:v>
                </c:pt>
                <c:pt idx="281">
                  <c:v>284.8137335168538</c:v>
                </c:pt>
                <c:pt idx="282">
                  <c:v>284.40663025857816</c:v>
                </c:pt>
                <c:pt idx="283">
                  <c:v>283.99845397691206</c:v>
                </c:pt>
                <c:pt idx="284">
                  <c:v>283.58920467185544</c:v>
                </c:pt>
                <c:pt idx="285">
                  <c:v>283.17888234340836</c:v>
                </c:pt>
                <c:pt idx="286">
                  <c:v>282.76748699157076</c:v>
                </c:pt>
                <c:pt idx="287">
                  <c:v>282.3550186163427</c:v>
                </c:pt>
                <c:pt idx="288">
                  <c:v>281.94147721772418</c:v>
                </c:pt>
                <c:pt idx="289">
                  <c:v>281.52686279571515</c:v>
                </c:pt>
                <c:pt idx="290">
                  <c:v>281.11117535031565</c:v>
                </c:pt>
                <c:pt idx="291">
                  <c:v>280.69441488152563</c:v>
                </c:pt>
                <c:pt idx="292">
                  <c:v>280.2765813893451</c:v>
                </c:pt>
                <c:pt idx="293">
                  <c:v>279.85767487377416</c:v>
                </c:pt>
                <c:pt idx="294">
                  <c:v>279.4376953348127</c:v>
                </c:pt>
                <c:pt idx="295">
                  <c:v>279.01664277246078</c:v>
                </c:pt>
                <c:pt idx="296">
                  <c:v>278.59451718671829</c:v>
                </c:pt>
                <c:pt idx="297">
                  <c:v>278.17131857758545</c:v>
                </c:pt>
                <c:pt idx="298">
                  <c:v>277.74704694506198</c:v>
                </c:pt>
                <c:pt idx="299">
                  <c:v>277.32170228914811</c:v>
                </c:pt>
                <c:pt idx="300">
                  <c:v>276.89528460984371</c:v>
                </c:pt>
                <c:pt idx="301">
                  <c:v>276.46779390714886</c:v>
                </c:pt>
                <c:pt idx="302">
                  <c:v>276.03923018106354</c:v>
                </c:pt>
                <c:pt idx="303">
                  <c:v>275.60959343158765</c:v>
                </c:pt>
                <c:pt idx="304">
                  <c:v>275.17888365872136</c:v>
                </c:pt>
                <c:pt idx="305">
                  <c:v>274.74710086246449</c:v>
                </c:pt>
                <c:pt idx="306">
                  <c:v>274.31424504281722</c:v>
                </c:pt>
                <c:pt idx="307">
                  <c:v>273.88031619977943</c:v>
                </c:pt>
                <c:pt idx="308">
                  <c:v>273.44531433335118</c:v>
                </c:pt>
                <c:pt idx="309">
                  <c:v>273.00923944353235</c:v>
                </c:pt>
                <c:pt idx="310">
                  <c:v>272.57209153032318</c:v>
                </c:pt>
                <c:pt idx="311">
                  <c:v>272.13387059372343</c:v>
                </c:pt>
                <c:pt idx="312">
                  <c:v>271.69457663373316</c:v>
                </c:pt>
                <c:pt idx="313">
                  <c:v>271.25420965035249</c:v>
                </c:pt>
                <c:pt idx="314">
                  <c:v>270.8127696435813</c:v>
                </c:pt>
                <c:pt idx="315">
                  <c:v>270.3702566134196</c:v>
                </c:pt>
                <c:pt idx="316">
                  <c:v>269.92667055986743</c:v>
                </c:pt>
                <c:pt idx="317">
                  <c:v>269.4820114829248</c:v>
                </c:pt>
                <c:pt idx="318">
                  <c:v>269.03627938259166</c:v>
                </c:pt>
                <c:pt idx="319">
                  <c:v>268.58947425886799</c:v>
                </c:pt>
                <c:pt idx="320">
                  <c:v>268.14159611175393</c:v>
                </c:pt>
                <c:pt idx="321">
                  <c:v>267.69264494124934</c:v>
                </c:pt>
                <c:pt idx="322">
                  <c:v>267.24262074735429</c:v>
                </c:pt>
                <c:pt idx="323">
                  <c:v>266.79152353006867</c:v>
                </c:pt>
                <c:pt idx="324">
                  <c:v>266.33935328939265</c:v>
                </c:pt>
                <c:pt idx="325">
                  <c:v>265.88611002532605</c:v>
                </c:pt>
                <c:pt idx="326">
                  <c:v>265.43179373786904</c:v>
                </c:pt>
                <c:pt idx="327">
                  <c:v>264.97640442702158</c:v>
                </c:pt>
                <c:pt idx="328">
                  <c:v>264.51994209278348</c:v>
                </c:pt>
                <c:pt idx="329">
                  <c:v>264.06240673515504</c:v>
                </c:pt>
                <c:pt idx="330">
                  <c:v>263.60379835413607</c:v>
                </c:pt>
                <c:pt idx="331">
                  <c:v>263.14411694972665</c:v>
                </c:pt>
                <c:pt idx="332">
                  <c:v>262.68336252192665</c:v>
                </c:pt>
                <c:pt idx="333">
                  <c:v>262.22153507073625</c:v>
                </c:pt>
                <c:pt idx="334">
                  <c:v>261.75863459615533</c:v>
                </c:pt>
                <c:pt idx="335">
                  <c:v>261.29466109818395</c:v>
                </c:pt>
                <c:pt idx="336">
                  <c:v>260.829614576822</c:v>
                </c:pt>
                <c:pt idx="337">
                  <c:v>260.36349503206964</c:v>
                </c:pt>
                <c:pt idx="338">
                  <c:v>259.89630246392676</c:v>
                </c:pt>
                <c:pt idx="339">
                  <c:v>259.42803687239342</c:v>
                </c:pt>
                <c:pt idx="340">
                  <c:v>258.95869825746956</c:v>
                </c:pt>
                <c:pt idx="341">
                  <c:v>258.48828661915525</c:v>
                </c:pt>
                <c:pt idx="342">
                  <c:v>258.01680195745047</c:v>
                </c:pt>
                <c:pt idx="343">
                  <c:v>257.54424427235517</c:v>
                </c:pt>
                <c:pt idx="344">
                  <c:v>257.07061356386936</c:v>
                </c:pt>
                <c:pt idx="345">
                  <c:v>256.59590983199314</c:v>
                </c:pt>
                <c:pt idx="346">
                  <c:v>256.12013307672635</c:v>
                </c:pt>
                <c:pt idx="347">
                  <c:v>255.64328329806909</c:v>
                </c:pt>
                <c:pt idx="348">
                  <c:v>255.16536049602132</c:v>
                </c:pt>
                <c:pt idx="349">
                  <c:v>254.68636467058315</c:v>
                </c:pt>
                <c:pt idx="350">
                  <c:v>254.20629582175445</c:v>
                </c:pt>
                <c:pt idx="351">
                  <c:v>253.72515394953524</c:v>
                </c:pt>
                <c:pt idx="352">
                  <c:v>253.2429390539256</c:v>
                </c:pt>
                <c:pt idx="353">
                  <c:v>252.75965113492541</c:v>
                </c:pt>
                <c:pt idx="354">
                  <c:v>252.27529019253473</c:v>
                </c:pt>
                <c:pt idx="355">
                  <c:v>251.78985622675364</c:v>
                </c:pt>
                <c:pt idx="356">
                  <c:v>251.30334923758204</c:v>
                </c:pt>
                <c:pt idx="357">
                  <c:v>250.81576922501986</c:v>
                </c:pt>
                <c:pt idx="358">
                  <c:v>250.32711618906728</c:v>
                </c:pt>
                <c:pt idx="359">
                  <c:v>249.83739012972421</c:v>
                </c:pt>
                <c:pt idx="360">
                  <c:v>249.34659104699068</c:v>
                </c:pt>
                <c:pt idx="361">
                  <c:v>248.85471894086658</c:v>
                </c:pt>
                <c:pt idx="362">
                  <c:v>248.36177381135207</c:v>
                </c:pt>
                <c:pt idx="363">
                  <c:v>247.86775565844704</c:v>
                </c:pt>
                <c:pt idx="364">
                  <c:v>247.37266448215155</c:v>
                </c:pt>
                <c:pt idx="365">
                  <c:v>246.87650028246549</c:v>
                </c:pt>
                <c:pt idx="366">
                  <c:v>246.37926305938905</c:v>
                </c:pt>
                <c:pt idx="367">
                  <c:v>245.88095281292155</c:v>
                </c:pt>
                <c:pt idx="368">
                  <c:v>245.38156954306459</c:v>
                </c:pt>
                <c:pt idx="369">
                  <c:v>244.88111324981617</c:v>
                </c:pt>
                <c:pt idx="370">
                  <c:v>244.37958393317825</c:v>
                </c:pt>
                <c:pt idx="371">
                  <c:v>243.87698159314877</c:v>
                </c:pt>
                <c:pt idx="372">
                  <c:v>243.37330622972939</c:v>
                </c:pt>
                <c:pt idx="373">
                  <c:v>242.8685578429195</c:v>
                </c:pt>
                <c:pt idx="374">
                  <c:v>242.36273643271909</c:v>
                </c:pt>
                <c:pt idx="375">
                  <c:v>241.85584199912827</c:v>
                </c:pt>
                <c:pt idx="376">
                  <c:v>241.34787454214691</c:v>
                </c:pt>
                <c:pt idx="377">
                  <c:v>240.83883406177509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C5-4F83-B051-1B4D727275A7}"/>
            </c:ext>
          </c:extLst>
        </c:ser>
        <c:ser>
          <c:idx val="0"/>
          <c:order val="3"/>
          <c:tx>
            <c:strRef>
              <c:f>Pumps!$F$14</c:f>
              <c:strCache>
                <c:ptCount val="1"/>
                <c:pt idx="0">
                  <c:v>System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Pumps!$B$15:$B$392</c:f>
              <c:numCache>
                <c:formatCode>0.0</c:formatCode>
                <c:ptCount val="378"/>
                <c:pt idx="0">
                  <c:v>0.1884955592153876</c:v>
                </c:pt>
                <c:pt idx="1">
                  <c:v>0.37699111843077521</c:v>
                </c:pt>
                <c:pt idx="2">
                  <c:v>0.56548667764616278</c:v>
                </c:pt>
                <c:pt idx="3">
                  <c:v>0.75398223686155041</c:v>
                </c:pt>
                <c:pt idx="4">
                  <c:v>0.94247779607693805</c:v>
                </c:pt>
                <c:pt idx="5">
                  <c:v>1.1309733552923256</c:v>
                </c:pt>
                <c:pt idx="6">
                  <c:v>1.3194689145077132</c:v>
                </c:pt>
                <c:pt idx="7">
                  <c:v>1.5079644737231008</c:v>
                </c:pt>
                <c:pt idx="8">
                  <c:v>1.6964600329384882</c:v>
                </c:pt>
                <c:pt idx="9">
                  <c:v>1.8849555921538761</c:v>
                </c:pt>
                <c:pt idx="10">
                  <c:v>2.0734511513692637</c:v>
                </c:pt>
                <c:pt idx="11">
                  <c:v>2.2619467105846511</c:v>
                </c:pt>
                <c:pt idx="12">
                  <c:v>2.450442269800039</c:v>
                </c:pt>
                <c:pt idx="13">
                  <c:v>2.6389378290154264</c:v>
                </c:pt>
                <c:pt idx="14">
                  <c:v>2.8274333882308138</c:v>
                </c:pt>
                <c:pt idx="15">
                  <c:v>3.0159289474462017</c:v>
                </c:pt>
                <c:pt idx="16">
                  <c:v>3.2044245066615895</c:v>
                </c:pt>
                <c:pt idx="17">
                  <c:v>3.3929200658769765</c:v>
                </c:pt>
                <c:pt idx="18">
                  <c:v>3.5814156250923643</c:v>
                </c:pt>
                <c:pt idx="19">
                  <c:v>3.7699111843077522</c:v>
                </c:pt>
                <c:pt idx="20">
                  <c:v>3.9584067435231391</c:v>
                </c:pt>
                <c:pt idx="21">
                  <c:v>4.1469023027385274</c:v>
                </c:pt>
                <c:pt idx="22">
                  <c:v>4.335397861953914</c:v>
                </c:pt>
                <c:pt idx="23">
                  <c:v>4.5238934211693023</c:v>
                </c:pt>
                <c:pt idx="24">
                  <c:v>4.7123889803846897</c:v>
                </c:pt>
                <c:pt idx="25">
                  <c:v>4.900884539600078</c:v>
                </c:pt>
                <c:pt idx="26">
                  <c:v>5.0893800988154645</c:v>
                </c:pt>
                <c:pt idx="27">
                  <c:v>5.2778756580308528</c:v>
                </c:pt>
                <c:pt idx="28">
                  <c:v>5.4663712172462393</c:v>
                </c:pt>
                <c:pt idx="29">
                  <c:v>5.6548667764616276</c:v>
                </c:pt>
                <c:pt idx="30">
                  <c:v>5.8433623356770141</c:v>
                </c:pt>
                <c:pt idx="31">
                  <c:v>6.0318578948924033</c:v>
                </c:pt>
                <c:pt idx="32">
                  <c:v>6.2203534541077907</c:v>
                </c:pt>
                <c:pt idx="33">
                  <c:v>6.408849013323179</c:v>
                </c:pt>
                <c:pt idx="34">
                  <c:v>6.5973445725385647</c:v>
                </c:pt>
                <c:pt idx="35">
                  <c:v>6.785840131753953</c:v>
                </c:pt>
                <c:pt idx="36">
                  <c:v>6.9743356909693404</c:v>
                </c:pt>
                <c:pt idx="37">
                  <c:v>7.1628312501847287</c:v>
                </c:pt>
                <c:pt idx="38">
                  <c:v>7.3513268094001161</c:v>
                </c:pt>
                <c:pt idx="39">
                  <c:v>7.5398223686155044</c:v>
                </c:pt>
                <c:pt idx="40">
                  <c:v>7.72831792783089</c:v>
                </c:pt>
                <c:pt idx="41">
                  <c:v>7.9168134870462783</c:v>
                </c:pt>
                <c:pt idx="42">
                  <c:v>8.1053090462616666</c:v>
                </c:pt>
                <c:pt idx="43">
                  <c:v>8.2938046054770549</c:v>
                </c:pt>
                <c:pt idx="44">
                  <c:v>8.4823001646924414</c:v>
                </c:pt>
                <c:pt idx="45">
                  <c:v>8.6707957239078279</c:v>
                </c:pt>
                <c:pt idx="46">
                  <c:v>8.8592912831232162</c:v>
                </c:pt>
                <c:pt idx="47">
                  <c:v>9.0477868423386045</c:v>
                </c:pt>
                <c:pt idx="48">
                  <c:v>9.2362824015539911</c:v>
                </c:pt>
                <c:pt idx="49">
                  <c:v>9.4247779607693793</c:v>
                </c:pt>
                <c:pt idx="50">
                  <c:v>9.6132735199847676</c:v>
                </c:pt>
                <c:pt idx="51">
                  <c:v>9.8017690792001559</c:v>
                </c:pt>
                <c:pt idx="52">
                  <c:v>9.9902646384155407</c:v>
                </c:pt>
                <c:pt idx="53">
                  <c:v>10.178760197630929</c:v>
                </c:pt>
                <c:pt idx="54">
                  <c:v>10.367255756846317</c:v>
                </c:pt>
                <c:pt idx="55">
                  <c:v>10.555751316061706</c:v>
                </c:pt>
                <c:pt idx="56">
                  <c:v>10.74424687527709</c:v>
                </c:pt>
                <c:pt idx="57">
                  <c:v>10.932742434492479</c:v>
                </c:pt>
                <c:pt idx="58">
                  <c:v>11.121237993707867</c:v>
                </c:pt>
                <c:pt idx="59">
                  <c:v>11.309733552923255</c:v>
                </c:pt>
                <c:pt idx="60">
                  <c:v>11.498229112138642</c:v>
                </c:pt>
                <c:pt idx="61">
                  <c:v>11.686724671354028</c:v>
                </c:pt>
                <c:pt idx="62">
                  <c:v>11.875220230569418</c:v>
                </c:pt>
                <c:pt idx="63">
                  <c:v>12.063715789784807</c:v>
                </c:pt>
                <c:pt idx="64">
                  <c:v>12.252211349000193</c:v>
                </c:pt>
                <c:pt idx="65">
                  <c:v>12.440706908215581</c:v>
                </c:pt>
                <c:pt idx="66">
                  <c:v>12.62920246743097</c:v>
                </c:pt>
                <c:pt idx="67">
                  <c:v>12.817698026646358</c:v>
                </c:pt>
                <c:pt idx="68">
                  <c:v>13.006193585861745</c:v>
                </c:pt>
                <c:pt idx="69">
                  <c:v>13.194689145077129</c:v>
                </c:pt>
                <c:pt idx="70">
                  <c:v>13.383184704292518</c:v>
                </c:pt>
                <c:pt idx="71">
                  <c:v>13.571680263507906</c:v>
                </c:pt>
                <c:pt idx="72">
                  <c:v>13.760175822723294</c:v>
                </c:pt>
                <c:pt idx="73">
                  <c:v>13.948671381938681</c:v>
                </c:pt>
                <c:pt idx="74">
                  <c:v>14.137166941154069</c:v>
                </c:pt>
                <c:pt idx="75">
                  <c:v>14.325662500369457</c:v>
                </c:pt>
                <c:pt idx="76">
                  <c:v>14.514158059584846</c:v>
                </c:pt>
                <c:pt idx="77">
                  <c:v>14.702653618800232</c:v>
                </c:pt>
                <c:pt idx="78">
                  <c:v>14.89114917801562</c:v>
                </c:pt>
                <c:pt idx="79">
                  <c:v>15.079644737231009</c:v>
                </c:pt>
                <c:pt idx="80">
                  <c:v>15.268140296446397</c:v>
                </c:pt>
                <c:pt idx="81">
                  <c:v>15.45663585566178</c:v>
                </c:pt>
                <c:pt idx="82">
                  <c:v>15.645131414877167</c:v>
                </c:pt>
                <c:pt idx="83">
                  <c:v>15.833626974092557</c:v>
                </c:pt>
                <c:pt idx="84">
                  <c:v>16.022122533307943</c:v>
                </c:pt>
                <c:pt idx="85">
                  <c:v>16.210618092523333</c:v>
                </c:pt>
                <c:pt idx="86">
                  <c:v>16.39911365173872</c:v>
                </c:pt>
                <c:pt idx="87">
                  <c:v>16.58760921095411</c:v>
                </c:pt>
                <c:pt idx="88">
                  <c:v>16.776104770169493</c:v>
                </c:pt>
                <c:pt idx="89">
                  <c:v>16.964600329384883</c:v>
                </c:pt>
                <c:pt idx="90">
                  <c:v>17.153095888600269</c:v>
                </c:pt>
                <c:pt idx="91">
                  <c:v>17.341591447815656</c:v>
                </c:pt>
                <c:pt idx="92">
                  <c:v>17.530087007031046</c:v>
                </c:pt>
                <c:pt idx="93">
                  <c:v>17.718582566246432</c:v>
                </c:pt>
                <c:pt idx="94">
                  <c:v>17.907078125461823</c:v>
                </c:pt>
                <c:pt idx="95">
                  <c:v>18.095573684677209</c:v>
                </c:pt>
                <c:pt idx="96">
                  <c:v>18.284069243892596</c:v>
                </c:pt>
                <c:pt idx="97">
                  <c:v>18.472564803107982</c:v>
                </c:pt>
                <c:pt idx="98">
                  <c:v>18.661060362323369</c:v>
                </c:pt>
                <c:pt idx="99">
                  <c:v>18.849555921538759</c:v>
                </c:pt>
                <c:pt idx="100">
                  <c:v>19.038051480754145</c:v>
                </c:pt>
                <c:pt idx="101">
                  <c:v>19.226547039969535</c:v>
                </c:pt>
                <c:pt idx="102">
                  <c:v>19.415042599184922</c:v>
                </c:pt>
                <c:pt idx="103">
                  <c:v>19.603538158400312</c:v>
                </c:pt>
                <c:pt idx="104">
                  <c:v>19.792033717615695</c:v>
                </c:pt>
                <c:pt idx="105">
                  <c:v>19.980529276831081</c:v>
                </c:pt>
                <c:pt idx="106">
                  <c:v>20.169024836046471</c:v>
                </c:pt>
                <c:pt idx="107">
                  <c:v>20.357520395261858</c:v>
                </c:pt>
                <c:pt idx="108">
                  <c:v>20.546015954477248</c:v>
                </c:pt>
                <c:pt idx="109">
                  <c:v>20.734511513692635</c:v>
                </c:pt>
                <c:pt idx="110">
                  <c:v>20.923007072908025</c:v>
                </c:pt>
                <c:pt idx="111">
                  <c:v>21.111502632123411</c:v>
                </c:pt>
                <c:pt idx="112">
                  <c:v>21.299998191338798</c:v>
                </c:pt>
                <c:pt idx="113">
                  <c:v>21.488493750554181</c:v>
                </c:pt>
                <c:pt idx="114">
                  <c:v>21.676989309769571</c:v>
                </c:pt>
                <c:pt idx="115">
                  <c:v>21.865484868984957</c:v>
                </c:pt>
                <c:pt idx="116">
                  <c:v>22.053980428200344</c:v>
                </c:pt>
                <c:pt idx="117">
                  <c:v>22.242475987415734</c:v>
                </c:pt>
                <c:pt idx="118">
                  <c:v>22.43097154663112</c:v>
                </c:pt>
                <c:pt idx="119">
                  <c:v>22.61946710584651</c:v>
                </c:pt>
                <c:pt idx="120">
                  <c:v>22.807962665061897</c:v>
                </c:pt>
                <c:pt idx="121">
                  <c:v>22.996458224277283</c:v>
                </c:pt>
                <c:pt idx="122">
                  <c:v>23.18495378349267</c:v>
                </c:pt>
                <c:pt idx="123">
                  <c:v>23.373449342708057</c:v>
                </c:pt>
                <c:pt idx="124">
                  <c:v>23.561944901923447</c:v>
                </c:pt>
                <c:pt idx="125">
                  <c:v>23.750440461138837</c:v>
                </c:pt>
                <c:pt idx="126">
                  <c:v>23.938936020354227</c:v>
                </c:pt>
                <c:pt idx="127">
                  <c:v>24.127431579569613</c:v>
                </c:pt>
                <c:pt idx="128">
                  <c:v>24.315927138785003</c:v>
                </c:pt>
                <c:pt idx="129">
                  <c:v>24.504422698000386</c:v>
                </c:pt>
                <c:pt idx="130">
                  <c:v>24.692918257215773</c:v>
                </c:pt>
                <c:pt idx="131">
                  <c:v>24.881413816431163</c:v>
                </c:pt>
                <c:pt idx="132">
                  <c:v>25.069909375646549</c:v>
                </c:pt>
                <c:pt idx="133">
                  <c:v>25.258404934861939</c:v>
                </c:pt>
                <c:pt idx="134">
                  <c:v>25.446900494077326</c:v>
                </c:pt>
                <c:pt idx="135">
                  <c:v>25.635396053292716</c:v>
                </c:pt>
                <c:pt idx="136">
                  <c:v>25.823891612508103</c:v>
                </c:pt>
                <c:pt idx="137">
                  <c:v>26.012387171723489</c:v>
                </c:pt>
                <c:pt idx="138">
                  <c:v>26.200882730938872</c:v>
                </c:pt>
                <c:pt idx="139">
                  <c:v>26.389378290154259</c:v>
                </c:pt>
                <c:pt idx="140">
                  <c:v>26.577873849369649</c:v>
                </c:pt>
                <c:pt idx="141">
                  <c:v>26.766369408585035</c:v>
                </c:pt>
                <c:pt idx="142">
                  <c:v>26.954864967800425</c:v>
                </c:pt>
                <c:pt idx="143">
                  <c:v>27.143360527015812</c:v>
                </c:pt>
                <c:pt idx="144">
                  <c:v>27.331856086231202</c:v>
                </c:pt>
                <c:pt idx="145">
                  <c:v>27.520351645446588</c:v>
                </c:pt>
                <c:pt idx="146">
                  <c:v>27.708847204661975</c:v>
                </c:pt>
                <c:pt idx="147">
                  <c:v>27.897342763877361</c:v>
                </c:pt>
                <c:pt idx="148">
                  <c:v>28.085838323092748</c:v>
                </c:pt>
                <c:pt idx="149">
                  <c:v>28.274333882308138</c:v>
                </c:pt>
                <c:pt idx="150">
                  <c:v>28.462829441523525</c:v>
                </c:pt>
                <c:pt idx="151">
                  <c:v>28.651325000738915</c:v>
                </c:pt>
                <c:pt idx="152">
                  <c:v>28.839820559954301</c:v>
                </c:pt>
                <c:pt idx="153">
                  <c:v>29.028316119169691</c:v>
                </c:pt>
                <c:pt idx="154">
                  <c:v>29.216811678385078</c:v>
                </c:pt>
                <c:pt idx="155">
                  <c:v>29.405307237600464</c:v>
                </c:pt>
                <c:pt idx="156">
                  <c:v>29.593802796815851</c:v>
                </c:pt>
                <c:pt idx="157">
                  <c:v>29.782298356031241</c:v>
                </c:pt>
                <c:pt idx="158">
                  <c:v>29.970793915246627</c:v>
                </c:pt>
                <c:pt idx="159">
                  <c:v>30.159289474462017</c:v>
                </c:pt>
                <c:pt idx="160">
                  <c:v>30.347785033677404</c:v>
                </c:pt>
                <c:pt idx="161">
                  <c:v>30.536280592892794</c:v>
                </c:pt>
                <c:pt idx="162">
                  <c:v>30.724776152108177</c:v>
                </c:pt>
                <c:pt idx="163">
                  <c:v>30.91327171132356</c:v>
                </c:pt>
                <c:pt idx="164">
                  <c:v>31.10176727053895</c:v>
                </c:pt>
                <c:pt idx="165">
                  <c:v>31.290262829754333</c:v>
                </c:pt>
                <c:pt idx="166">
                  <c:v>31.478758388969727</c:v>
                </c:pt>
                <c:pt idx="167">
                  <c:v>31.667253948185113</c:v>
                </c:pt>
                <c:pt idx="168">
                  <c:v>31.855749507400507</c:v>
                </c:pt>
                <c:pt idx="169">
                  <c:v>32.044245066615886</c:v>
                </c:pt>
                <c:pt idx="170">
                  <c:v>32.232740625831276</c:v>
                </c:pt>
                <c:pt idx="171">
                  <c:v>32.421236185046666</c:v>
                </c:pt>
                <c:pt idx="172">
                  <c:v>32.609731744262049</c:v>
                </c:pt>
                <c:pt idx="173">
                  <c:v>32.798227303477439</c:v>
                </c:pt>
                <c:pt idx="174">
                  <c:v>32.986722862692829</c:v>
                </c:pt>
                <c:pt idx="175">
                  <c:v>33.17521842190822</c:v>
                </c:pt>
                <c:pt idx="176">
                  <c:v>33.363713981123603</c:v>
                </c:pt>
                <c:pt idx="177">
                  <c:v>33.552209540338986</c:v>
                </c:pt>
                <c:pt idx="178">
                  <c:v>33.740705099554383</c:v>
                </c:pt>
                <c:pt idx="179">
                  <c:v>33.929200658769766</c:v>
                </c:pt>
                <c:pt idx="180">
                  <c:v>34.117696217985156</c:v>
                </c:pt>
                <c:pt idx="181">
                  <c:v>34.306191777200539</c:v>
                </c:pt>
                <c:pt idx="182">
                  <c:v>34.494687336415936</c:v>
                </c:pt>
                <c:pt idx="183">
                  <c:v>34.683182895631312</c:v>
                </c:pt>
                <c:pt idx="184">
                  <c:v>34.871678454846702</c:v>
                </c:pt>
                <c:pt idx="185">
                  <c:v>35.060174014062092</c:v>
                </c:pt>
                <c:pt idx="186">
                  <c:v>35.248669573277475</c:v>
                </c:pt>
                <c:pt idx="187">
                  <c:v>35.437165132492865</c:v>
                </c:pt>
                <c:pt idx="188">
                  <c:v>35.625660691708248</c:v>
                </c:pt>
                <c:pt idx="189">
                  <c:v>35.814156250923645</c:v>
                </c:pt>
                <c:pt idx="190">
                  <c:v>36.002651810139021</c:v>
                </c:pt>
                <c:pt idx="191">
                  <c:v>36.191147369354418</c:v>
                </c:pt>
                <c:pt idx="192">
                  <c:v>36.379642928569801</c:v>
                </c:pt>
                <c:pt idx="193">
                  <c:v>36.568138487785191</c:v>
                </c:pt>
                <c:pt idx="194">
                  <c:v>36.756634047000574</c:v>
                </c:pt>
                <c:pt idx="195">
                  <c:v>36.945129606215964</c:v>
                </c:pt>
                <c:pt idx="196">
                  <c:v>37.133625165431354</c:v>
                </c:pt>
                <c:pt idx="197">
                  <c:v>37.322120724646737</c:v>
                </c:pt>
                <c:pt idx="198">
                  <c:v>37.510616283862127</c:v>
                </c:pt>
                <c:pt idx="199">
                  <c:v>37.699111843077517</c:v>
                </c:pt>
                <c:pt idx="200">
                  <c:v>37.887607402292907</c:v>
                </c:pt>
                <c:pt idx="201">
                  <c:v>38.07610296150829</c:v>
                </c:pt>
                <c:pt idx="202">
                  <c:v>38.264598520723673</c:v>
                </c:pt>
                <c:pt idx="203">
                  <c:v>38.453094079939071</c:v>
                </c:pt>
                <c:pt idx="204">
                  <c:v>38.641589639154454</c:v>
                </c:pt>
                <c:pt idx="205">
                  <c:v>38.830085198369844</c:v>
                </c:pt>
                <c:pt idx="206">
                  <c:v>39.018580757585227</c:v>
                </c:pt>
                <c:pt idx="207">
                  <c:v>39.207076316800624</c:v>
                </c:pt>
                <c:pt idx="208">
                  <c:v>39.395571876016</c:v>
                </c:pt>
                <c:pt idx="209">
                  <c:v>39.58406743523139</c:v>
                </c:pt>
                <c:pt idx="210">
                  <c:v>39.77256299444678</c:v>
                </c:pt>
                <c:pt idx="211">
                  <c:v>39.961058553662163</c:v>
                </c:pt>
                <c:pt idx="212">
                  <c:v>40.149554112877553</c:v>
                </c:pt>
                <c:pt idx="213">
                  <c:v>40.338049672092943</c:v>
                </c:pt>
                <c:pt idx="214">
                  <c:v>40.526545231308333</c:v>
                </c:pt>
                <c:pt idx="215">
                  <c:v>40.715040790523716</c:v>
                </c:pt>
                <c:pt idx="216">
                  <c:v>40.903536349739106</c:v>
                </c:pt>
                <c:pt idx="217">
                  <c:v>41.092031908954496</c:v>
                </c:pt>
                <c:pt idx="218">
                  <c:v>41.280527468169879</c:v>
                </c:pt>
                <c:pt idx="219">
                  <c:v>41.469023027385269</c:v>
                </c:pt>
                <c:pt idx="220">
                  <c:v>41.657518586600652</c:v>
                </c:pt>
                <c:pt idx="221">
                  <c:v>41.846014145816049</c:v>
                </c:pt>
                <c:pt idx="222">
                  <c:v>42.034509705031425</c:v>
                </c:pt>
                <c:pt idx="223">
                  <c:v>42.223005264246822</c:v>
                </c:pt>
                <c:pt idx="224">
                  <c:v>42.411500823462205</c:v>
                </c:pt>
                <c:pt idx="225">
                  <c:v>42.599996382677595</c:v>
                </c:pt>
                <c:pt idx="226">
                  <c:v>42.788491941892978</c:v>
                </c:pt>
                <c:pt idx="227">
                  <c:v>42.976987501108361</c:v>
                </c:pt>
                <c:pt idx="228">
                  <c:v>43.165483060323758</c:v>
                </c:pt>
                <c:pt idx="229">
                  <c:v>43.353978619539141</c:v>
                </c:pt>
                <c:pt idx="230">
                  <c:v>43.542474178754532</c:v>
                </c:pt>
                <c:pt idx="231">
                  <c:v>43.730969737969914</c:v>
                </c:pt>
                <c:pt idx="232">
                  <c:v>43.919465297185312</c:v>
                </c:pt>
                <c:pt idx="233">
                  <c:v>44.107960856400688</c:v>
                </c:pt>
                <c:pt idx="234">
                  <c:v>44.296456415616078</c:v>
                </c:pt>
                <c:pt idx="235">
                  <c:v>44.484951974831468</c:v>
                </c:pt>
                <c:pt idx="236">
                  <c:v>44.673447534046851</c:v>
                </c:pt>
                <c:pt idx="237">
                  <c:v>44.861943093262241</c:v>
                </c:pt>
                <c:pt idx="238">
                  <c:v>45.050438652477631</c:v>
                </c:pt>
                <c:pt idx="239">
                  <c:v>45.238934211693021</c:v>
                </c:pt>
                <c:pt idx="240">
                  <c:v>45.427429770908411</c:v>
                </c:pt>
                <c:pt idx="241">
                  <c:v>45.615925330123794</c:v>
                </c:pt>
                <c:pt idx="242">
                  <c:v>45.804420889339191</c:v>
                </c:pt>
                <c:pt idx="243">
                  <c:v>45.992916448554567</c:v>
                </c:pt>
                <c:pt idx="244">
                  <c:v>46.181412007769964</c:v>
                </c:pt>
                <c:pt idx="245">
                  <c:v>46.36990756698534</c:v>
                </c:pt>
                <c:pt idx="246">
                  <c:v>46.558403126200744</c:v>
                </c:pt>
                <c:pt idx="247">
                  <c:v>46.746898685416113</c:v>
                </c:pt>
                <c:pt idx="248">
                  <c:v>46.935394244631517</c:v>
                </c:pt>
                <c:pt idx="249">
                  <c:v>47.123889803846893</c:v>
                </c:pt>
                <c:pt idx="250">
                  <c:v>47.312385363062283</c:v>
                </c:pt>
                <c:pt idx="251">
                  <c:v>47.500880922277673</c:v>
                </c:pt>
                <c:pt idx="252">
                  <c:v>47.689376481493049</c:v>
                </c:pt>
                <c:pt idx="253">
                  <c:v>47.877872040708453</c:v>
                </c:pt>
                <c:pt idx="254">
                  <c:v>48.066367599923829</c:v>
                </c:pt>
                <c:pt idx="255">
                  <c:v>48.254863159139227</c:v>
                </c:pt>
                <c:pt idx="256">
                  <c:v>48.443358718354602</c:v>
                </c:pt>
                <c:pt idx="257">
                  <c:v>48.631854277570007</c:v>
                </c:pt>
                <c:pt idx="258">
                  <c:v>48.820349836785375</c:v>
                </c:pt>
                <c:pt idx="259">
                  <c:v>49.008845396000773</c:v>
                </c:pt>
                <c:pt idx="260">
                  <c:v>49.197340955216163</c:v>
                </c:pt>
                <c:pt idx="261">
                  <c:v>49.385836514431546</c:v>
                </c:pt>
                <c:pt idx="262">
                  <c:v>49.574332073646936</c:v>
                </c:pt>
                <c:pt idx="263">
                  <c:v>49.762827632862326</c:v>
                </c:pt>
                <c:pt idx="264">
                  <c:v>49.951323192077716</c:v>
                </c:pt>
                <c:pt idx="265">
                  <c:v>50.139818751293099</c:v>
                </c:pt>
                <c:pt idx="266">
                  <c:v>50.328314310508489</c:v>
                </c:pt>
                <c:pt idx="267">
                  <c:v>50.516809869723879</c:v>
                </c:pt>
                <c:pt idx="268">
                  <c:v>50.705305428939262</c:v>
                </c:pt>
                <c:pt idx="269">
                  <c:v>50.893800988154652</c:v>
                </c:pt>
                <c:pt idx="270">
                  <c:v>51.082296547370035</c:v>
                </c:pt>
                <c:pt idx="271">
                  <c:v>51.270792106585432</c:v>
                </c:pt>
                <c:pt idx="272">
                  <c:v>51.459287665800808</c:v>
                </c:pt>
                <c:pt idx="273">
                  <c:v>51.647783225016205</c:v>
                </c:pt>
                <c:pt idx="274">
                  <c:v>51.836278784231588</c:v>
                </c:pt>
                <c:pt idx="275">
                  <c:v>52.024774343446978</c:v>
                </c:pt>
                <c:pt idx="276">
                  <c:v>52.213269902662361</c:v>
                </c:pt>
                <c:pt idx="277">
                  <c:v>52.401765461877744</c:v>
                </c:pt>
                <c:pt idx="278">
                  <c:v>52.590261021093141</c:v>
                </c:pt>
                <c:pt idx="279">
                  <c:v>52.778756580308517</c:v>
                </c:pt>
                <c:pt idx="280">
                  <c:v>52.967252139523914</c:v>
                </c:pt>
                <c:pt idx="281">
                  <c:v>53.155747698739297</c:v>
                </c:pt>
                <c:pt idx="282">
                  <c:v>53.344243257954695</c:v>
                </c:pt>
                <c:pt idx="283">
                  <c:v>53.53273881717007</c:v>
                </c:pt>
                <c:pt idx="284">
                  <c:v>53.721234376385468</c:v>
                </c:pt>
                <c:pt idx="285">
                  <c:v>53.909729935600851</c:v>
                </c:pt>
                <c:pt idx="286">
                  <c:v>54.098225494816234</c:v>
                </c:pt>
                <c:pt idx="287">
                  <c:v>54.286721054031624</c:v>
                </c:pt>
                <c:pt idx="288">
                  <c:v>54.475216613247014</c:v>
                </c:pt>
                <c:pt idx="289">
                  <c:v>54.663712172462404</c:v>
                </c:pt>
                <c:pt idx="290">
                  <c:v>54.852207731677787</c:v>
                </c:pt>
                <c:pt idx="291">
                  <c:v>55.040703290893177</c:v>
                </c:pt>
                <c:pt idx="292">
                  <c:v>55.229198850108567</c:v>
                </c:pt>
                <c:pt idx="293">
                  <c:v>55.41769440932395</c:v>
                </c:pt>
                <c:pt idx="294">
                  <c:v>55.60618996853934</c:v>
                </c:pt>
                <c:pt idx="295">
                  <c:v>55.794685527754723</c:v>
                </c:pt>
                <c:pt idx="296">
                  <c:v>55.98318108697012</c:v>
                </c:pt>
                <c:pt idx="297">
                  <c:v>56.171676646185496</c:v>
                </c:pt>
                <c:pt idx="298">
                  <c:v>56.360172205400893</c:v>
                </c:pt>
                <c:pt idx="299">
                  <c:v>56.548667764616276</c:v>
                </c:pt>
                <c:pt idx="300">
                  <c:v>56.737163323831666</c:v>
                </c:pt>
                <c:pt idx="301">
                  <c:v>56.925658883047049</c:v>
                </c:pt>
                <c:pt idx="302">
                  <c:v>57.114154442262432</c:v>
                </c:pt>
                <c:pt idx="303">
                  <c:v>57.302650001477829</c:v>
                </c:pt>
                <c:pt idx="304">
                  <c:v>57.491145560693205</c:v>
                </c:pt>
                <c:pt idx="305">
                  <c:v>57.679641119908602</c:v>
                </c:pt>
                <c:pt idx="306">
                  <c:v>57.868136679123985</c:v>
                </c:pt>
                <c:pt idx="307">
                  <c:v>58.056632238339382</c:v>
                </c:pt>
                <c:pt idx="308">
                  <c:v>58.245127797554758</c:v>
                </c:pt>
                <c:pt idx="309">
                  <c:v>58.433623356770156</c:v>
                </c:pt>
                <c:pt idx="310">
                  <c:v>58.622118915985538</c:v>
                </c:pt>
                <c:pt idx="311">
                  <c:v>58.810614475200929</c:v>
                </c:pt>
                <c:pt idx="312">
                  <c:v>58.999110034416319</c:v>
                </c:pt>
                <c:pt idx="313">
                  <c:v>59.187605593631702</c:v>
                </c:pt>
                <c:pt idx="314">
                  <c:v>59.376101152847092</c:v>
                </c:pt>
                <c:pt idx="315">
                  <c:v>59.564596712062482</c:v>
                </c:pt>
                <c:pt idx="316">
                  <c:v>59.753092271277872</c:v>
                </c:pt>
                <c:pt idx="317">
                  <c:v>59.941587830493255</c:v>
                </c:pt>
                <c:pt idx="318">
                  <c:v>60.130083389708638</c:v>
                </c:pt>
                <c:pt idx="319">
                  <c:v>60.318578948924035</c:v>
                </c:pt>
                <c:pt idx="320">
                  <c:v>60.507074508139418</c:v>
                </c:pt>
                <c:pt idx="321">
                  <c:v>60.695570067354808</c:v>
                </c:pt>
                <c:pt idx="322">
                  <c:v>60.884065626570184</c:v>
                </c:pt>
                <c:pt idx="323">
                  <c:v>61.072561185785588</c:v>
                </c:pt>
                <c:pt idx="324">
                  <c:v>61.261056745000971</c:v>
                </c:pt>
                <c:pt idx="325">
                  <c:v>61.449552304216354</c:v>
                </c:pt>
                <c:pt idx="326">
                  <c:v>61.638047863431737</c:v>
                </c:pt>
                <c:pt idx="327">
                  <c:v>61.82654342264712</c:v>
                </c:pt>
                <c:pt idx="328">
                  <c:v>62.015038981862524</c:v>
                </c:pt>
                <c:pt idx="329">
                  <c:v>62.2035345410779</c:v>
                </c:pt>
                <c:pt idx="330">
                  <c:v>62.39203010029329</c:v>
                </c:pt>
                <c:pt idx="331">
                  <c:v>62.580525659508666</c:v>
                </c:pt>
                <c:pt idx="332">
                  <c:v>62.769021218724077</c:v>
                </c:pt>
                <c:pt idx="333">
                  <c:v>62.957516777939453</c:v>
                </c:pt>
                <c:pt idx="334">
                  <c:v>63.146012337154836</c:v>
                </c:pt>
                <c:pt idx="335">
                  <c:v>63.334507896370226</c:v>
                </c:pt>
                <c:pt idx="336">
                  <c:v>63.523003455585616</c:v>
                </c:pt>
                <c:pt idx="337">
                  <c:v>63.711499014801014</c:v>
                </c:pt>
                <c:pt idx="338">
                  <c:v>63.899994574016389</c:v>
                </c:pt>
                <c:pt idx="339">
                  <c:v>64.088490133231772</c:v>
                </c:pt>
                <c:pt idx="340">
                  <c:v>64.276985692447184</c:v>
                </c:pt>
                <c:pt idx="341">
                  <c:v>64.465481251662553</c:v>
                </c:pt>
                <c:pt idx="342">
                  <c:v>64.653976810877936</c:v>
                </c:pt>
                <c:pt idx="343">
                  <c:v>64.842472370093333</c:v>
                </c:pt>
                <c:pt idx="344">
                  <c:v>65.030967929308716</c:v>
                </c:pt>
                <c:pt idx="345">
                  <c:v>65.219463488524099</c:v>
                </c:pt>
                <c:pt idx="346">
                  <c:v>65.407959047739496</c:v>
                </c:pt>
                <c:pt idx="347">
                  <c:v>65.596454606954879</c:v>
                </c:pt>
                <c:pt idx="348">
                  <c:v>65.784950166170276</c:v>
                </c:pt>
                <c:pt idx="349">
                  <c:v>65.973445725385659</c:v>
                </c:pt>
                <c:pt idx="350">
                  <c:v>66.161941284601042</c:v>
                </c:pt>
                <c:pt idx="351">
                  <c:v>66.350436843816439</c:v>
                </c:pt>
                <c:pt idx="352">
                  <c:v>66.538932403031808</c:v>
                </c:pt>
                <c:pt idx="353">
                  <c:v>66.727427962247205</c:v>
                </c:pt>
                <c:pt idx="354">
                  <c:v>66.915923521462602</c:v>
                </c:pt>
                <c:pt idx="355">
                  <c:v>67.104419080677971</c:v>
                </c:pt>
                <c:pt idx="356">
                  <c:v>67.292914639893354</c:v>
                </c:pt>
                <c:pt idx="357">
                  <c:v>67.481410199108765</c:v>
                </c:pt>
                <c:pt idx="358">
                  <c:v>67.669905758324148</c:v>
                </c:pt>
                <c:pt idx="359">
                  <c:v>67.858401317539531</c:v>
                </c:pt>
                <c:pt idx="360">
                  <c:v>68.046896876754914</c:v>
                </c:pt>
                <c:pt idx="361">
                  <c:v>68.235392435970311</c:v>
                </c:pt>
                <c:pt idx="362">
                  <c:v>68.423887995185694</c:v>
                </c:pt>
                <c:pt idx="363">
                  <c:v>68.612383554401077</c:v>
                </c:pt>
                <c:pt idx="364">
                  <c:v>68.80087911361646</c:v>
                </c:pt>
                <c:pt idx="365">
                  <c:v>68.989374672831872</c:v>
                </c:pt>
                <c:pt idx="366">
                  <c:v>69.177870232047241</c:v>
                </c:pt>
                <c:pt idx="367">
                  <c:v>69.366365791262822</c:v>
                </c:pt>
                <c:pt idx="368">
                  <c:v>69.554861350478021</c:v>
                </c:pt>
                <c:pt idx="369">
                  <c:v>69.743356909693588</c:v>
                </c:pt>
                <c:pt idx="370">
                  <c:v>69.931852468908787</c:v>
                </c:pt>
                <c:pt idx="371">
                  <c:v>70.120348028124383</c:v>
                </c:pt>
                <c:pt idx="372">
                  <c:v>70.308843587339751</c:v>
                </c:pt>
                <c:pt idx="373">
                  <c:v>70.497339146555149</c:v>
                </c:pt>
                <c:pt idx="374">
                  <c:v>70.685834705770546</c:v>
                </c:pt>
                <c:pt idx="375">
                  <c:v>70.874330264985915</c:v>
                </c:pt>
                <c:pt idx="376">
                  <c:v>71.062825824201312</c:v>
                </c:pt>
                <c:pt idx="377">
                  <c:v>71.251321383416695</c:v>
                </c:pt>
              </c:numCache>
            </c:numRef>
          </c:cat>
          <c:val>
            <c:numRef>
              <c:f>Pumps!$F$15:$F$392</c:f>
              <c:numCache>
                <c:formatCode>General</c:formatCode>
                <c:ptCount val="378"/>
                <c:pt idx="0">
                  <c:v>91.273116128990239</c:v>
                </c:pt>
                <c:pt idx="1">
                  <c:v>91.318121038361014</c:v>
                </c:pt>
                <c:pt idx="2">
                  <c:v>91.368014728112271</c:v>
                </c:pt>
                <c:pt idx="3">
                  <c:v>91.422797198244041</c:v>
                </c:pt>
                <c:pt idx="4">
                  <c:v>91.482468448756308</c:v>
                </c:pt>
                <c:pt idx="5">
                  <c:v>91.547028479649086</c:v>
                </c:pt>
                <c:pt idx="6">
                  <c:v>91.616477290922361</c:v>
                </c:pt>
                <c:pt idx="7">
                  <c:v>91.690814882576163</c:v>
                </c:pt>
                <c:pt idx="8">
                  <c:v>91.770041254610433</c:v>
                </c:pt>
                <c:pt idx="9">
                  <c:v>91.854156407025229</c:v>
                </c:pt>
                <c:pt idx="10">
                  <c:v>91.943160339820537</c:v>
                </c:pt>
                <c:pt idx="11">
                  <c:v>92.037053052996342</c:v>
                </c:pt>
                <c:pt idx="12">
                  <c:v>92.135834546552644</c:v>
                </c:pt>
                <c:pt idx="13">
                  <c:v>92.239504820489458</c:v>
                </c:pt>
                <c:pt idx="14">
                  <c:v>92.348063874806769</c:v>
                </c:pt>
                <c:pt idx="15">
                  <c:v>92.461511709504592</c:v>
                </c:pt>
                <c:pt idx="16">
                  <c:v>92.57984832458294</c:v>
                </c:pt>
                <c:pt idx="17">
                  <c:v>92.703073720041758</c:v>
                </c:pt>
                <c:pt idx="18">
                  <c:v>92.831187895881087</c:v>
                </c:pt>
                <c:pt idx="19">
                  <c:v>92.964190852100927</c:v>
                </c:pt>
                <c:pt idx="20">
                  <c:v>93.102082588701279</c:v>
                </c:pt>
                <c:pt idx="21">
                  <c:v>93.244863105682143</c:v>
                </c:pt>
                <c:pt idx="22">
                  <c:v>93.392532403043489</c:v>
                </c:pt>
                <c:pt idx="23">
                  <c:v>93.545090480785333</c:v>
                </c:pt>
                <c:pt idx="24">
                  <c:v>93.702537338907717</c:v>
                </c:pt>
                <c:pt idx="25">
                  <c:v>93.86487297741057</c:v>
                </c:pt>
                <c:pt idx="26">
                  <c:v>94.032097396293963</c:v>
                </c:pt>
                <c:pt idx="27">
                  <c:v>94.204210595557839</c:v>
                </c:pt>
                <c:pt idx="28">
                  <c:v>94.381212575202213</c:v>
                </c:pt>
                <c:pt idx="29">
                  <c:v>94.563103335227098</c:v>
                </c:pt>
                <c:pt idx="30">
                  <c:v>94.749882875632494</c:v>
                </c:pt>
                <c:pt idx="31">
                  <c:v>94.941551196418416</c:v>
                </c:pt>
                <c:pt idx="32">
                  <c:v>95.138108297584807</c:v>
                </c:pt>
                <c:pt idx="33">
                  <c:v>95.339554179131696</c:v>
                </c:pt>
                <c:pt idx="34">
                  <c:v>95.54588884105911</c:v>
                </c:pt>
                <c:pt idx="35">
                  <c:v>95.757112283367036</c:v>
                </c:pt>
                <c:pt idx="36">
                  <c:v>95.973224506055459</c:v>
                </c:pt>
                <c:pt idx="37">
                  <c:v>96.194225509124379</c:v>
                </c:pt>
                <c:pt idx="38">
                  <c:v>96.420115292573797</c:v>
                </c:pt>
                <c:pt idx="39">
                  <c:v>96.650893856403755</c:v>
                </c:pt>
                <c:pt idx="40">
                  <c:v>96.886561200614182</c:v>
                </c:pt>
                <c:pt idx="41">
                  <c:v>97.12711732520512</c:v>
                </c:pt>
                <c:pt idx="42">
                  <c:v>97.372562230176584</c:v>
                </c:pt>
                <c:pt idx="43">
                  <c:v>97.622895915528531</c:v>
                </c:pt>
                <c:pt idx="44">
                  <c:v>97.878118381260975</c:v>
                </c:pt>
                <c:pt idx="45">
                  <c:v>98.138229627373946</c:v>
                </c:pt>
                <c:pt idx="46">
                  <c:v>98.403229653867427</c:v>
                </c:pt>
                <c:pt idx="47">
                  <c:v>98.673118460741406</c:v>
                </c:pt>
                <c:pt idx="48">
                  <c:v>98.947896047995869</c:v>
                </c:pt>
                <c:pt idx="49">
                  <c:v>99.227562415630842</c:v>
                </c:pt>
                <c:pt idx="50">
                  <c:v>99.512117563646328</c:v>
                </c:pt>
                <c:pt idx="51">
                  <c:v>99.801561492042339</c:v>
                </c:pt>
                <c:pt idx="52">
                  <c:v>100.09589420081883</c:v>
                </c:pt>
                <c:pt idx="53">
                  <c:v>100.39511568997582</c:v>
                </c:pt>
                <c:pt idx="54">
                  <c:v>100.69922595951334</c:v>
                </c:pt>
                <c:pt idx="55">
                  <c:v>101.00822500943133</c:v>
                </c:pt>
                <c:pt idx="56">
                  <c:v>101.32211283972985</c:v>
                </c:pt>
                <c:pt idx="57">
                  <c:v>101.64088945040888</c:v>
                </c:pt>
                <c:pt idx="58">
                  <c:v>101.96455484146838</c:v>
                </c:pt>
                <c:pt idx="59">
                  <c:v>102.29310901290842</c:v>
                </c:pt>
                <c:pt idx="60">
                  <c:v>102.62655196472895</c:v>
                </c:pt>
                <c:pt idx="61">
                  <c:v>102.96488369693</c:v>
                </c:pt>
                <c:pt idx="62">
                  <c:v>103.30810420951154</c:v>
                </c:pt>
                <c:pt idx="63">
                  <c:v>103.65621350247358</c:v>
                </c:pt>
                <c:pt idx="64">
                  <c:v>104.00921157581614</c:v>
                </c:pt>
                <c:pt idx="65">
                  <c:v>104.3670984295392</c:v>
                </c:pt>
                <c:pt idx="66">
                  <c:v>104.72987406364277</c:v>
                </c:pt>
                <c:pt idx="67">
                  <c:v>105.09753847812682</c:v>
                </c:pt>
                <c:pt idx="68">
                  <c:v>105.47009167299139</c:v>
                </c:pt>
                <c:pt idx="69">
                  <c:v>105.84753364823646</c:v>
                </c:pt>
                <c:pt idx="70">
                  <c:v>106.22986440386204</c:v>
                </c:pt>
                <c:pt idx="71">
                  <c:v>106.61708393986812</c:v>
                </c:pt>
                <c:pt idx="72">
                  <c:v>107.00919225625474</c:v>
                </c:pt>
                <c:pt idx="73">
                  <c:v>107.4061893530218</c:v>
                </c:pt>
                <c:pt idx="74">
                  <c:v>107.80807523016942</c:v>
                </c:pt>
                <c:pt idx="75">
                  <c:v>108.21484988769751</c:v>
                </c:pt>
                <c:pt idx="76">
                  <c:v>108.62651332560614</c:v>
                </c:pt>
                <c:pt idx="77">
                  <c:v>109.04306554389525</c:v>
                </c:pt>
                <c:pt idx="78">
                  <c:v>109.46450654256485</c:v>
                </c:pt>
                <c:pt idx="79">
                  <c:v>109.89083632161497</c:v>
                </c:pt>
                <c:pt idx="80">
                  <c:v>110.3220548810456</c:v>
                </c:pt>
                <c:pt idx="81">
                  <c:v>110.75816222085675</c:v>
                </c:pt>
                <c:pt idx="82">
                  <c:v>111.19915834104837</c:v>
                </c:pt>
                <c:pt idx="83">
                  <c:v>111.64504324162051</c:v>
                </c:pt>
                <c:pt idx="84">
                  <c:v>112.09581692257316</c:v>
                </c:pt>
                <c:pt idx="85">
                  <c:v>112.55147938390631</c:v>
                </c:pt>
                <c:pt idx="86">
                  <c:v>113.01203062561997</c:v>
                </c:pt>
                <c:pt idx="87">
                  <c:v>113.47747064771413</c:v>
                </c:pt>
                <c:pt idx="88">
                  <c:v>113.94779945018878</c:v>
                </c:pt>
                <c:pt idx="89">
                  <c:v>114.42301703304396</c:v>
                </c:pt>
                <c:pt idx="90">
                  <c:v>114.90312339627963</c:v>
                </c:pt>
                <c:pt idx="91">
                  <c:v>115.38811853989581</c:v>
                </c:pt>
                <c:pt idx="92">
                  <c:v>115.87800246389251</c:v>
                </c:pt>
                <c:pt idx="93">
                  <c:v>116.37277516826967</c:v>
                </c:pt>
                <c:pt idx="94">
                  <c:v>116.87243665302738</c:v>
                </c:pt>
                <c:pt idx="95">
                  <c:v>117.37698691816557</c:v>
                </c:pt>
                <c:pt idx="96">
                  <c:v>117.88642596368427</c:v>
                </c:pt>
                <c:pt idx="97">
                  <c:v>118.40075378958349</c:v>
                </c:pt>
                <c:pt idx="98">
                  <c:v>118.91997039586319</c:v>
                </c:pt>
                <c:pt idx="99">
                  <c:v>119.4440757825234</c:v>
                </c:pt>
                <c:pt idx="100">
                  <c:v>119.97306994956412</c:v>
                </c:pt>
                <c:pt idx="101">
                  <c:v>120.50695289698535</c:v>
                </c:pt>
                <c:pt idx="102">
                  <c:v>121.0457246247871</c:v>
                </c:pt>
                <c:pt idx="103">
                  <c:v>121.58938513296931</c:v>
                </c:pt>
                <c:pt idx="104">
                  <c:v>122.13793442153205</c:v>
                </c:pt>
                <c:pt idx="105">
                  <c:v>122.6913724904753</c:v>
                </c:pt>
                <c:pt idx="106">
                  <c:v>123.24969933979907</c:v>
                </c:pt>
                <c:pt idx="107">
                  <c:v>123.81291496950331</c:v>
                </c:pt>
                <c:pt idx="108">
                  <c:v>124.38101937958805</c:v>
                </c:pt>
                <c:pt idx="109">
                  <c:v>124.95401257005334</c:v>
                </c:pt>
                <c:pt idx="110">
                  <c:v>125.5318945408991</c:v>
                </c:pt>
                <c:pt idx="111">
                  <c:v>126.11466529212537</c:v>
                </c:pt>
                <c:pt idx="112">
                  <c:v>126.70232482373213</c:v>
                </c:pt>
                <c:pt idx="113">
                  <c:v>127.2948731357194</c:v>
                </c:pt>
                <c:pt idx="114">
                  <c:v>127.8923102280872</c:v>
                </c:pt>
                <c:pt idx="115">
                  <c:v>128.49463610083549</c:v>
                </c:pt>
                <c:pt idx="116">
                  <c:v>129.1018507539643</c:v>
                </c:pt>
                <c:pt idx="117">
                  <c:v>129.7139541874736</c:v>
                </c:pt>
                <c:pt idx="118">
                  <c:v>130.33094640136338</c:v>
                </c:pt>
                <c:pt idx="119">
                  <c:v>130.9528273956337</c:v>
                </c:pt>
                <c:pt idx="120">
                  <c:v>131.5795971702845</c:v>
                </c:pt>
                <c:pt idx="121">
                  <c:v>132.21125572531582</c:v>
                </c:pt>
                <c:pt idx="122">
                  <c:v>132.84780306072767</c:v>
                </c:pt>
                <c:pt idx="123">
                  <c:v>133.48923917651999</c:v>
                </c:pt>
                <c:pt idx="124">
                  <c:v>134.13556407269283</c:v>
                </c:pt>
                <c:pt idx="125">
                  <c:v>134.78677774924617</c:v>
                </c:pt>
                <c:pt idx="126">
                  <c:v>135.44288020618001</c:v>
                </c:pt>
                <c:pt idx="127">
                  <c:v>136.10387144349434</c:v>
                </c:pt>
                <c:pt idx="128">
                  <c:v>136.7697514611892</c:v>
                </c:pt>
                <c:pt idx="129">
                  <c:v>137.44052025926456</c:v>
                </c:pt>
                <c:pt idx="130">
                  <c:v>138.11617783772044</c:v>
                </c:pt>
                <c:pt idx="131">
                  <c:v>138.79672419655682</c:v>
                </c:pt>
                <c:pt idx="132">
                  <c:v>139.48215933577364</c:v>
                </c:pt>
                <c:pt idx="133">
                  <c:v>140.17248325537105</c:v>
                </c:pt>
                <c:pt idx="134">
                  <c:v>140.86769595534892</c:v>
                </c:pt>
                <c:pt idx="135">
                  <c:v>141.56779743570729</c:v>
                </c:pt>
                <c:pt idx="136">
                  <c:v>142.27278769644622</c:v>
                </c:pt>
                <c:pt idx="137">
                  <c:v>142.98266673756561</c:v>
                </c:pt>
                <c:pt idx="138">
                  <c:v>143.69743455906547</c:v>
                </c:pt>
                <c:pt idx="139">
                  <c:v>144.41709116094589</c:v>
                </c:pt>
                <c:pt idx="140">
                  <c:v>145.14163654320674</c:v>
                </c:pt>
                <c:pt idx="141">
                  <c:v>145.87107070584818</c:v>
                </c:pt>
                <c:pt idx="142">
                  <c:v>146.60539364887012</c:v>
                </c:pt>
                <c:pt idx="143">
                  <c:v>147.34460537227253</c:v>
                </c:pt>
                <c:pt idx="144">
                  <c:v>148.08870587605546</c:v>
                </c:pt>
                <c:pt idx="145">
                  <c:v>148.83769516021889</c:v>
                </c:pt>
                <c:pt idx="146">
                  <c:v>149.59157322476284</c:v>
                </c:pt>
                <c:pt idx="147">
                  <c:v>150.35034006968729</c:v>
                </c:pt>
                <c:pt idx="148">
                  <c:v>151.11399569499221</c:v>
                </c:pt>
                <c:pt idx="149">
                  <c:v>151.88254010067766</c:v>
                </c:pt>
                <c:pt idx="150">
                  <c:v>152.65597328674363</c:v>
                </c:pt>
                <c:pt idx="151">
                  <c:v>153.43429525319007</c:v>
                </c:pt>
                <c:pt idx="152">
                  <c:v>154.21750600001704</c:v>
                </c:pt>
                <c:pt idx="153">
                  <c:v>155.0056055272245</c:v>
                </c:pt>
                <c:pt idx="154">
                  <c:v>155.79859383481249</c:v>
                </c:pt>
                <c:pt idx="155">
                  <c:v>156.59647092278095</c:v>
                </c:pt>
                <c:pt idx="156">
                  <c:v>157.39923679112999</c:v>
                </c:pt>
                <c:pt idx="157">
                  <c:v>158.20689143985945</c:v>
                </c:pt>
                <c:pt idx="158">
                  <c:v>159.01943486896943</c:v>
                </c:pt>
                <c:pt idx="159">
                  <c:v>159.83686707845993</c:v>
                </c:pt>
                <c:pt idx="160">
                  <c:v>160.65918806833093</c:v>
                </c:pt>
                <c:pt idx="161">
                  <c:v>161.48639783858246</c:v>
                </c:pt>
                <c:pt idx="162">
                  <c:v>162.3184963892144</c:v>
                </c:pt>
                <c:pt idx="163">
                  <c:v>163.15548372022695</c:v>
                </c:pt>
                <c:pt idx="164">
                  <c:v>163.99735983161997</c:v>
                </c:pt>
                <c:pt idx="165">
                  <c:v>164.84412472339346</c:v>
                </c:pt>
                <c:pt idx="166">
                  <c:v>165.69577839554753</c:v>
                </c:pt>
                <c:pt idx="167">
                  <c:v>166.55232084808208</c:v>
                </c:pt>
                <c:pt idx="168">
                  <c:v>167.41375208099709</c:v>
                </c:pt>
                <c:pt idx="169">
                  <c:v>168.28007209429265</c:v>
                </c:pt>
                <c:pt idx="170">
                  <c:v>169.15128088796865</c:v>
                </c:pt>
                <c:pt idx="171">
                  <c:v>170.02737846202527</c:v>
                </c:pt>
                <c:pt idx="172">
                  <c:v>170.9083648164623</c:v>
                </c:pt>
                <c:pt idx="173">
                  <c:v>171.79423995127985</c:v>
                </c:pt>
                <c:pt idx="174">
                  <c:v>172.68500386647793</c:v>
                </c:pt>
                <c:pt idx="175">
                  <c:v>173.5806565620565</c:v>
                </c:pt>
                <c:pt idx="176">
                  <c:v>174.48119803801558</c:v>
                </c:pt>
                <c:pt idx="177">
                  <c:v>175.38662829435518</c:v>
                </c:pt>
                <c:pt idx="178">
                  <c:v>176.29694733107524</c:v>
                </c:pt>
                <c:pt idx="179">
                  <c:v>177.21215514817584</c:v>
                </c:pt>
                <c:pt idx="180">
                  <c:v>178.13225174565693</c:v>
                </c:pt>
                <c:pt idx="181">
                  <c:v>179.05723712351855</c:v>
                </c:pt>
                <c:pt idx="182">
                  <c:v>179.98711128176066</c:v>
                </c:pt>
                <c:pt idx="183">
                  <c:v>180.92187422038324</c:v>
                </c:pt>
                <c:pt idx="184">
                  <c:v>181.86152593938633</c:v>
                </c:pt>
                <c:pt idx="185">
                  <c:v>182.80606643876999</c:v>
                </c:pt>
                <c:pt idx="186">
                  <c:v>183.75549571853412</c:v>
                </c:pt>
                <c:pt idx="187">
                  <c:v>184.70981377867872</c:v>
                </c:pt>
                <c:pt idx="188">
                  <c:v>185.66902061920385</c:v>
                </c:pt>
                <c:pt idx="189">
                  <c:v>186.63311624010953</c:v>
                </c:pt>
                <c:pt idx="190">
                  <c:v>187.60210064139562</c:v>
                </c:pt>
                <c:pt idx="191">
                  <c:v>188.5759738230623</c:v>
                </c:pt>
                <c:pt idx="192">
                  <c:v>189.55473578510941</c:v>
                </c:pt>
                <c:pt idx="193">
                  <c:v>190.53838652753709</c:v>
                </c:pt>
                <c:pt idx="194">
                  <c:v>191.52692605034528</c:v>
                </c:pt>
                <c:pt idx="195">
                  <c:v>192.52035435353392</c:v>
                </c:pt>
                <c:pt idx="196">
                  <c:v>193.51867143710311</c:v>
                </c:pt>
                <c:pt idx="197">
                  <c:v>194.52187730105277</c:v>
                </c:pt>
                <c:pt idx="198">
                  <c:v>195.52997194538295</c:v>
                </c:pt>
                <c:pt idx="199">
                  <c:v>196.54295537009361</c:v>
                </c:pt>
                <c:pt idx="200">
                  <c:v>197.56082757518479</c:v>
                </c:pt>
                <c:pt idx="201">
                  <c:v>198.58358856065649</c:v>
                </c:pt>
                <c:pt idx="202">
                  <c:v>199.6112383265087</c:v>
                </c:pt>
                <c:pt idx="203">
                  <c:v>200.64377687274137</c:v>
                </c:pt>
                <c:pt idx="204">
                  <c:v>201.6812041993546</c:v>
                </c:pt>
                <c:pt idx="205">
                  <c:v>202.72352030634835</c:v>
                </c:pt>
                <c:pt idx="206">
                  <c:v>203.77072519372254</c:v>
                </c:pt>
                <c:pt idx="207">
                  <c:v>204.82281886147729</c:v>
                </c:pt>
                <c:pt idx="208">
                  <c:v>205.8798013096125</c:v>
                </c:pt>
                <c:pt idx="209">
                  <c:v>206.94167253812822</c:v>
                </c:pt>
                <c:pt idx="210">
                  <c:v>208.00843254702446</c:v>
                </c:pt>
                <c:pt idx="211">
                  <c:v>209.08008133630122</c:v>
                </c:pt>
                <c:pt idx="212">
                  <c:v>210.15661890595845</c:v>
                </c:pt>
                <c:pt idx="213">
                  <c:v>211.23804525599621</c:v>
                </c:pt>
                <c:pt idx="214">
                  <c:v>212.32436038641441</c:v>
                </c:pt>
                <c:pt idx="215">
                  <c:v>213.41556429721322</c:v>
                </c:pt>
                <c:pt idx="216">
                  <c:v>214.51165698839247</c:v>
                </c:pt>
                <c:pt idx="217">
                  <c:v>215.61263845995225</c:v>
                </c:pt>
                <c:pt idx="218">
                  <c:v>216.7185087118925</c:v>
                </c:pt>
                <c:pt idx="219">
                  <c:v>217.82926774421333</c:v>
                </c:pt>
                <c:pt idx="220">
                  <c:v>218.94491555691459</c:v>
                </c:pt>
                <c:pt idx="221">
                  <c:v>220.06545214999639</c:v>
                </c:pt>
                <c:pt idx="222">
                  <c:v>221.19087752345865</c:v>
                </c:pt>
                <c:pt idx="223">
                  <c:v>222.32119167730144</c:v>
                </c:pt>
                <c:pt idx="224">
                  <c:v>223.45639461152476</c:v>
                </c:pt>
                <c:pt idx="225">
                  <c:v>224.59648632612848</c:v>
                </c:pt>
                <c:pt idx="226">
                  <c:v>225.74146682111285</c:v>
                </c:pt>
                <c:pt idx="227">
                  <c:v>226.89133609647766</c:v>
                </c:pt>
                <c:pt idx="228">
                  <c:v>228.04609415222299</c:v>
                </c:pt>
                <c:pt idx="229">
                  <c:v>229.20574098834879</c:v>
                </c:pt>
                <c:pt idx="230">
                  <c:v>230.37027660485518</c:v>
                </c:pt>
                <c:pt idx="231">
                  <c:v>231.53970100174197</c:v>
                </c:pt>
                <c:pt idx="232">
                  <c:v>232.71401417900935</c:v>
                </c:pt>
                <c:pt idx="233">
                  <c:v>233.89321613665714</c:v>
                </c:pt>
                <c:pt idx="234">
                  <c:v>235.07730687468552</c:v>
                </c:pt>
                <c:pt idx="235">
                  <c:v>236.26628639309436</c:v>
                </c:pt>
                <c:pt idx="236">
                  <c:v>237.4601546918837</c:v>
                </c:pt>
                <c:pt idx="237">
                  <c:v>238.65891177105357</c:v>
                </c:pt>
                <c:pt idx="238">
                  <c:v>239.86255763060396</c:v>
                </c:pt>
                <c:pt idx="239">
                  <c:v>241.07109227053476</c:v>
                </c:pt>
                <c:pt idx="240">
                  <c:v>242.28451569084623</c:v>
                </c:pt>
                <c:pt idx="241">
                  <c:v>243.50282789153809</c:v>
                </c:pt>
                <c:pt idx="242">
                  <c:v>244.72602887261047</c:v>
                </c:pt>
                <c:pt idx="243">
                  <c:v>245.95411863406335</c:v>
                </c:pt>
                <c:pt idx="244">
                  <c:v>247.18709717589675</c:v>
                </c:pt>
                <c:pt idx="245">
                  <c:v>248.4249644981106</c:v>
                </c:pt>
                <c:pt idx="246">
                  <c:v>249.66772060070511</c:v>
                </c:pt>
                <c:pt idx="247">
                  <c:v>250.91536548367998</c:v>
                </c:pt>
                <c:pt idx="248">
                  <c:v>252.16789914703537</c:v>
                </c:pt>
                <c:pt idx="249">
                  <c:v>253.42532159077129</c:v>
                </c:pt>
                <c:pt idx="250">
                  <c:v>254.68763281488768</c:v>
                </c:pt>
                <c:pt idx="251">
                  <c:v>255.95483281938468</c:v>
                </c:pt>
                <c:pt idx="252">
                  <c:v>257.22692160426203</c:v>
                </c:pt>
                <c:pt idx="253">
                  <c:v>258.50389916952003</c:v>
                </c:pt>
                <c:pt idx="254">
                  <c:v>259.78576551515846</c:v>
                </c:pt>
                <c:pt idx="255">
                  <c:v>261.07252064117739</c:v>
                </c:pt>
                <c:pt idx="256">
                  <c:v>262.36416454757682</c:v>
                </c:pt>
                <c:pt idx="257">
                  <c:v>263.66069723435686</c:v>
                </c:pt>
                <c:pt idx="258">
                  <c:v>264.96211870151723</c:v>
                </c:pt>
                <c:pt idx="259">
                  <c:v>266.2684289490582</c:v>
                </c:pt>
                <c:pt idx="260">
                  <c:v>267.57962797697968</c:v>
                </c:pt>
                <c:pt idx="261">
                  <c:v>268.89571578528171</c:v>
                </c:pt>
                <c:pt idx="262">
                  <c:v>270.21669237396412</c:v>
                </c:pt>
                <c:pt idx="263">
                  <c:v>271.54255774302715</c:v>
                </c:pt>
                <c:pt idx="264">
                  <c:v>272.87331189247067</c:v>
                </c:pt>
                <c:pt idx="265">
                  <c:v>274.20895482229457</c:v>
                </c:pt>
                <c:pt idx="266">
                  <c:v>275.54948653249909</c:v>
                </c:pt>
                <c:pt idx="267">
                  <c:v>276.89490702308416</c:v>
                </c:pt>
                <c:pt idx="268">
                  <c:v>278.24521629404961</c:v>
                </c:pt>
                <c:pt idx="269">
                  <c:v>279.60041434539568</c:v>
                </c:pt>
                <c:pt idx="270">
                  <c:v>280.96050117712213</c:v>
                </c:pt>
                <c:pt idx="271">
                  <c:v>282.32547678922919</c:v>
                </c:pt>
                <c:pt idx="272">
                  <c:v>283.69534118171663</c:v>
                </c:pt>
                <c:pt idx="273">
                  <c:v>285.07009435458474</c:v>
                </c:pt>
                <c:pt idx="274">
                  <c:v>286.44973630783329</c:v>
                </c:pt>
                <c:pt idx="275">
                  <c:v>287.83426704146228</c:v>
                </c:pt>
                <c:pt idx="276">
                  <c:v>289.22368655547177</c:v>
                </c:pt>
                <c:pt idx="277">
                  <c:v>290.61799484986182</c:v>
                </c:pt>
                <c:pt idx="278">
                  <c:v>292.01719192463247</c:v>
                </c:pt>
                <c:pt idx="279">
                  <c:v>293.42127777978345</c:v>
                </c:pt>
                <c:pt idx="280">
                  <c:v>294.83025241531516</c:v>
                </c:pt>
                <c:pt idx="281">
                  <c:v>296.24411583122702</c:v>
                </c:pt>
                <c:pt idx="282">
                  <c:v>297.66286802751966</c:v>
                </c:pt>
                <c:pt idx="283">
                  <c:v>299.08650900419275</c:v>
                </c:pt>
                <c:pt idx="284">
                  <c:v>300.51503876124639</c:v>
                </c:pt>
                <c:pt idx="285">
                  <c:v>301.94845729868047</c:v>
                </c:pt>
                <c:pt idx="286">
                  <c:v>303.38676461649504</c:v>
                </c:pt>
                <c:pt idx="287">
                  <c:v>304.82996071469012</c:v>
                </c:pt>
                <c:pt idx="288">
                  <c:v>306.27804559326574</c:v>
                </c:pt>
                <c:pt idx="289">
                  <c:v>307.73101925222187</c:v>
                </c:pt>
                <c:pt idx="290">
                  <c:v>309.18888169155849</c:v>
                </c:pt>
                <c:pt idx="291">
                  <c:v>310.65163291127556</c:v>
                </c:pt>
                <c:pt idx="292">
                  <c:v>312.11927291137317</c:v>
                </c:pt>
                <c:pt idx="293">
                  <c:v>313.59180169185123</c:v>
                </c:pt>
                <c:pt idx="294">
                  <c:v>315.06921925271001</c:v>
                </c:pt>
                <c:pt idx="295">
                  <c:v>316.55152559394912</c:v>
                </c:pt>
                <c:pt idx="296">
                  <c:v>318.03872071556873</c:v>
                </c:pt>
                <c:pt idx="297">
                  <c:v>319.53080461756883</c:v>
                </c:pt>
                <c:pt idx="298">
                  <c:v>321.02777729994949</c:v>
                </c:pt>
                <c:pt idx="299">
                  <c:v>322.52963876271065</c:v>
                </c:pt>
                <c:pt idx="300">
                  <c:v>324.03638900585236</c:v>
                </c:pt>
                <c:pt idx="301">
                  <c:v>325.54802802937451</c:v>
                </c:pt>
                <c:pt idx="302">
                  <c:v>327.0645558332771</c:v>
                </c:pt>
                <c:pt idx="303">
                  <c:v>328.5859724175603</c:v>
                </c:pt>
                <c:pt idx="304">
                  <c:v>330.11227778222388</c:v>
                </c:pt>
                <c:pt idx="305">
                  <c:v>331.64347192726819</c:v>
                </c:pt>
                <c:pt idx="306">
                  <c:v>333.17955485269283</c:v>
                </c:pt>
                <c:pt idx="307">
                  <c:v>334.72052655849802</c:v>
                </c:pt>
                <c:pt idx="308">
                  <c:v>336.26638704468382</c:v>
                </c:pt>
                <c:pt idx="309">
                  <c:v>337.8171363112499</c:v>
                </c:pt>
                <c:pt idx="310">
                  <c:v>339.37277435819658</c:v>
                </c:pt>
                <c:pt idx="311">
                  <c:v>340.93330118552382</c:v>
                </c:pt>
                <c:pt idx="312">
                  <c:v>342.49871679323149</c:v>
                </c:pt>
                <c:pt idx="313">
                  <c:v>344.06902118131984</c:v>
                </c:pt>
                <c:pt idx="314">
                  <c:v>345.64421434978851</c:v>
                </c:pt>
                <c:pt idx="315">
                  <c:v>347.22429629863774</c:v>
                </c:pt>
                <c:pt idx="316">
                  <c:v>348.80926702786741</c:v>
                </c:pt>
                <c:pt idx="317">
                  <c:v>350.39912653747774</c:v>
                </c:pt>
                <c:pt idx="318">
                  <c:v>351.9938748274684</c:v>
                </c:pt>
                <c:pt idx="319">
                  <c:v>353.59351189783973</c:v>
                </c:pt>
                <c:pt idx="320">
                  <c:v>355.19803774859145</c:v>
                </c:pt>
                <c:pt idx="321">
                  <c:v>356.80745237972371</c:v>
                </c:pt>
                <c:pt idx="322">
                  <c:v>358.42175579123648</c:v>
                </c:pt>
                <c:pt idx="323">
                  <c:v>360.0409479831298</c:v>
                </c:pt>
                <c:pt idx="324">
                  <c:v>361.6650289554035</c:v>
                </c:pt>
                <c:pt idx="325">
                  <c:v>363.2939987080577</c:v>
                </c:pt>
                <c:pt idx="326">
                  <c:v>364.92785724109251</c:v>
                </c:pt>
                <c:pt idx="327">
                  <c:v>366.56660455450776</c:v>
                </c:pt>
                <c:pt idx="328">
                  <c:v>368.21024064830362</c:v>
                </c:pt>
                <c:pt idx="329">
                  <c:v>369.85876552247987</c:v>
                </c:pt>
                <c:pt idx="330">
                  <c:v>371.51217917703673</c:v>
                </c:pt>
                <c:pt idx="331">
                  <c:v>373.17048161197391</c:v>
                </c:pt>
                <c:pt idx="332">
                  <c:v>374.83367282729182</c:v>
                </c:pt>
                <c:pt idx="333">
                  <c:v>376.50175282299011</c:v>
                </c:pt>
                <c:pt idx="334">
                  <c:v>378.1747215990689</c:v>
                </c:pt>
                <c:pt idx="335">
                  <c:v>379.8525791555283</c:v>
                </c:pt>
                <c:pt idx="336">
                  <c:v>381.53532549236809</c:v>
                </c:pt>
                <c:pt idx="337">
                  <c:v>383.22296060958837</c:v>
                </c:pt>
                <c:pt idx="338">
                  <c:v>384.91548450718932</c:v>
                </c:pt>
                <c:pt idx="339">
                  <c:v>386.61289718517054</c:v>
                </c:pt>
                <c:pt idx="340">
                  <c:v>388.31519864353254</c:v>
                </c:pt>
                <c:pt idx="341">
                  <c:v>390.0223888822747</c:v>
                </c:pt>
                <c:pt idx="342">
                  <c:v>391.73446790139769</c:v>
                </c:pt>
                <c:pt idx="343">
                  <c:v>393.45143570090102</c:v>
                </c:pt>
                <c:pt idx="344">
                  <c:v>395.17329228078489</c:v>
                </c:pt>
                <c:pt idx="345">
                  <c:v>396.90003764104921</c:v>
                </c:pt>
                <c:pt idx="346">
                  <c:v>398.63167178169408</c:v>
                </c:pt>
                <c:pt idx="347">
                  <c:v>400.36819470271945</c:v>
                </c:pt>
                <c:pt idx="348">
                  <c:v>402.10960640412532</c:v>
                </c:pt>
                <c:pt idx="349">
                  <c:v>403.85590688591174</c:v>
                </c:pt>
                <c:pt idx="350">
                  <c:v>405.60709614807854</c:v>
                </c:pt>
                <c:pt idx="351">
                  <c:v>407.36317419062601</c:v>
                </c:pt>
                <c:pt idx="352">
                  <c:v>409.12414101355381</c:v>
                </c:pt>
                <c:pt idx="353">
                  <c:v>410.88999661686239</c:v>
                </c:pt>
                <c:pt idx="354">
                  <c:v>412.66074100055118</c:v>
                </c:pt>
                <c:pt idx="355">
                  <c:v>414.4363741646207</c:v>
                </c:pt>
                <c:pt idx="356">
                  <c:v>416.21689610907055</c:v>
                </c:pt>
                <c:pt idx="357">
                  <c:v>418.00230683390095</c:v>
                </c:pt>
                <c:pt idx="358">
                  <c:v>419.79260633911184</c:v>
                </c:pt>
                <c:pt idx="359">
                  <c:v>421.58779462470329</c:v>
                </c:pt>
                <c:pt idx="360">
                  <c:v>423.38787169067524</c:v>
                </c:pt>
                <c:pt idx="361">
                  <c:v>425.19283753702774</c:v>
                </c:pt>
                <c:pt idx="362">
                  <c:v>427.00269216376068</c:v>
                </c:pt>
                <c:pt idx="363">
                  <c:v>428.81743557087412</c:v>
                </c:pt>
                <c:pt idx="364">
                  <c:v>430.63706775836806</c:v>
                </c:pt>
                <c:pt idx="365">
                  <c:v>432.46158872624261</c:v>
                </c:pt>
                <c:pt idx="366">
                  <c:v>434.29099847449748</c:v>
                </c:pt>
                <c:pt idx="367">
                  <c:v>436.12529700313479</c:v>
                </c:pt>
                <c:pt idx="368">
                  <c:v>437.96448431214895</c:v>
                </c:pt>
                <c:pt idx="369">
                  <c:v>439.80856040154731</c:v>
                </c:pt>
                <c:pt idx="370">
                  <c:v>441.65752527132236</c:v>
                </c:pt>
                <c:pt idx="371">
                  <c:v>443.51137892148171</c:v>
                </c:pt>
                <c:pt idx="372">
                  <c:v>445.37012135201979</c:v>
                </c:pt>
                <c:pt idx="373">
                  <c:v>447.23375256293826</c:v>
                </c:pt>
                <c:pt idx="374">
                  <c:v>449.10227255423729</c:v>
                </c:pt>
                <c:pt idx="375">
                  <c:v>450.97568132591681</c:v>
                </c:pt>
                <c:pt idx="376">
                  <c:v>452.85397887797677</c:v>
                </c:pt>
                <c:pt idx="377">
                  <c:v>454.73716521041734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C5-4F83-B051-1B4D72727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12991"/>
        <c:axId val="35512031"/>
      </c:lineChart>
      <c:dateAx>
        <c:axId val="35512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Flow [L/min]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2031"/>
        <c:crosses val="autoZero"/>
        <c:auto val="0"/>
        <c:lblOffset val="100"/>
        <c:baseTimeUnit val="days"/>
        <c:majorUnit val="10"/>
        <c:majorTimeUnit val="days"/>
      </c:dateAx>
      <c:valAx>
        <c:axId val="35512031"/>
        <c:scaling>
          <c:orientation val="minMax"/>
          <c:max val="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 Pressure</a:t>
                </a:r>
                <a:r>
                  <a:rPr lang="en-CA" b="1" baseline="0"/>
                  <a:t> [kPa]</a:t>
                </a:r>
                <a:endParaRPr lang="en-CA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337382974073675"/>
          <c:y val="0.88333829893774041"/>
          <c:w val="0.72566921573771059"/>
          <c:h val="0.116661701062259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Pressure vs. Flow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48025834430831"/>
          <c:y val="0.17441035598025281"/>
          <c:w val="0.88326583956452875"/>
          <c:h val="0.58483611352605847"/>
        </c:manualLayout>
      </c:layout>
      <c:lineChart>
        <c:grouping val="standard"/>
        <c:varyColors val="0"/>
        <c:ser>
          <c:idx val="1"/>
          <c:order val="1"/>
          <c:tx>
            <c:strRef>
              <c:f>'Storage to House'!$C$11</c:f>
              <c:strCache>
                <c:ptCount val="1"/>
                <c:pt idx="0">
                  <c:v>System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'Storage to House'!$B$12:$B$1011</c:f>
              <c:numCache>
                <c:formatCode>0.00</c:formatCode>
                <c:ptCount val="1000"/>
                <c:pt idx="0">
                  <c:v>5.6548667764616277E-2</c:v>
                </c:pt>
                <c:pt idx="1">
                  <c:v>0.11309733552923255</c:v>
                </c:pt>
                <c:pt idx="2">
                  <c:v>0.16964600329384882</c:v>
                </c:pt>
                <c:pt idx="3">
                  <c:v>0.22619467105846511</c:v>
                </c:pt>
                <c:pt idx="4">
                  <c:v>0.28274333882308139</c:v>
                </c:pt>
                <c:pt idx="5">
                  <c:v>0.33929200658769765</c:v>
                </c:pt>
                <c:pt idx="6">
                  <c:v>0.39584067435231396</c:v>
                </c:pt>
                <c:pt idx="7">
                  <c:v>0.45238934211693022</c:v>
                </c:pt>
                <c:pt idx="8">
                  <c:v>0.50893800988154647</c:v>
                </c:pt>
                <c:pt idx="9">
                  <c:v>0.56548667764616278</c:v>
                </c:pt>
                <c:pt idx="10">
                  <c:v>0.62203534541077898</c:v>
                </c:pt>
                <c:pt idx="11">
                  <c:v>0.6785840131753953</c:v>
                </c:pt>
                <c:pt idx="12">
                  <c:v>0.73513268094001161</c:v>
                </c:pt>
                <c:pt idx="13">
                  <c:v>0.79168134870462792</c:v>
                </c:pt>
                <c:pt idx="14">
                  <c:v>0.84823001646924412</c:v>
                </c:pt>
                <c:pt idx="15">
                  <c:v>0.90477868423386043</c:v>
                </c:pt>
                <c:pt idx="16">
                  <c:v>0.96132735199847663</c:v>
                </c:pt>
                <c:pt idx="17">
                  <c:v>1.0178760197630929</c:v>
                </c:pt>
                <c:pt idx="18">
                  <c:v>1.0744246875277093</c:v>
                </c:pt>
                <c:pt idx="19">
                  <c:v>1.1309733552923256</c:v>
                </c:pt>
                <c:pt idx="20">
                  <c:v>1.1875220230569419</c:v>
                </c:pt>
                <c:pt idx="21">
                  <c:v>1.244070690821558</c:v>
                </c:pt>
                <c:pt idx="22">
                  <c:v>1.3006193585861745</c:v>
                </c:pt>
                <c:pt idx="23">
                  <c:v>1.3571680263507906</c:v>
                </c:pt>
                <c:pt idx="24">
                  <c:v>1.4137166941154069</c:v>
                </c:pt>
                <c:pt idx="25">
                  <c:v>1.4702653618800232</c:v>
                </c:pt>
                <c:pt idx="26">
                  <c:v>1.5268140296446395</c:v>
                </c:pt>
                <c:pt idx="27">
                  <c:v>1.5833626974092558</c:v>
                </c:pt>
                <c:pt idx="28">
                  <c:v>1.6399113651738717</c:v>
                </c:pt>
                <c:pt idx="29">
                  <c:v>1.6964600329384882</c:v>
                </c:pt>
                <c:pt idx="30">
                  <c:v>1.7530087007031045</c:v>
                </c:pt>
                <c:pt idx="31">
                  <c:v>1.8095573684677209</c:v>
                </c:pt>
                <c:pt idx="32">
                  <c:v>1.8661060362323372</c:v>
                </c:pt>
                <c:pt idx="33">
                  <c:v>1.9226547039969533</c:v>
                </c:pt>
                <c:pt idx="34">
                  <c:v>1.9792033717615696</c:v>
                </c:pt>
                <c:pt idx="35">
                  <c:v>2.0357520395261859</c:v>
                </c:pt>
                <c:pt idx="36">
                  <c:v>2.0923007072908022</c:v>
                </c:pt>
                <c:pt idx="37">
                  <c:v>2.1488493750554185</c:v>
                </c:pt>
                <c:pt idx="38">
                  <c:v>2.2053980428200353</c:v>
                </c:pt>
                <c:pt idx="39">
                  <c:v>2.2619467105846511</c:v>
                </c:pt>
                <c:pt idx="40">
                  <c:v>2.3184953783492674</c:v>
                </c:pt>
                <c:pt idx="41">
                  <c:v>2.3750440461138838</c:v>
                </c:pt>
                <c:pt idx="42">
                  <c:v>2.4315927138785001</c:v>
                </c:pt>
                <c:pt idx="43">
                  <c:v>2.4881413816431159</c:v>
                </c:pt>
                <c:pt idx="44">
                  <c:v>2.5446900494077322</c:v>
                </c:pt>
                <c:pt idx="45">
                  <c:v>2.601238717172349</c:v>
                </c:pt>
                <c:pt idx="46">
                  <c:v>2.6577873849369649</c:v>
                </c:pt>
                <c:pt idx="47">
                  <c:v>2.7143360527015812</c:v>
                </c:pt>
                <c:pt idx="48">
                  <c:v>2.770884720466197</c:v>
                </c:pt>
                <c:pt idx="49">
                  <c:v>2.8274333882308138</c:v>
                </c:pt>
                <c:pt idx="50">
                  <c:v>2.8839820559954297</c:v>
                </c:pt>
                <c:pt idx="51">
                  <c:v>2.9405307237600464</c:v>
                </c:pt>
                <c:pt idx="52">
                  <c:v>2.9970793915246627</c:v>
                </c:pt>
                <c:pt idx="53">
                  <c:v>3.0536280592892791</c:v>
                </c:pt>
                <c:pt idx="54">
                  <c:v>3.1101767270538954</c:v>
                </c:pt>
                <c:pt idx="55">
                  <c:v>3.1667253948185117</c:v>
                </c:pt>
                <c:pt idx="56">
                  <c:v>3.223274062583128</c:v>
                </c:pt>
                <c:pt idx="57">
                  <c:v>3.2798227303477434</c:v>
                </c:pt>
                <c:pt idx="58">
                  <c:v>3.3363713981123602</c:v>
                </c:pt>
                <c:pt idx="59">
                  <c:v>3.3929200658769765</c:v>
                </c:pt>
                <c:pt idx="60">
                  <c:v>3.4494687336415932</c:v>
                </c:pt>
                <c:pt idx="61">
                  <c:v>3.5060174014062091</c:v>
                </c:pt>
                <c:pt idx="62">
                  <c:v>3.5625660691708254</c:v>
                </c:pt>
                <c:pt idx="63">
                  <c:v>3.6191147369354417</c:v>
                </c:pt>
                <c:pt idx="64">
                  <c:v>3.675663404700058</c:v>
                </c:pt>
                <c:pt idx="65">
                  <c:v>3.7322120724646743</c:v>
                </c:pt>
                <c:pt idx="66">
                  <c:v>3.7887607402292902</c:v>
                </c:pt>
                <c:pt idx="67">
                  <c:v>3.8453094079939065</c:v>
                </c:pt>
                <c:pt idx="68">
                  <c:v>3.9018580757585228</c:v>
                </c:pt>
                <c:pt idx="69">
                  <c:v>3.9584067435231391</c:v>
                </c:pt>
                <c:pt idx="70">
                  <c:v>4.0149554112877563</c:v>
                </c:pt>
                <c:pt idx="71">
                  <c:v>4.0715040790523718</c:v>
                </c:pt>
                <c:pt idx="72">
                  <c:v>4.1280527468169881</c:v>
                </c:pt>
                <c:pt idx="73">
                  <c:v>4.1846014145816044</c:v>
                </c:pt>
                <c:pt idx="74">
                  <c:v>4.2411500823462207</c:v>
                </c:pt>
                <c:pt idx="75">
                  <c:v>4.297698750110837</c:v>
                </c:pt>
                <c:pt idx="76">
                  <c:v>4.3542474178754533</c:v>
                </c:pt>
                <c:pt idx="77">
                  <c:v>4.4107960856400705</c:v>
                </c:pt>
                <c:pt idx="78">
                  <c:v>4.4673447534046851</c:v>
                </c:pt>
                <c:pt idx="79">
                  <c:v>4.5238934211693023</c:v>
                </c:pt>
                <c:pt idx="80">
                  <c:v>4.5804420889339177</c:v>
                </c:pt>
                <c:pt idx="81">
                  <c:v>4.6369907566985349</c:v>
                </c:pt>
                <c:pt idx="82">
                  <c:v>4.6935394244631503</c:v>
                </c:pt>
                <c:pt idx="83">
                  <c:v>4.7500880922277675</c:v>
                </c:pt>
                <c:pt idx="84">
                  <c:v>4.8066367599923838</c:v>
                </c:pt>
                <c:pt idx="85">
                  <c:v>4.8631854277570001</c:v>
                </c:pt>
                <c:pt idx="86">
                  <c:v>4.9197340955216164</c:v>
                </c:pt>
                <c:pt idx="87">
                  <c:v>4.9762827632862319</c:v>
                </c:pt>
                <c:pt idx="88">
                  <c:v>5.0328314310508491</c:v>
                </c:pt>
                <c:pt idx="89">
                  <c:v>5.0893800988154645</c:v>
                </c:pt>
                <c:pt idx="90">
                  <c:v>5.1459287665800817</c:v>
                </c:pt>
                <c:pt idx="91">
                  <c:v>5.202477434344698</c:v>
                </c:pt>
                <c:pt idx="92">
                  <c:v>5.2590261021093143</c:v>
                </c:pt>
                <c:pt idx="93">
                  <c:v>5.3155747698739297</c:v>
                </c:pt>
                <c:pt idx="94">
                  <c:v>5.3721234376385452</c:v>
                </c:pt>
                <c:pt idx="95">
                  <c:v>5.4286721054031624</c:v>
                </c:pt>
                <c:pt idx="96">
                  <c:v>5.4852207731677787</c:v>
                </c:pt>
                <c:pt idx="97">
                  <c:v>5.5417694409323941</c:v>
                </c:pt>
                <c:pt idx="98">
                  <c:v>5.5983181086970113</c:v>
                </c:pt>
                <c:pt idx="99">
                  <c:v>5.6548667764616276</c:v>
                </c:pt>
                <c:pt idx="100">
                  <c:v>5.7114154442262439</c:v>
                </c:pt>
                <c:pt idx="101">
                  <c:v>5.7679641119908593</c:v>
                </c:pt>
                <c:pt idx="102">
                  <c:v>5.8245127797554765</c:v>
                </c:pt>
                <c:pt idx="103">
                  <c:v>5.8810614475200929</c:v>
                </c:pt>
                <c:pt idx="104">
                  <c:v>5.9376101152847092</c:v>
                </c:pt>
                <c:pt idx="105">
                  <c:v>5.9941587830493255</c:v>
                </c:pt>
                <c:pt idx="106">
                  <c:v>6.0507074508139418</c:v>
                </c:pt>
                <c:pt idx="107">
                  <c:v>6.1072561185785581</c:v>
                </c:pt>
                <c:pt idx="108">
                  <c:v>6.1638047863431735</c:v>
                </c:pt>
                <c:pt idx="109">
                  <c:v>6.2203534541077907</c:v>
                </c:pt>
                <c:pt idx="110">
                  <c:v>6.276902121872407</c:v>
                </c:pt>
                <c:pt idx="111">
                  <c:v>6.3334507896370233</c:v>
                </c:pt>
                <c:pt idx="112">
                  <c:v>6.3899994574016397</c:v>
                </c:pt>
                <c:pt idx="113">
                  <c:v>6.446548125166256</c:v>
                </c:pt>
                <c:pt idx="114">
                  <c:v>6.5030967929308723</c:v>
                </c:pt>
                <c:pt idx="115">
                  <c:v>6.5596454606954868</c:v>
                </c:pt>
                <c:pt idx="116">
                  <c:v>6.6161941284601031</c:v>
                </c:pt>
                <c:pt idx="117">
                  <c:v>6.6727427962247203</c:v>
                </c:pt>
                <c:pt idx="118">
                  <c:v>6.7292914639893366</c:v>
                </c:pt>
                <c:pt idx="119">
                  <c:v>6.785840131753953</c:v>
                </c:pt>
                <c:pt idx="120">
                  <c:v>6.8423887995185693</c:v>
                </c:pt>
                <c:pt idx="121">
                  <c:v>6.8989374672831865</c:v>
                </c:pt>
                <c:pt idx="122">
                  <c:v>6.955486135047801</c:v>
                </c:pt>
                <c:pt idx="123">
                  <c:v>7.0120348028124182</c:v>
                </c:pt>
                <c:pt idx="124">
                  <c:v>7.0685834705770345</c:v>
                </c:pt>
                <c:pt idx="125">
                  <c:v>7.1251321383416508</c:v>
                </c:pt>
                <c:pt idx="126">
                  <c:v>7.1816808061062671</c:v>
                </c:pt>
                <c:pt idx="127">
                  <c:v>7.2382294738708834</c:v>
                </c:pt>
                <c:pt idx="128">
                  <c:v>7.2947781416355006</c:v>
                </c:pt>
                <c:pt idx="129">
                  <c:v>7.3513268094001161</c:v>
                </c:pt>
                <c:pt idx="130">
                  <c:v>7.4078754771647324</c:v>
                </c:pt>
                <c:pt idx="131">
                  <c:v>7.4644241449293487</c:v>
                </c:pt>
                <c:pt idx="132">
                  <c:v>7.520972812693965</c:v>
                </c:pt>
                <c:pt idx="133">
                  <c:v>7.5775214804585804</c:v>
                </c:pt>
                <c:pt idx="134">
                  <c:v>7.6340701482231985</c:v>
                </c:pt>
                <c:pt idx="135">
                  <c:v>7.6906188159878131</c:v>
                </c:pt>
                <c:pt idx="136">
                  <c:v>7.7471674837524285</c:v>
                </c:pt>
                <c:pt idx="137">
                  <c:v>7.8037161515170457</c:v>
                </c:pt>
                <c:pt idx="138">
                  <c:v>7.860264819281662</c:v>
                </c:pt>
                <c:pt idx="139">
                  <c:v>7.9168134870462783</c:v>
                </c:pt>
                <c:pt idx="140">
                  <c:v>7.9733621548108946</c:v>
                </c:pt>
                <c:pt idx="141">
                  <c:v>8.0299108225755127</c:v>
                </c:pt>
                <c:pt idx="142">
                  <c:v>8.0864594903401272</c:v>
                </c:pt>
                <c:pt idx="143">
                  <c:v>8.1430081581047435</c:v>
                </c:pt>
                <c:pt idx="144">
                  <c:v>8.1995568258693599</c:v>
                </c:pt>
                <c:pt idx="145">
                  <c:v>8.2561054936339762</c:v>
                </c:pt>
                <c:pt idx="146">
                  <c:v>8.3126541613985925</c:v>
                </c:pt>
                <c:pt idx="147">
                  <c:v>8.3692028291632088</c:v>
                </c:pt>
                <c:pt idx="148">
                  <c:v>8.4257514969278251</c:v>
                </c:pt>
                <c:pt idx="149">
                  <c:v>8.4823001646924414</c:v>
                </c:pt>
                <c:pt idx="150">
                  <c:v>8.5388488324570577</c:v>
                </c:pt>
                <c:pt idx="151">
                  <c:v>8.595397500221674</c:v>
                </c:pt>
                <c:pt idx="152">
                  <c:v>8.6519461679862903</c:v>
                </c:pt>
                <c:pt idx="153">
                  <c:v>8.7084948357509067</c:v>
                </c:pt>
                <c:pt idx="154">
                  <c:v>8.765043503515523</c:v>
                </c:pt>
                <c:pt idx="155">
                  <c:v>8.8215921712801411</c:v>
                </c:pt>
                <c:pt idx="156">
                  <c:v>8.8781408390447556</c:v>
                </c:pt>
                <c:pt idx="157">
                  <c:v>8.9346895068093701</c:v>
                </c:pt>
                <c:pt idx="158">
                  <c:v>8.9912381745739882</c:v>
                </c:pt>
                <c:pt idx="159">
                  <c:v>9.0477868423386045</c:v>
                </c:pt>
                <c:pt idx="160">
                  <c:v>9.1043355101032191</c:v>
                </c:pt>
                <c:pt idx="161">
                  <c:v>9.1608841778678354</c:v>
                </c:pt>
                <c:pt idx="162">
                  <c:v>9.2174328456324535</c:v>
                </c:pt>
                <c:pt idx="163">
                  <c:v>9.2739815133970698</c:v>
                </c:pt>
                <c:pt idx="164">
                  <c:v>9.3305301811616843</c:v>
                </c:pt>
                <c:pt idx="165">
                  <c:v>9.3870788489263006</c:v>
                </c:pt>
                <c:pt idx="166">
                  <c:v>9.4436275166909169</c:v>
                </c:pt>
                <c:pt idx="167">
                  <c:v>9.500176184455535</c:v>
                </c:pt>
                <c:pt idx="168">
                  <c:v>9.5567248522201513</c:v>
                </c:pt>
                <c:pt idx="169">
                  <c:v>9.6132735199847676</c:v>
                </c:pt>
                <c:pt idx="170">
                  <c:v>9.669822187749384</c:v>
                </c:pt>
                <c:pt idx="171">
                  <c:v>9.7263708555140003</c:v>
                </c:pt>
                <c:pt idx="172">
                  <c:v>9.7829195232786166</c:v>
                </c:pt>
                <c:pt idx="173">
                  <c:v>9.8394681910432329</c:v>
                </c:pt>
                <c:pt idx="174">
                  <c:v>9.8960168588078474</c:v>
                </c:pt>
                <c:pt idx="175">
                  <c:v>9.9525655265724637</c:v>
                </c:pt>
                <c:pt idx="176">
                  <c:v>10.009114194337082</c:v>
                </c:pt>
                <c:pt idx="177">
                  <c:v>10.065662862101698</c:v>
                </c:pt>
                <c:pt idx="178">
                  <c:v>10.122211529866313</c:v>
                </c:pt>
                <c:pt idx="179">
                  <c:v>10.178760197630929</c:v>
                </c:pt>
                <c:pt idx="180">
                  <c:v>10.235308865395545</c:v>
                </c:pt>
                <c:pt idx="181">
                  <c:v>10.291857533160163</c:v>
                </c:pt>
                <c:pt idx="182">
                  <c:v>10.34840620092478</c:v>
                </c:pt>
                <c:pt idx="183">
                  <c:v>10.404954868689396</c:v>
                </c:pt>
                <c:pt idx="184">
                  <c:v>10.461503536454012</c:v>
                </c:pt>
                <c:pt idx="185">
                  <c:v>10.518052204218629</c:v>
                </c:pt>
                <c:pt idx="186">
                  <c:v>10.574600871983245</c:v>
                </c:pt>
                <c:pt idx="187">
                  <c:v>10.631149539747859</c:v>
                </c:pt>
                <c:pt idx="188">
                  <c:v>10.687698207512476</c:v>
                </c:pt>
                <c:pt idx="189">
                  <c:v>10.74424687527709</c:v>
                </c:pt>
                <c:pt idx="190">
                  <c:v>10.800795543041707</c:v>
                </c:pt>
                <c:pt idx="191">
                  <c:v>10.857344210806325</c:v>
                </c:pt>
                <c:pt idx="192">
                  <c:v>10.913892878570941</c:v>
                </c:pt>
                <c:pt idx="193">
                  <c:v>10.970441546335557</c:v>
                </c:pt>
                <c:pt idx="194">
                  <c:v>11.026990214100172</c:v>
                </c:pt>
                <c:pt idx="195">
                  <c:v>11.083538881864788</c:v>
                </c:pt>
                <c:pt idx="196">
                  <c:v>11.140087549629406</c:v>
                </c:pt>
                <c:pt idx="197">
                  <c:v>11.196636217394023</c:v>
                </c:pt>
                <c:pt idx="198">
                  <c:v>11.253184885158639</c:v>
                </c:pt>
                <c:pt idx="199">
                  <c:v>11.309733552923255</c:v>
                </c:pt>
                <c:pt idx="200">
                  <c:v>11.366282220687873</c:v>
                </c:pt>
                <c:pt idx="201">
                  <c:v>11.422830888452488</c:v>
                </c:pt>
                <c:pt idx="202">
                  <c:v>11.479379556217102</c:v>
                </c:pt>
                <c:pt idx="203">
                  <c:v>11.535928223981719</c:v>
                </c:pt>
                <c:pt idx="204">
                  <c:v>11.592476891746335</c:v>
                </c:pt>
                <c:pt idx="205">
                  <c:v>11.649025559510953</c:v>
                </c:pt>
                <c:pt idx="206">
                  <c:v>11.705574227275569</c:v>
                </c:pt>
                <c:pt idx="207">
                  <c:v>11.762122895040186</c:v>
                </c:pt>
                <c:pt idx="208">
                  <c:v>11.8186715628048</c:v>
                </c:pt>
                <c:pt idx="209">
                  <c:v>11.875220230569418</c:v>
                </c:pt>
                <c:pt idx="210">
                  <c:v>11.931768898334035</c:v>
                </c:pt>
                <c:pt idx="211">
                  <c:v>11.988317566098651</c:v>
                </c:pt>
                <c:pt idx="212">
                  <c:v>12.044866233863267</c:v>
                </c:pt>
                <c:pt idx="213">
                  <c:v>12.101414901627884</c:v>
                </c:pt>
                <c:pt idx="214">
                  <c:v>12.157963569392502</c:v>
                </c:pt>
                <c:pt idx="215">
                  <c:v>12.214512237157116</c:v>
                </c:pt>
                <c:pt idx="216">
                  <c:v>12.271060904921731</c:v>
                </c:pt>
                <c:pt idx="217">
                  <c:v>12.327609572686347</c:v>
                </c:pt>
                <c:pt idx="218">
                  <c:v>12.384158240450965</c:v>
                </c:pt>
                <c:pt idx="219">
                  <c:v>12.440706908215581</c:v>
                </c:pt>
                <c:pt idx="220">
                  <c:v>12.497255575980198</c:v>
                </c:pt>
                <c:pt idx="221">
                  <c:v>12.553804243744814</c:v>
                </c:pt>
                <c:pt idx="222">
                  <c:v>12.610352911509429</c:v>
                </c:pt>
                <c:pt idx="223">
                  <c:v>12.666901579274047</c:v>
                </c:pt>
                <c:pt idx="224">
                  <c:v>12.723450247038663</c:v>
                </c:pt>
                <c:pt idx="225">
                  <c:v>12.779998914803279</c:v>
                </c:pt>
                <c:pt idx="226">
                  <c:v>12.836547582567896</c:v>
                </c:pt>
                <c:pt idx="227">
                  <c:v>12.893096250332512</c:v>
                </c:pt>
                <c:pt idx="228">
                  <c:v>12.94964491809713</c:v>
                </c:pt>
                <c:pt idx="229">
                  <c:v>13.006193585861745</c:v>
                </c:pt>
                <c:pt idx="230">
                  <c:v>13.062742253626357</c:v>
                </c:pt>
                <c:pt idx="231">
                  <c:v>13.119290921390974</c:v>
                </c:pt>
                <c:pt idx="232">
                  <c:v>13.17583958915559</c:v>
                </c:pt>
                <c:pt idx="233">
                  <c:v>13.232388256920206</c:v>
                </c:pt>
                <c:pt idx="234">
                  <c:v>13.288936924684824</c:v>
                </c:pt>
                <c:pt idx="235">
                  <c:v>13.345485592449441</c:v>
                </c:pt>
                <c:pt idx="236">
                  <c:v>13.402034260214057</c:v>
                </c:pt>
                <c:pt idx="237">
                  <c:v>13.458582927978673</c:v>
                </c:pt>
                <c:pt idx="238">
                  <c:v>13.51513159574329</c:v>
                </c:pt>
                <c:pt idx="239">
                  <c:v>13.571680263507906</c:v>
                </c:pt>
                <c:pt idx="240">
                  <c:v>13.628228931272522</c:v>
                </c:pt>
                <c:pt idx="241">
                  <c:v>13.684777599037139</c:v>
                </c:pt>
                <c:pt idx="242">
                  <c:v>13.741326266801755</c:v>
                </c:pt>
                <c:pt idx="243">
                  <c:v>13.797874934566373</c:v>
                </c:pt>
                <c:pt idx="244">
                  <c:v>13.854423602330987</c:v>
                </c:pt>
                <c:pt idx="245">
                  <c:v>13.910972270095602</c:v>
                </c:pt>
                <c:pt idx="246">
                  <c:v>13.967520937860218</c:v>
                </c:pt>
                <c:pt idx="247">
                  <c:v>14.024069605624836</c:v>
                </c:pt>
                <c:pt idx="248">
                  <c:v>14.080618273389453</c:v>
                </c:pt>
                <c:pt idx="249">
                  <c:v>14.137166941154069</c:v>
                </c:pt>
                <c:pt idx="250">
                  <c:v>14.193715608918685</c:v>
                </c:pt>
                <c:pt idx="251">
                  <c:v>14.250264276683302</c:v>
                </c:pt>
                <c:pt idx="252">
                  <c:v>14.306812944447918</c:v>
                </c:pt>
                <c:pt idx="253">
                  <c:v>14.363361612212534</c:v>
                </c:pt>
                <c:pt idx="254">
                  <c:v>14.419910279977151</c:v>
                </c:pt>
                <c:pt idx="255">
                  <c:v>14.476458947741767</c:v>
                </c:pt>
                <c:pt idx="256">
                  <c:v>14.533007615506385</c:v>
                </c:pt>
                <c:pt idx="257">
                  <c:v>14.589556283271001</c:v>
                </c:pt>
                <c:pt idx="258">
                  <c:v>14.646104951035616</c:v>
                </c:pt>
                <c:pt idx="259">
                  <c:v>14.702653618800232</c:v>
                </c:pt>
                <c:pt idx="260">
                  <c:v>14.759202286564848</c:v>
                </c:pt>
                <c:pt idx="261">
                  <c:v>14.815750954329465</c:v>
                </c:pt>
                <c:pt idx="262">
                  <c:v>14.872299622094081</c:v>
                </c:pt>
                <c:pt idx="263">
                  <c:v>14.928848289858697</c:v>
                </c:pt>
                <c:pt idx="264">
                  <c:v>14.985396957623314</c:v>
                </c:pt>
                <c:pt idx="265">
                  <c:v>15.04194562538793</c:v>
                </c:pt>
                <c:pt idx="266">
                  <c:v>15.098494293152545</c:v>
                </c:pt>
                <c:pt idx="267">
                  <c:v>15.155042960917161</c:v>
                </c:pt>
                <c:pt idx="268">
                  <c:v>15.211591628681781</c:v>
                </c:pt>
                <c:pt idx="269">
                  <c:v>15.268140296446397</c:v>
                </c:pt>
                <c:pt idx="270">
                  <c:v>15.32468896421101</c:v>
                </c:pt>
                <c:pt idx="271">
                  <c:v>15.381237631975626</c:v>
                </c:pt>
                <c:pt idx="272">
                  <c:v>15.437786299740242</c:v>
                </c:pt>
                <c:pt idx="273">
                  <c:v>15.494334967504857</c:v>
                </c:pt>
                <c:pt idx="274">
                  <c:v>15.550883635269475</c:v>
                </c:pt>
                <c:pt idx="275">
                  <c:v>15.607432303034091</c:v>
                </c:pt>
                <c:pt idx="276">
                  <c:v>15.663980970798709</c:v>
                </c:pt>
                <c:pt idx="277">
                  <c:v>15.720529638563324</c:v>
                </c:pt>
                <c:pt idx="278">
                  <c:v>15.777078306327939</c:v>
                </c:pt>
                <c:pt idx="279">
                  <c:v>15.833626974092557</c:v>
                </c:pt>
                <c:pt idx="280">
                  <c:v>15.890175641857171</c:v>
                </c:pt>
                <c:pt idx="281">
                  <c:v>15.946724309621789</c:v>
                </c:pt>
                <c:pt idx="282">
                  <c:v>16.003272977386402</c:v>
                </c:pt>
                <c:pt idx="283">
                  <c:v>16.059821645151025</c:v>
                </c:pt>
                <c:pt idx="284">
                  <c:v>16.116370312915638</c:v>
                </c:pt>
                <c:pt idx="285">
                  <c:v>16.172918980680254</c:v>
                </c:pt>
                <c:pt idx="286">
                  <c:v>16.229467648444871</c:v>
                </c:pt>
                <c:pt idx="287">
                  <c:v>16.286016316209487</c:v>
                </c:pt>
                <c:pt idx="288">
                  <c:v>16.342564983974103</c:v>
                </c:pt>
                <c:pt idx="289">
                  <c:v>16.39911365173872</c:v>
                </c:pt>
                <c:pt idx="290">
                  <c:v>16.455662319503336</c:v>
                </c:pt>
                <c:pt idx="291">
                  <c:v>16.512210987267952</c:v>
                </c:pt>
                <c:pt idx="292">
                  <c:v>16.568759655032569</c:v>
                </c:pt>
                <c:pt idx="293">
                  <c:v>16.625308322797185</c:v>
                </c:pt>
                <c:pt idx="294">
                  <c:v>16.681856990561801</c:v>
                </c:pt>
                <c:pt idx="295">
                  <c:v>16.738405658326418</c:v>
                </c:pt>
                <c:pt idx="296">
                  <c:v>16.794954326091034</c:v>
                </c:pt>
                <c:pt idx="297">
                  <c:v>16.85150299385565</c:v>
                </c:pt>
                <c:pt idx="298">
                  <c:v>16.908051661620267</c:v>
                </c:pt>
                <c:pt idx="299">
                  <c:v>16.964600329384883</c:v>
                </c:pt>
                <c:pt idx="300">
                  <c:v>17.021148997149499</c:v>
                </c:pt>
                <c:pt idx="301">
                  <c:v>17.077697664914115</c:v>
                </c:pt>
                <c:pt idx="302">
                  <c:v>17.134246332678735</c:v>
                </c:pt>
                <c:pt idx="303">
                  <c:v>17.190795000443348</c:v>
                </c:pt>
                <c:pt idx="304">
                  <c:v>17.247343668207968</c:v>
                </c:pt>
                <c:pt idx="305">
                  <c:v>17.303892335972581</c:v>
                </c:pt>
                <c:pt idx="306">
                  <c:v>17.360441003737197</c:v>
                </c:pt>
                <c:pt idx="307">
                  <c:v>17.416989671501813</c:v>
                </c:pt>
                <c:pt idx="308">
                  <c:v>17.473538339266426</c:v>
                </c:pt>
                <c:pt idx="309">
                  <c:v>17.530087007031046</c:v>
                </c:pt>
                <c:pt idx="310">
                  <c:v>17.586635674795662</c:v>
                </c:pt>
                <c:pt idx="311">
                  <c:v>17.643184342560282</c:v>
                </c:pt>
                <c:pt idx="312">
                  <c:v>17.699733010324891</c:v>
                </c:pt>
                <c:pt idx="313">
                  <c:v>17.756281678089511</c:v>
                </c:pt>
                <c:pt idx="314">
                  <c:v>17.812830345854124</c:v>
                </c:pt>
                <c:pt idx="315">
                  <c:v>17.86937901361874</c:v>
                </c:pt>
                <c:pt idx="316">
                  <c:v>17.92592768138336</c:v>
                </c:pt>
                <c:pt idx="317">
                  <c:v>17.982476349147976</c:v>
                </c:pt>
                <c:pt idx="318">
                  <c:v>18.039025016912593</c:v>
                </c:pt>
                <c:pt idx="319">
                  <c:v>18.095573684677209</c:v>
                </c:pt>
                <c:pt idx="320">
                  <c:v>18.152122352441825</c:v>
                </c:pt>
                <c:pt idx="321">
                  <c:v>18.208671020206438</c:v>
                </c:pt>
                <c:pt idx="322">
                  <c:v>18.265219687971054</c:v>
                </c:pt>
                <c:pt idx="323">
                  <c:v>18.321768355735671</c:v>
                </c:pt>
                <c:pt idx="324">
                  <c:v>18.378317023500287</c:v>
                </c:pt>
                <c:pt idx="325">
                  <c:v>18.434865691264907</c:v>
                </c:pt>
                <c:pt idx="326">
                  <c:v>18.491414359029523</c:v>
                </c:pt>
                <c:pt idx="327">
                  <c:v>18.54796302679414</c:v>
                </c:pt>
                <c:pt idx="328">
                  <c:v>18.604511694558756</c:v>
                </c:pt>
                <c:pt idx="329">
                  <c:v>18.661060362323369</c:v>
                </c:pt>
                <c:pt idx="330">
                  <c:v>18.717609030087988</c:v>
                </c:pt>
                <c:pt idx="331">
                  <c:v>18.774157697852601</c:v>
                </c:pt>
                <c:pt idx="332">
                  <c:v>18.830706365617221</c:v>
                </c:pt>
                <c:pt idx="333">
                  <c:v>18.887255033381834</c:v>
                </c:pt>
                <c:pt idx="334">
                  <c:v>18.943803701146454</c:v>
                </c:pt>
                <c:pt idx="335">
                  <c:v>19.00035236891107</c:v>
                </c:pt>
                <c:pt idx="336">
                  <c:v>19.056901036675683</c:v>
                </c:pt>
                <c:pt idx="337">
                  <c:v>19.113449704440303</c:v>
                </c:pt>
                <c:pt idx="338">
                  <c:v>19.169998372204912</c:v>
                </c:pt>
                <c:pt idx="339">
                  <c:v>19.226547039969535</c:v>
                </c:pt>
                <c:pt idx="340">
                  <c:v>19.283095707734148</c:v>
                </c:pt>
                <c:pt idx="341">
                  <c:v>19.339644375498768</c:v>
                </c:pt>
                <c:pt idx="342">
                  <c:v>19.396193043263381</c:v>
                </c:pt>
                <c:pt idx="343">
                  <c:v>19.452741711028001</c:v>
                </c:pt>
                <c:pt idx="344">
                  <c:v>19.509290378792613</c:v>
                </c:pt>
                <c:pt idx="345">
                  <c:v>19.565839046557233</c:v>
                </c:pt>
                <c:pt idx="346">
                  <c:v>19.622387714321846</c:v>
                </c:pt>
                <c:pt idx="347">
                  <c:v>19.678936382086466</c:v>
                </c:pt>
                <c:pt idx="348">
                  <c:v>19.735485049851079</c:v>
                </c:pt>
                <c:pt idx="349">
                  <c:v>19.792033717615695</c:v>
                </c:pt>
                <c:pt idx="350">
                  <c:v>19.848582385380315</c:v>
                </c:pt>
                <c:pt idx="351">
                  <c:v>19.905131053144927</c:v>
                </c:pt>
                <c:pt idx="352">
                  <c:v>19.961679720909544</c:v>
                </c:pt>
                <c:pt idx="353">
                  <c:v>20.018228388674164</c:v>
                </c:pt>
                <c:pt idx="354">
                  <c:v>20.074777056438776</c:v>
                </c:pt>
                <c:pt idx="355">
                  <c:v>20.131325724203396</c:v>
                </c:pt>
                <c:pt idx="356">
                  <c:v>20.187874391968009</c:v>
                </c:pt>
                <c:pt idx="357">
                  <c:v>20.244423059732625</c:v>
                </c:pt>
                <c:pt idx="358">
                  <c:v>20.300971727497242</c:v>
                </c:pt>
                <c:pt idx="359">
                  <c:v>20.357520395261858</c:v>
                </c:pt>
                <c:pt idx="360">
                  <c:v>20.414069063026478</c:v>
                </c:pt>
                <c:pt idx="361">
                  <c:v>20.470617730791091</c:v>
                </c:pt>
                <c:pt idx="362">
                  <c:v>20.52716639855571</c:v>
                </c:pt>
                <c:pt idx="363">
                  <c:v>20.583715066320327</c:v>
                </c:pt>
                <c:pt idx="364">
                  <c:v>20.64026373408494</c:v>
                </c:pt>
                <c:pt idx="365">
                  <c:v>20.696812401849559</c:v>
                </c:pt>
                <c:pt idx="366">
                  <c:v>20.753361069614169</c:v>
                </c:pt>
                <c:pt idx="367">
                  <c:v>20.809909737378792</c:v>
                </c:pt>
                <c:pt idx="368">
                  <c:v>20.866458405143405</c:v>
                </c:pt>
                <c:pt idx="369">
                  <c:v>20.923007072908025</c:v>
                </c:pt>
                <c:pt idx="370">
                  <c:v>20.979555740672637</c:v>
                </c:pt>
                <c:pt idx="371">
                  <c:v>21.036104408437257</c:v>
                </c:pt>
                <c:pt idx="372">
                  <c:v>21.09265307620187</c:v>
                </c:pt>
                <c:pt idx="373">
                  <c:v>21.14920174396649</c:v>
                </c:pt>
                <c:pt idx="374">
                  <c:v>21.205750411731103</c:v>
                </c:pt>
                <c:pt idx="375">
                  <c:v>21.262299079495719</c:v>
                </c:pt>
                <c:pt idx="376">
                  <c:v>21.318847747260335</c:v>
                </c:pt>
                <c:pt idx="377">
                  <c:v>21.375396415024952</c:v>
                </c:pt>
                <c:pt idx="378">
                  <c:v>21.431945082789571</c:v>
                </c:pt>
                <c:pt idx="379">
                  <c:v>21.488493750554181</c:v>
                </c:pt>
                <c:pt idx="380">
                  <c:v>21.545042418318801</c:v>
                </c:pt>
                <c:pt idx="381">
                  <c:v>21.601591086083413</c:v>
                </c:pt>
                <c:pt idx="382">
                  <c:v>21.658139753848033</c:v>
                </c:pt>
                <c:pt idx="383">
                  <c:v>21.714688421612649</c:v>
                </c:pt>
                <c:pt idx="384">
                  <c:v>21.771237089377266</c:v>
                </c:pt>
                <c:pt idx="385">
                  <c:v>21.827785757141882</c:v>
                </c:pt>
                <c:pt idx="386">
                  <c:v>21.884334424906502</c:v>
                </c:pt>
                <c:pt idx="387">
                  <c:v>21.940883092671115</c:v>
                </c:pt>
                <c:pt idx="388">
                  <c:v>21.997431760435735</c:v>
                </c:pt>
                <c:pt idx="389">
                  <c:v>22.053980428200344</c:v>
                </c:pt>
                <c:pt idx="390">
                  <c:v>22.110529095964967</c:v>
                </c:pt>
                <c:pt idx="391">
                  <c:v>22.167077763729576</c:v>
                </c:pt>
                <c:pt idx="392">
                  <c:v>22.223626431494196</c:v>
                </c:pt>
                <c:pt idx="393">
                  <c:v>22.280175099258813</c:v>
                </c:pt>
                <c:pt idx="394">
                  <c:v>22.336723767023425</c:v>
                </c:pt>
                <c:pt idx="395">
                  <c:v>22.393272434788045</c:v>
                </c:pt>
                <c:pt idx="396">
                  <c:v>22.449821102552662</c:v>
                </c:pt>
                <c:pt idx="397">
                  <c:v>22.506369770317278</c:v>
                </c:pt>
                <c:pt idx="398">
                  <c:v>22.562918438081894</c:v>
                </c:pt>
                <c:pt idx="399">
                  <c:v>22.61946710584651</c:v>
                </c:pt>
                <c:pt idx="400">
                  <c:v>22.676015773611127</c:v>
                </c:pt>
                <c:pt idx="401">
                  <c:v>22.732564441375747</c:v>
                </c:pt>
                <c:pt idx="402">
                  <c:v>22.789113109140359</c:v>
                </c:pt>
                <c:pt idx="403">
                  <c:v>22.845661776904976</c:v>
                </c:pt>
                <c:pt idx="404">
                  <c:v>22.902210444669596</c:v>
                </c:pt>
                <c:pt idx="405">
                  <c:v>22.958759112434205</c:v>
                </c:pt>
                <c:pt idx="406">
                  <c:v>23.015307780198828</c:v>
                </c:pt>
                <c:pt idx="407">
                  <c:v>23.071856447963437</c:v>
                </c:pt>
                <c:pt idx="408">
                  <c:v>23.128405115728057</c:v>
                </c:pt>
                <c:pt idx="409">
                  <c:v>23.18495378349267</c:v>
                </c:pt>
                <c:pt idx="410">
                  <c:v>23.24150245125729</c:v>
                </c:pt>
                <c:pt idx="411">
                  <c:v>23.298051119021906</c:v>
                </c:pt>
                <c:pt idx="412">
                  <c:v>23.354599786786522</c:v>
                </c:pt>
                <c:pt idx="413">
                  <c:v>23.411148454551139</c:v>
                </c:pt>
                <c:pt idx="414">
                  <c:v>23.467697122315759</c:v>
                </c:pt>
                <c:pt idx="415">
                  <c:v>23.524245790080371</c:v>
                </c:pt>
                <c:pt idx="416">
                  <c:v>23.580794457844988</c:v>
                </c:pt>
                <c:pt idx="417">
                  <c:v>23.6373431256096</c:v>
                </c:pt>
                <c:pt idx="418">
                  <c:v>23.69389179337422</c:v>
                </c:pt>
                <c:pt idx="419">
                  <c:v>23.750440461138837</c:v>
                </c:pt>
                <c:pt idx="420">
                  <c:v>23.806989128903449</c:v>
                </c:pt>
                <c:pt idx="421">
                  <c:v>23.863537796668069</c:v>
                </c:pt>
                <c:pt idx="422">
                  <c:v>23.920086464432682</c:v>
                </c:pt>
                <c:pt idx="423">
                  <c:v>23.976635132197302</c:v>
                </c:pt>
                <c:pt idx="424">
                  <c:v>24.033183799961915</c:v>
                </c:pt>
                <c:pt idx="425">
                  <c:v>24.089732467726535</c:v>
                </c:pt>
                <c:pt idx="426">
                  <c:v>24.146281135491147</c:v>
                </c:pt>
                <c:pt idx="427">
                  <c:v>24.202829803255767</c:v>
                </c:pt>
                <c:pt idx="428">
                  <c:v>24.25937847102038</c:v>
                </c:pt>
                <c:pt idx="429">
                  <c:v>24.315927138785003</c:v>
                </c:pt>
                <c:pt idx="430">
                  <c:v>24.372475806549613</c:v>
                </c:pt>
                <c:pt idx="431">
                  <c:v>24.429024474314232</c:v>
                </c:pt>
                <c:pt idx="432">
                  <c:v>24.485573142078845</c:v>
                </c:pt>
                <c:pt idx="433">
                  <c:v>24.542121809843461</c:v>
                </c:pt>
                <c:pt idx="434">
                  <c:v>24.598670477608081</c:v>
                </c:pt>
                <c:pt idx="435">
                  <c:v>24.655219145372694</c:v>
                </c:pt>
                <c:pt idx="436">
                  <c:v>24.711767813137314</c:v>
                </c:pt>
                <c:pt idx="437">
                  <c:v>24.76831648090193</c:v>
                </c:pt>
                <c:pt idx="438">
                  <c:v>24.824865148666547</c:v>
                </c:pt>
                <c:pt idx="439">
                  <c:v>24.881413816431163</c:v>
                </c:pt>
                <c:pt idx="440">
                  <c:v>24.937962484195776</c:v>
                </c:pt>
                <c:pt idx="441">
                  <c:v>24.994511151960396</c:v>
                </c:pt>
                <c:pt idx="442">
                  <c:v>25.051059819725008</c:v>
                </c:pt>
                <c:pt idx="443">
                  <c:v>25.107608487489628</c:v>
                </c:pt>
                <c:pt idx="444">
                  <c:v>25.164157155254244</c:v>
                </c:pt>
                <c:pt idx="445">
                  <c:v>25.220705823018857</c:v>
                </c:pt>
                <c:pt idx="446">
                  <c:v>25.277254490783477</c:v>
                </c:pt>
                <c:pt idx="447">
                  <c:v>25.333803158548093</c:v>
                </c:pt>
                <c:pt idx="448">
                  <c:v>25.390351826312706</c:v>
                </c:pt>
                <c:pt idx="449">
                  <c:v>25.446900494077326</c:v>
                </c:pt>
                <c:pt idx="450">
                  <c:v>25.503449161841939</c:v>
                </c:pt>
                <c:pt idx="451">
                  <c:v>25.559997829606559</c:v>
                </c:pt>
                <c:pt idx="452">
                  <c:v>25.616546497371171</c:v>
                </c:pt>
                <c:pt idx="453">
                  <c:v>25.673095165135791</c:v>
                </c:pt>
                <c:pt idx="454">
                  <c:v>25.729643832900404</c:v>
                </c:pt>
                <c:pt idx="455">
                  <c:v>25.786192500665024</c:v>
                </c:pt>
                <c:pt idx="456">
                  <c:v>25.842741168429637</c:v>
                </c:pt>
                <c:pt idx="457">
                  <c:v>25.89928983619426</c:v>
                </c:pt>
                <c:pt idx="458">
                  <c:v>25.955838503958869</c:v>
                </c:pt>
                <c:pt idx="459">
                  <c:v>26.012387171723489</c:v>
                </c:pt>
                <c:pt idx="460">
                  <c:v>26.068935839488102</c:v>
                </c:pt>
                <c:pt idx="461">
                  <c:v>26.125484507252715</c:v>
                </c:pt>
                <c:pt idx="462">
                  <c:v>26.182033175017338</c:v>
                </c:pt>
                <c:pt idx="463">
                  <c:v>26.238581842781947</c:v>
                </c:pt>
                <c:pt idx="464">
                  <c:v>26.295130510546571</c:v>
                </c:pt>
                <c:pt idx="465">
                  <c:v>26.35167917831118</c:v>
                </c:pt>
                <c:pt idx="466">
                  <c:v>26.408227846075803</c:v>
                </c:pt>
                <c:pt idx="467">
                  <c:v>26.464776513840413</c:v>
                </c:pt>
                <c:pt idx="468">
                  <c:v>26.521325181605032</c:v>
                </c:pt>
                <c:pt idx="469">
                  <c:v>26.577873849369649</c:v>
                </c:pt>
                <c:pt idx="470">
                  <c:v>26.634422517134265</c:v>
                </c:pt>
                <c:pt idx="471">
                  <c:v>26.690971184898881</c:v>
                </c:pt>
                <c:pt idx="472">
                  <c:v>26.747519852663501</c:v>
                </c:pt>
                <c:pt idx="473">
                  <c:v>26.804068520428114</c:v>
                </c:pt>
                <c:pt idx="474">
                  <c:v>26.860617188192734</c:v>
                </c:pt>
                <c:pt idx="475">
                  <c:v>26.917165855957347</c:v>
                </c:pt>
                <c:pt idx="476">
                  <c:v>26.973714523721963</c:v>
                </c:pt>
                <c:pt idx="477">
                  <c:v>27.030263191486579</c:v>
                </c:pt>
                <c:pt idx="478">
                  <c:v>27.086811859251196</c:v>
                </c:pt>
                <c:pt idx="479">
                  <c:v>27.143360527015812</c:v>
                </c:pt>
                <c:pt idx="480">
                  <c:v>27.199909194780432</c:v>
                </c:pt>
                <c:pt idx="481">
                  <c:v>27.256457862545044</c:v>
                </c:pt>
                <c:pt idx="482">
                  <c:v>27.313006530309661</c:v>
                </c:pt>
                <c:pt idx="483">
                  <c:v>27.369555198074277</c:v>
                </c:pt>
                <c:pt idx="484">
                  <c:v>27.426103865838893</c:v>
                </c:pt>
                <c:pt idx="485">
                  <c:v>27.48265253360351</c:v>
                </c:pt>
                <c:pt idx="486">
                  <c:v>27.539201201368126</c:v>
                </c:pt>
                <c:pt idx="487">
                  <c:v>27.595749869132746</c:v>
                </c:pt>
                <c:pt idx="488">
                  <c:v>27.652298536897359</c:v>
                </c:pt>
                <c:pt idx="489">
                  <c:v>27.708847204661975</c:v>
                </c:pt>
                <c:pt idx="490">
                  <c:v>27.765395872426595</c:v>
                </c:pt>
                <c:pt idx="491">
                  <c:v>27.821944540191204</c:v>
                </c:pt>
                <c:pt idx="492">
                  <c:v>27.878493207955827</c:v>
                </c:pt>
                <c:pt idx="493">
                  <c:v>27.935041875720437</c:v>
                </c:pt>
                <c:pt idx="494">
                  <c:v>27.99159054348506</c:v>
                </c:pt>
                <c:pt idx="495">
                  <c:v>28.048139211249673</c:v>
                </c:pt>
                <c:pt idx="496">
                  <c:v>28.104687879014289</c:v>
                </c:pt>
                <c:pt idx="497">
                  <c:v>28.161236546778905</c:v>
                </c:pt>
                <c:pt idx="498">
                  <c:v>28.217785214543525</c:v>
                </c:pt>
                <c:pt idx="499">
                  <c:v>28.274333882308138</c:v>
                </c:pt>
                <c:pt idx="500">
                  <c:v>28.330882550072751</c:v>
                </c:pt>
                <c:pt idx="501">
                  <c:v>28.387431217837371</c:v>
                </c:pt>
                <c:pt idx="502">
                  <c:v>28.443979885601987</c:v>
                </c:pt>
                <c:pt idx="503">
                  <c:v>28.500528553366603</c:v>
                </c:pt>
                <c:pt idx="504">
                  <c:v>28.557077221131216</c:v>
                </c:pt>
                <c:pt idx="505">
                  <c:v>28.613625888895836</c:v>
                </c:pt>
                <c:pt idx="506">
                  <c:v>28.670174556660449</c:v>
                </c:pt>
                <c:pt idx="507">
                  <c:v>28.726723224425069</c:v>
                </c:pt>
                <c:pt idx="508">
                  <c:v>28.783271892189681</c:v>
                </c:pt>
                <c:pt idx="509">
                  <c:v>28.839820559954301</c:v>
                </c:pt>
                <c:pt idx="510">
                  <c:v>28.896369227718917</c:v>
                </c:pt>
                <c:pt idx="511">
                  <c:v>28.952917895483534</c:v>
                </c:pt>
                <c:pt idx="512">
                  <c:v>29.009466563248147</c:v>
                </c:pt>
                <c:pt idx="513">
                  <c:v>29.06601523101277</c:v>
                </c:pt>
                <c:pt idx="514">
                  <c:v>29.122563898777379</c:v>
                </c:pt>
                <c:pt idx="515">
                  <c:v>29.179112566542003</c:v>
                </c:pt>
                <c:pt idx="516">
                  <c:v>29.235661234306612</c:v>
                </c:pt>
                <c:pt idx="517">
                  <c:v>29.292209902071232</c:v>
                </c:pt>
                <c:pt idx="518">
                  <c:v>29.348758569835848</c:v>
                </c:pt>
                <c:pt idx="519">
                  <c:v>29.405307237600464</c:v>
                </c:pt>
                <c:pt idx="520">
                  <c:v>29.461855905365081</c:v>
                </c:pt>
                <c:pt idx="521">
                  <c:v>29.518404573129697</c:v>
                </c:pt>
                <c:pt idx="522">
                  <c:v>29.574953240894313</c:v>
                </c:pt>
                <c:pt idx="523">
                  <c:v>29.63150190865893</c:v>
                </c:pt>
                <c:pt idx="524">
                  <c:v>29.688050576423546</c:v>
                </c:pt>
                <c:pt idx="525">
                  <c:v>29.744599244188162</c:v>
                </c:pt>
                <c:pt idx="526">
                  <c:v>29.801147911952778</c:v>
                </c:pt>
                <c:pt idx="527">
                  <c:v>29.857696579717395</c:v>
                </c:pt>
                <c:pt idx="528">
                  <c:v>29.914245247482008</c:v>
                </c:pt>
                <c:pt idx="529">
                  <c:v>29.970793915246627</c:v>
                </c:pt>
                <c:pt idx="530">
                  <c:v>30.02734258301124</c:v>
                </c:pt>
                <c:pt idx="531">
                  <c:v>30.08389125077586</c:v>
                </c:pt>
                <c:pt idx="532">
                  <c:v>30.140439918540469</c:v>
                </c:pt>
                <c:pt idx="533">
                  <c:v>30.196988586305089</c:v>
                </c:pt>
                <c:pt idx="534">
                  <c:v>30.253537254069709</c:v>
                </c:pt>
                <c:pt idx="535">
                  <c:v>30.310085921834322</c:v>
                </c:pt>
                <c:pt idx="536">
                  <c:v>30.366634589598942</c:v>
                </c:pt>
                <c:pt idx="537">
                  <c:v>30.423183257363561</c:v>
                </c:pt>
                <c:pt idx="538">
                  <c:v>30.479731925128174</c:v>
                </c:pt>
                <c:pt idx="539">
                  <c:v>30.536280592892794</c:v>
                </c:pt>
                <c:pt idx="540">
                  <c:v>30.592829260657407</c:v>
                </c:pt>
                <c:pt idx="541">
                  <c:v>30.64937792842202</c:v>
                </c:pt>
                <c:pt idx="542">
                  <c:v>30.705926596186636</c:v>
                </c:pt>
                <c:pt idx="543">
                  <c:v>30.762475263951252</c:v>
                </c:pt>
                <c:pt idx="544">
                  <c:v>30.819023931715869</c:v>
                </c:pt>
                <c:pt idx="545">
                  <c:v>30.875572599480485</c:v>
                </c:pt>
                <c:pt idx="546">
                  <c:v>30.932121267245101</c:v>
                </c:pt>
                <c:pt idx="547">
                  <c:v>30.988669935009714</c:v>
                </c:pt>
                <c:pt idx="548">
                  <c:v>31.045218602774334</c:v>
                </c:pt>
                <c:pt idx="549">
                  <c:v>31.10176727053895</c:v>
                </c:pt>
                <c:pt idx="550">
                  <c:v>31.158315938303566</c:v>
                </c:pt>
                <c:pt idx="551">
                  <c:v>31.214864606068183</c:v>
                </c:pt>
                <c:pt idx="552">
                  <c:v>31.271413273832803</c:v>
                </c:pt>
                <c:pt idx="553">
                  <c:v>31.327961941597419</c:v>
                </c:pt>
                <c:pt idx="554">
                  <c:v>31.384510609362039</c:v>
                </c:pt>
                <c:pt idx="555">
                  <c:v>31.441059277126648</c:v>
                </c:pt>
                <c:pt idx="556">
                  <c:v>31.497607944891268</c:v>
                </c:pt>
                <c:pt idx="557">
                  <c:v>31.554156612655877</c:v>
                </c:pt>
                <c:pt idx="558">
                  <c:v>31.6107052804205</c:v>
                </c:pt>
                <c:pt idx="559">
                  <c:v>31.667253948185113</c:v>
                </c:pt>
                <c:pt idx="560">
                  <c:v>31.723802615949729</c:v>
                </c:pt>
                <c:pt idx="561">
                  <c:v>31.780351283714342</c:v>
                </c:pt>
                <c:pt idx="562">
                  <c:v>31.836899951478966</c:v>
                </c:pt>
                <c:pt idx="563">
                  <c:v>31.893448619243578</c:v>
                </c:pt>
                <c:pt idx="564">
                  <c:v>31.949997287008195</c:v>
                </c:pt>
                <c:pt idx="565">
                  <c:v>32.006545954772804</c:v>
                </c:pt>
                <c:pt idx="566">
                  <c:v>32.063094622537427</c:v>
                </c:pt>
                <c:pt idx="567">
                  <c:v>32.119643290302051</c:v>
                </c:pt>
                <c:pt idx="568">
                  <c:v>32.17619195806666</c:v>
                </c:pt>
                <c:pt idx="569">
                  <c:v>32.232740625831276</c:v>
                </c:pt>
                <c:pt idx="570">
                  <c:v>32.2892892935959</c:v>
                </c:pt>
                <c:pt idx="571">
                  <c:v>32.345837961360509</c:v>
                </c:pt>
                <c:pt idx="572">
                  <c:v>32.402386629125132</c:v>
                </c:pt>
                <c:pt idx="573">
                  <c:v>32.458935296889742</c:v>
                </c:pt>
                <c:pt idx="574">
                  <c:v>32.515483964654358</c:v>
                </c:pt>
                <c:pt idx="575">
                  <c:v>32.572032632418974</c:v>
                </c:pt>
                <c:pt idx="576">
                  <c:v>32.62858130018359</c:v>
                </c:pt>
                <c:pt idx="577">
                  <c:v>32.685129967948207</c:v>
                </c:pt>
                <c:pt idx="578">
                  <c:v>32.741678635712823</c:v>
                </c:pt>
                <c:pt idx="579">
                  <c:v>32.798227303477439</c:v>
                </c:pt>
                <c:pt idx="580">
                  <c:v>32.854775971242056</c:v>
                </c:pt>
                <c:pt idx="581">
                  <c:v>32.911324639006672</c:v>
                </c:pt>
                <c:pt idx="582">
                  <c:v>32.967873306771288</c:v>
                </c:pt>
                <c:pt idx="583">
                  <c:v>33.024421974535905</c:v>
                </c:pt>
                <c:pt idx="584">
                  <c:v>33.080970642300521</c:v>
                </c:pt>
                <c:pt idx="585">
                  <c:v>33.137519310065137</c:v>
                </c:pt>
                <c:pt idx="586">
                  <c:v>33.194067977829754</c:v>
                </c:pt>
                <c:pt idx="587">
                  <c:v>33.25061664559437</c:v>
                </c:pt>
                <c:pt idx="588">
                  <c:v>33.307165313358986</c:v>
                </c:pt>
                <c:pt idx="589">
                  <c:v>33.363713981123603</c:v>
                </c:pt>
                <c:pt idx="590">
                  <c:v>33.420262648888219</c:v>
                </c:pt>
                <c:pt idx="591">
                  <c:v>33.476811316652835</c:v>
                </c:pt>
                <c:pt idx="592">
                  <c:v>33.533359984417451</c:v>
                </c:pt>
                <c:pt idx="593">
                  <c:v>33.589908652182068</c:v>
                </c:pt>
                <c:pt idx="594">
                  <c:v>33.646457319946677</c:v>
                </c:pt>
                <c:pt idx="595">
                  <c:v>33.7030059877113</c:v>
                </c:pt>
                <c:pt idx="596">
                  <c:v>33.759554655475917</c:v>
                </c:pt>
                <c:pt idx="597">
                  <c:v>33.816103323240533</c:v>
                </c:pt>
                <c:pt idx="598">
                  <c:v>33.872651991005142</c:v>
                </c:pt>
                <c:pt idx="599">
                  <c:v>33.929200658769766</c:v>
                </c:pt>
                <c:pt idx="600">
                  <c:v>33.985749326534382</c:v>
                </c:pt>
                <c:pt idx="601">
                  <c:v>34.042297994298998</c:v>
                </c:pt>
                <c:pt idx="602">
                  <c:v>34.098846662063615</c:v>
                </c:pt>
                <c:pt idx="603">
                  <c:v>34.155395329828231</c:v>
                </c:pt>
                <c:pt idx="604">
                  <c:v>34.211943997592847</c:v>
                </c:pt>
                <c:pt idx="605">
                  <c:v>34.268492665357471</c:v>
                </c:pt>
                <c:pt idx="606">
                  <c:v>34.32504133312208</c:v>
                </c:pt>
                <c:pt idx="607">
                  <c:v>34.381590000886696</c:v>
                </c:pt>
                <c:pt idx="608">
                  <c:v>34.438138668651305</c:v>
                </c:pt>
                <c:pt idx="609">
                  <c:v>34.494687336415936</c:v>
                </c:pt>
                <c:pt idx="610">
                  <c:v>34.551236004180545</c:v>
                </c:pt>
                <c:pt idx="611">
                  <c:v>34.607784671945161</c:v>
                </c:pt>
                <c:pt idx="612">
                  <c:v>34.664333339709771</c:v>
                </c:pt>
                <c:pt idx="613">
                  <c:v>34.720882007474394</c:v>
                </c:pt>
                <c:pt idx="614">
                  <c:v>34.77743067523901</c:v>
                </c:pt>
                <c:pt idx="615">
                  <c:v>34.833979343003627</c:v>
                </c:pt>
                <c:pt idx="616">
                  <c:v>34.890528010768236</c:v>
                </c:pt>
                <c:pt idx="617">
                  <c:v>34.947076678532852</c:v>
                </c:pt>
                <c:pt idx="618">
                  <c:v>35.003625346297483</c:v>
                </c:pt>
                <c:pt idx="619">
                  <c:v>35.060174014062092</c:v>
                </c:pt>
                <c:pt idx="620">
                  <c:v>35.116722681826708</c:v>
                </c:pt>
                <c:pt idx="621">
                  <c:v>35.173271349591325</c:v>
                </c:pt>
                <c:pt idx="622">
                  <c:v>35.229820017355941</c:v>
                </c:pt>
                <c:pt idx="623">
                  <c:v>35.286368685120564</c:v>
                </c:pt>
                <c:pt idx="624">
                  <c:v>35.342917352885173</c:v>
                </c:pt>
                <c:pt idx="625">
                  <c:v>35.399466020649783</c:v>
                </c:pt>
                <c:pt idx="626">
                  <c:v>35.456014688414406</c:v>
                </c:pt>
                <c:pt idx="627">
                  <c:v>35.512563356179022</c:v>
                </c:pt>
                <c:pt idx="628">
                  <c:v>35.569112023943639</c:v>
                </c:pt>
                <c:pt idx="629">
                  <c:v>35.625660691708248</c:v>
                </c:pt>
                <c:pt idx="630">
                  <c:v>35.682209359472864</c:v>
                </c:pt>
                <c:pt idx="631">
                  <c:v>35.738758027237481</c:v>
                </c:pt>
                <c:pt idx="632">
                  <c:v>35.795306695002104</c:v>
                </c:pt>
                <c:pt idx="633">
                  <c:v>35.85185536276672</c:v>
                </c:pt>
                <c:pt idx="634">
                  <c:v>35.908404030531329</c:v>
                </c:pt>
                <c:pt idx="635">
                  <c:v>35.964952698295953</c:v>
                </c:pt>
                <c:pt idx="636">
                  <c:v>36.021501366060569</c:v>
                </c:pt>
                <c:pt idx="637">
                  <c:v>36.078050033825185</c:v>
                </c:pt>
                <c:pt idx="638">
                  <c:v>36.134598701589802</c:v>
                </c:pt>
                <c:pt idx="639">
                  <c:v>36.191147369354418</c:v>
                </c:pt>
                <c:pt idx="640">
                  <c:v>36.247696037119034</c:v>
                </c:pt>
                <c:pt idx="641">
                  <c:v>36.304244704883651</c:v>
                </c:pt>
                <c:pt idx="642">
                  <c:v>36.360793372648267</c:v>
                </c:pt>
                <c:pt idx="643">
                  <c:v>36.417342040412876</c:v>
                </c:pt>
                <c:pt idx="644">
                  <c:v>36.4738907081775</c:v>
                </c:pt>
                <c:pt idx="645">
                  <c:v>36.530439375942109</c:v>
                </c:pt>
                <c:pt idx="646">
                  <c:v>36.586988043706732</c:v>
                </c:pt>
                <c:pt idx="647">
                  <c:v>36.643536711471342</c:v>
                </c:pt>
                <c:pt idx="648">
                  <c:v>36.700085379235965</c:v>
                </c:pt>
                <c:pt idx="649">
                  <c:v>36.756634047000574</c:v>
                </c:pt>
                <c:pt idx="650">
                  <c:v>36.81318271476519</c:v>
                </c:pt>
                <c:pt idx="651">
                  <c:v>36.869731382529814</c:v>
                </c:pt>
                <c:pt idx="652">
                  <c:v>36.92628005029443</c:v>
                </c:pt>
                <c:pt idx="653">
                  <c:v>36.982828718059046</c:v>
                </c:pt>
                <c:pt idx="654">
                  <c:v>37.039377385823663</c:v>
                </c:pt>
                <c:pt idx="655">
                  <c:v>37.095926053588279</c:v>
                </c:pt>
                <c:pt idx="656">
                  <c:v>37.152474721352895</c:v>
                </c:pt>
                <c:pt idx="657">
                  <c:v>37.209023389117512</c:v>
                </c:pt>
                <c:pt idx="658">
                  <c:v>37.265572056882128</c:v>
                </c:pt>
                <c:pt idx="659">
                  <c:v>37.322120724646737</c:v>
                </c:pt>
                <c:pt idx="660">
                  <c:v>37.378669392411361</c:v>
                </c:pt>
                <c:pt idx="661">
                  <c:v>37.435218060175977</c:v>
                </c:pt>
                <c:pt idx="662">
                  <c:v>37.491766727940593</c:v>
                </c:pt>
                <c:pt idx="663">
                  <c:v>37.548315395705202</c:v>
                </c:pt>
                <c:pt idx="664">
                  <c:v>37.604864063469826</c:v>
                </c:pt>
                <c:pt idx="665">
                  <c:v>37.661412731234442</c:v>
                </c:pt>
                <c:pt idx="666">
                  <c:v>37.717961398999059</c:v>
                </c:pt>
                <c:pt idx="667">
                  <c:v>37.774510066763668</c:v>
                </c:pt>
                <c:pt idx="668">
                  <c:v>37.831058734528284</c:v>
                </c:pt>
                <c:pt idx="669">
                  <c:v>37.887607402292907</c:v>
                </c:pt>
                <c:pt idx="670">
                  <c:v>37.944156070057524</c:v>
                </c:pt>
                <c:pt idx="671">
                  <c:v>38.00070473782214</c:v>
                </c:pt>
                <c:pt idx="672">
                  <c:v>38.057253405586756</c:v>
                </c:pt>
                <c:pt idx="673">
                  <c:v>38.113802073351366</c:v>
                </c:pt>
                <c:pt idx="674">
                  <c:v>38.170350741115989</c:v>
                </c:pt>
                <c:pt idx="675">
                  <c:v>38.226899408880605</c:v>
                </c:pt>
                <c:pt idx="676">
                  <c:v>38.283448076645222</c:v>
                </c:pt>
                <c:pt idx="677">
                  <c:v>38.339996744409824</c:v>
                </c:pt>
                <c:pt idx="678">
                  <c:v>38.396545412174454</c:v>
                </c:pt>
                <c:pt idx="679">
                  <c:v>38.453094079939071</c:v>
                </c:pt>
                <c:pt idx="680">
                  <c:v>38.509642747703687</c:v>
                </c:pt>
                <c:pt idx="681">
                  <c:v>38.566191415468296</c:v>
                </c:pt>
                <c:pt idx="682">
                  <c:v>38.622740083232912</c:v>
                </c:pt>
                <c:pt idx="683">
                  <c:v>38.679288750997536</c:v>
                </c:pt>
                <c:pt idx="684">
                  <c:v>38.735837418762152</c:v>
                </c:pt>
                <c:pt idx="685">
                  <c:v>38.792386086526761</c:v>
                </c:pt>
                <c:pt idx="686">
                  <c:v>38.848934754291378</c:v>
                </c:pt>
                <c:pt idx="687">
                  <c:v>38.905483422056001</c:v>
                </c:pt>
                <c:pt idx="688">
                  <c:v>38.962032089820617</c:v>
                </c:pt>
                <c:pt idx="689">
                  <c:v>39.018580757585227</c:v>
                </c:pt>
                <c:pt idx="690">
                  <c:v>39.075129425349843</c:v>
                </c:pt>
                <c:pt idx="691">
                  <c:v>39.131678093114466</c:v>
                </c:pt>
                <c:pt idx="692">
                  <c:v>39.18822676087909</c:v>
                </c:pt>
                <c:pt idx="693">
                  <c:v>39.244775428643692</c:v>
                </c:pt>
                <c:pt idx="694">
                  <c:v>39.301324096408308</c:v>
                </c:pt>
                <c:pt idx="695">
                  <c:v>39.357872764172932</c:v>
                </c:pt>
                <c:pt idx="696">
                  <c:v>39.414421431937548</c:v>
                </c:pt>
                <c:pt idx="697">
                  <c:v>39.470970099702157</c:v>
                </c:pt>
                <c:pt idx="698">
                  <c:v>39.527518767466773</c:v>
                </c:pt>
                <c:pt idx="699">
                  <c:v>39.58406743523139</c:v>
                </c:pt>
                <c:pt idx="700">
                  <c:v>39.640616102996013</c:v>
                </c:pt>
                <c:pt idx="701">
                  <c:v>39.697164770760629</c:v>
                </c:pt>
                <c:pt idx="702">
                  <c:v>39.753713438525239</c:v>
                </c:pt>
                <c:pt idx="703">
                  <c:v>39.810262106289855</c:v>
                </c:pt>
                <c:pt idx="704">
                  <c:v>39.866810774054478</c:v>
                </c:pt>
                <c:pt idx="705">
                  <c:v>39.923359441819088</c:v>
                </c:pt>
                <c:pt idx="706">
                  <c:v>39.979908109583711</c:v>
                </c:pt>
                <c:pt idx="707">
                  <c:v>40.036456777348327</c:v>
                </c:pt>
                <c:pt idx="708">
                  <c:v>40.093005445112937</c:v>
                </c:pt>
                <c:pt idx="709">
                  <c:v>40.149554112877553</c:v>
                </c:pt>
                <c:pt idx="710">
                  <c:v>40.206102780642169</c:v>
                </c:pt>
                <c:pt idx="711">
                  <c:v>40.262651448406793</c:v>
                </c:pt>
                <c:pt idx="712">
                  <c:v>40.319200116171402</c:v>
                </c:pt>
                <c:pt idx="713">
                  <c:v>40.375748783936018</c:v>
                </c:pt>
                <c:pt idx="714">
                  <c:v>40.432297451700634</c:v>
                </c:pt>
                <c:pt idx="715">
                  <c:v>40.488846119465251</c:v>
                </c:pt>
                <c:pt idx="716">
                  <c:v>40.545394787229867</c:v>
                </c:pt>
                <c:pt idx="717">
                  <c:v>40.601943454994483</c:v>
                </c:pt>
                <c:pt idx="718">
                  <c:v>40.6584921227591</c:v>
                </c:pt>
                <c:pt idx="719">
                  <c:v>40.715040790523716</c:v>
                </c:pt>
                <c:pt idx="720">
                  <c:v>40.771589458288332</c:v>
                </c:pt>
                <c:pt idx="721">
                  <c:v>40.828138126052956</c:v>
                </c:pt>
                <c:pt idx="722">
                  <c:v>40.884686793817572</c:v>
                </c:pt>
                <c:pt idx="723">
                  <c:v>40.941235461582181</c:v>
                </c:pt>
                <c:pt idx="724">
                  <c:v>40.99778412934679</c:v>
                </c:pt>
                <c:pt idx="725">
                  <c:v>41.054332797111421</c:v>
                </c:pt>
                <c:pt idx="726">
                  <c:v>41.110881464876037</c:v>
                </c:pt>
                <c:pt idx="727">
                  <c:v>41.167430132640654</c:v>
                </c:pt>
                <c:pt idx="728">
                  <c:v>41.223978800405256</c:v>
                </c:pt>
                <c:pt idx="729">
                  <c:v>41.280527468169879</c:v>
                </c:pt>
                <c:pt idx="730">
                  <c:v>41.337076135934502</c:v>
                </c:pt>
                <c:pt idx="731">
                  <c:v>41.393624803699119</c:v>
                </c:pt>
                <c:pt idx="732">
                  <c:v>41.450173471463721</c:v>
                </c:pt>
                <c:pt idx="733">
                  <c:v>41.506722139228337</c:v>
                </c:pt>
                <c:pt idx="734">
                  <c:v>41.563270806992968</c:v>
                </c:pt>
                <c:pt idx="735">
                  <c:v>41.619819474757584</c:v>
                </c:pt>
                <c:pt idx="736">
                  <c:v>41.676368142522193</c:v>
                </c:pt>
                <c:pt idx="737">
                  <c:v>41.73291681028681</c:v>
                </c:pt>
                <c:pt idx="738">
                  <c:v>41.789465478051433</c:v>
                </c:pt>
                <c:pt idx="739">
                  <c:v>41.846014145816049</c:v>
                </c:pt>
                <c:pt idx="740">
                  <c:v>41.902562813580658</c:v>
                </c:pt>
                <c:pt idx="741">
                  <c:v>41.959111481345275</c:v>
                </c:pt>
                <c:pt idx="742">
                  <c:v>42.015660149109891</c:v>
                </c:pt>
                <c:pt idx="743">
                  <c:v>42.072208816874515</c:v>
                </c:pt>
                <c:pt idx="744">
                  <c:v>42.128757484639124</c:v>
                </c:pt>
                <c:pt idx="745">
                  <c:v>42.18530615240374</c:v>
                </c:pt>
                <c:pt idx="746">
                  <c:v>42.241854820168356</c:v>
                </c:pt>
                <c:pt idx="747">
                  <c:v>42.29840348793298</c:v>
                </c:pt>
                <c:pt idx="748">
                  <c:v>42.354952155697589</c:v>
                </c:pt>
                <c:pt idx="749">
                  <c:v>42.411500823462205</c:v>
                </c:pt>
                <c:pt idx="750">
                  <c:v>42.468049491226822</c:v>
                </c:pt>
                <c:pt idx="751">
                  <c:v>42.524598158991438</c:v>
                </c:pt>
                <c:pt idx="752">
                  <c:v>42.581146826756054</c:v>
                </c:pt>
                <c:pt idx="753">
                  <c:v>42.637695494520671</c:v>
                </c:pt>
                <c:pt idx="754">
                  <c:v>42.694244162285287</c:v>
                </c:pt>
                <c:pt idx="755">
                  <c:v>42.750792830049903</c:v>
                </c:pt>
                <c:pt idx="756">
                  <c:v>42.807341497814519</c:v>
                </c:pt>
                <c:pt idx="757">
                  <c:v>42.863890165579143</c:v>
                </c:pt>
                <c:pt idx="758">
                  <c:v>42.920438833343759</c:v>
                </c:pt>
                <c:pt idx="759">
                  <c:v>42.976987501108361</c:v>
                </c:pt>
                <c:pt idx="760">
                  <c:v>43.033536168872985</c:v>
                </c:pt>
                <c:pt idx="761">
                  <c:v>43.090084836637601</c:v>
                </c:pt>
                <c:pt idx="762">
                  <c:v>43.146633504402224</c:v>
                </c:pt>
                <c:pt idx="763">
                  <c:v>43.203182172166827</c:v>
                </c:pt>
                <c:pt idx="764">
                  <c:v>43.25973083993145</c:v>
                </c:pt>
                <c:pt idx="765">
                  <c:v>43.316279507696066</c:v>
                </c:pt>
                <c:pt idx="766">
                  <c:v>43.37282817546069</c:v>
                </c:pt>
                <c:pt idx="767">
                  <c:v>43.429376843225299</c:v>
                </c:pt>
                <c:pt idx="768">
                  <c:v>43.485925510989915</c:v>
                </c:pt>
                <c:pt idx="769">
                  <c:v>43.542474178754532</c:v>
                </c:pt>
                <c:pt idx="770">
                  <c:v>43.599022846519148</c:v>
                </c:pt>
                <c:pt idx="771">
                  <c:v>43.655571514283764</c:v>
                </c:pt>
                <c:pt idx="772">
                  <c:v>43.71212018204838</c:v>
                </c:pt>
                <c:pt idx="773">
                  <c:v>43.768668849813004</c:v>
                </c:pt>
                <c:pt idx="774">
                  <c:v>43.825217517577613</c:v>
                </c:pt>
                <c:pt idx="775">
                  <c:v>43.881766185342229</c:v>
                </c:pt>
                <c:pt idx="776">
                  <c:v>43.938314853106846</c:v>
                </c:pt>
                <c:pt idx="777">
                  <c:v>43.994863520871469</c:v>
                </c:pt>
                <c:pt idx="778">
                  <c:v>44.051412188636085</c:v>
                </c:pt>
                <c:pt idx="779">
                  <c:v>44.107960856400688</c:v>
                </c:pt>
                <c:pt idx="780">
                  <c:v>44.164509524165311</c:v>
                </c:pt>
                <c:pt idx="781">
                  <c:v>44.221058191929934</c:v>
                </c:pt>
                <c:pt idx="782">
                  <c:v>44.277606859694551</c:v>
                </c:pt>
                <c:pt idx="783">
                  <c:v>44.334155527459153</c:v>
                </c:pt>
                <c:pt idx="784">
                  <c:v>44.390704195223769</c:v>
                </c:pt>
                <c:pt idx="785">
                  <c:v>44.447252862988393</c:v>
                </c:pt>
                <c:pt idx="786">
                  <c:v>44.503801530753016</c:v>
                </c:pt>
                <c:pt idx="787">
                  <c:v>44.560350198517625</c:v>
                </c:pt>
                <c:pt idx="788">
                  <c:v>44.616898866282241</c:v>
                </c:pt>
                <c:pt idx="789">
                  <c:v>44.673447534046851</c:v>
                </c:pt>
                <c:pt idx="790">
                  <c:v>44.729996201811481</c:v>
                </c:pt>
                <c:pt idx="791">
                  <c:v>44.78654486957609</c:v>
                </c:pt>
                <c:pt idx="792">
                  <c:v>44.843093537340707</c:v>
                </c:pt>
                <c:pt idx="793">
                  <c:v>44.899642205105323</c:v>
                </c:pt>
                <c:pt idx="794">
                  <c:v>44.956190872869939</c:v>
                </c:pt>
                <c:pt idx="795">
                  <c:v>45.012739540634556</c:v>
                </c:pt>
                <c:pt idx="796">
                  <c:v>45.069288208399172</c:v>
                </c:pt>
                <c:pt idx="797">
                  <c:v>45.125836876163788</c:v>
                </c:pt>
                <c:pt idx="798">
                  <c:v>45.18238554392839</c:v>
                </c:pt>
                <c:pt idx="799">
                  <c:v>45.238934211693021</c:v>
                </c:pt>
                <c:pt idx="800">
                  <c:v>45.295482879457637</c:v>
                </c:pt>
                <c:pt idx="801">
                  <c:v>45.352031547222253</c:v>
                </c:pt>
                <c:pt idx="802">
                  <c:v>45.408580214986863</c:v>
                </c:pt>
                <c:pt idx="803">
                  <c:v>45.465128882751493</c:v>
                </c:pt>
                <c:pt idx="804">
                  <c:v>45.521677550516102</c:v>
                </c:pt>
                <c:pt idx="805">
                  <c:v>45.578226218280719</c:v>
                </c:pt>
                <c:pt idx="806">
                  <c:v>45.634774886045328</c:v>
                </c:pt>
                <c:pt idx="807">
                  <c:v>45.691323553809951</c:v>
                </c:pt>
                <c:pt idx="808">
                  <c:v>45.747872221574575</c:v>
                </c:pt>
                <c:pt idx="809">
                  <c:v>45.804420889339191</c:v>
                </c:pt>
                <c:pt idx="810">
                  <c:v>45.860969557103793</c:v>
                </c:pt>
                <c:pt idx="811">
                  <c:v>45.91751822486841</c:v>
                </c:pt>
                <c:pt idx="812">
                  <c:v>45.974066892633033</c:v>
                </c:pt>
                <c:pt idx="813">
                  <c:v>46.030615560397656</c:v>
                </c:pt>
                <c:pt idx="814">
                  <c:v>46.087164228162258</c:v>
                </c:pt>
                <c:pt idx="815">
                  <c:v>46.143712895926875</c:v>
                </c:pt>
                <c:pt idx="816">
                  <c:v>46.200261563691498</c:v>
                </c:pt>
                <c:pt idx="817">
                  <c:v>46.256810231456114</c:v>
                </c:pt>
                <c:pt idx="818">
                  <c:v>46.313358899220731</c:v>
                </c:pt>
                <c:pt idx="819">
                  <c:v>46.36990756698534</c:v>
                </c:pt>
                <c:pt idx="820">
                  <c:v>46.426456234749963</c:v>
                </c:pt>
                <c:pt idx="821">
                  <c:v>46.48300490251458</c:v>
                </c:pt>
                <c:pt idx="822">
                  <c:v>46.539553570279196</c:v>
                </c:pt>
                <c:pt idx="823">
                  <c:v>46.596102238043812</c:v>
                </c:pt>
                <c:pt idx="824">
                  <c:v>46.652650905808429</c:v>
                </c:pt>
                <c:pt idx="825">
                  <c:v>46.709199573573045</c:v>
                </c:pt>
                <c:pt idx="826">
                  <c:v>46.765748241337654</c:v>
                </c:pt>
                <c:pt idx="827">
                  <c:v>46.822296909102278</c:v>
                </c:pt>
                <c:pt idx="828">
                  <c:v>46.878845576866894</c:v>
                </c:pt>
                <c:pt idx="829">
                  <c:v>46.935394244631517</c:v>
                </c:pt>
                <c:pt idx="830">
                  <c:v>46.991942912396119</c:v>
                </c:pt>
                <c:pt idx="831">
                  <c:v>47.048491580160743</c:v>
                </c:pt>
                <c:pt idx="832">
                  <c:v>47.105040247925359</c:v>
                </c:pt>
                <c:pt idx="833">
                  <c:v>47.161588915689975</c:v>
                </c:pt>
                <c:pt idx="834">
                  <c:v>47.218137583454585</c:v>
                </c:pt>
                <c:pt idx="835">
                  <c:v>47.274686251219201</c:v>
                </c:pt>
                <c:pt idx="836">
                  <c:v>47.331234918983824</c:v>
                </c:pt>
                <c:pt idx="837">
                  <c:v>47.387783586748441</c:v>
                </c:pt>
                <c:pt idx="838">
                  <c:v>47.444332254513057</c:v>
                </c:pt>
                <c:pt idx="839">
                  <c:v>47.500880922277673</c:v>
                </c:pt>
                <c:pt idx="840">
                  <c:v>47.55742959004229</c:v>
                </c:pt>
                <c:pt idx="841">
                  <c:v>47.613978257806899</c:v>
                </c:pt>
                <c:pt idx="842">
                  <c:v>47.670526925571522</c:v>
                </c:pt>
                <c:pt idx="843">
                  <c:v>47.727075593336139</c:v>
                </c:pt>
                <c:pt idx="844">
                  <c:v>47.783624261100755</c:v>
                </c:pt>
                <c:pt idx="845">
                  <c:v>47.840172928865364</c:v>
                </c:pt>
                <c:pt idx="846">
                  <c:v>47.896721596629988</c:v>
                </c:pt>
                <c:pt idx="847">
                  <c:v>47.953270264394604</c:v>
                </c:pt>
                <c:pt idx="848">
                  <c:v>48.00981893215922</c:v>
                </c:pt>
                <c:pt idx="849">
                  <c:v>48.066367599923829</c:v>
                </c:pt>
                <c:pt idx="850">
                  <c:v>48.122916267688453</c:v>
                </c:pt>
                <c:pt idx="851">
                  <c:v>48.179464935453069</c:v>
                </c:pt>
                <c:pt idx="852">
                  <c:v>48.236013603217685</c:v>
                </c:pt>
                <c:pt idx="853">
                  <c:v>48.292562270982295</c:v>
                </c:pt>
                <c:pt idx="854">
                  <c:v>48.349110938746911</c:v>
                </c:pt>
                <c:pt idx="855">
                  <c:v>48.405659606511534</c:v>
                </c:pt>
                <c:pt idx="856">
                  <c:v>48.462208274276151</c:v>
                </c:pt>
                <c:pt idx="857">
                  <c:v>48.51875694204076</c:v>
                </c:pt>
                <c:pt idx="858">
                  <c:v>48.575305609805376</c:v>
                </c:pt>
                <c:pt idx="859">
                  <c:v>48.631854277570007</c:v>
                </c:pt>
                <c:pt idx="860">
                  <c:v>48.688402945334623</c:v>
                </c:pt>
                <c:pt idx="861">
                  <c:v>48.744951613099225</c:v>
                </c:pt>
                <c:pt idx="862">
                  <c:v>48.801500280863841</c:v>
                </c:pt>
                <c:pt idx="863">
                  <c:v>48.858048948628465</c:v>
                </c:pt>
                <c:pt idx="864">
                  <c:v>48.914597616393088</c:v>
                </c:pt>
                <c:pt idx="865">
                  <c:v>48.97114628415769</c:v>
                </c:pt>
                <c:pt idx="866">
                  <c:v>49.027694951922307</c:v>
                </c:pt>
                <c:pt idx="867">
                  <c:v>49.084243619686923</c:v>
                </c:pt>
                <c:pt idx="868">
                  <c:v>49.140792287451553</c:v>
                </c:pt>
                <c:pt idx="869">
                  <c:v>49.197340955216163</c:v>
                </c:pt>
                <c:pt idx="870">
                  <c:v>49.253889622980772</c:v>
                </c:pt>
                <c:pt idx="871">
                  <c:v>49.310438290745388</c:v>
                </c:pt>
                <c:pt idx="872">
                  <c:v>49.366986958510012</c:v>
                </c:pt>
                <c:pt idx="873">
                  <c:v>49.423535626274628</c:v>
                </c:pt>
                <c:pt idx="874">
                  <c:v>49.480084294039244</c:v>
                </c:pt>
                <c:pt idx="875">
                  <c:v>49.536632961803861</c:v>
                </c:pt>
                <c:pt idx="876">
                  <c:v>49.59318162956847</c:v>
                </c:pt>
                <c:pt idx="877">
                  <c:v>49.649730297333093</c:v>
                </c:pt>
                <c:pt idx="878">
                  <c:v>49.706278965097709</c:v>
                </c:pt>
                <c:pt idx="879">
                  <c:v>49.762827632862326</c:v>
                </c:pt>
                <c:pt idx="880">
                  <c:v>49.819376300626935</c:v>
                </c:pt>
                <c:pt idx="881">
                  <c:v>49.875924968391551</c:v>
                </c:pt>
                <c:pt idx="882">
                  <c:v>49.932473636156175</c:v>
                </c:pt>
                <c:pt idx="883">
                  <c:v>49.989022303920791</c:v>
                </c:pt>
                <c:pt idx="884">
                  <c:v>50.0455709716854</c:v>
                </c:pt>
                <c:pt idx="885">
                  <c:v>50.102119639450017</c:v>
                </c:pt>
                <c:pt idx="886">
                  <c:v>50.158668307214633</c:v>
                </c:pt>
                <c:pt idx="887">
                  <c:v>50.215216974979256</c:v>
                </c:pt>
                <c:pt idx="888">
                  <c:v>50.271765642743865</c:v>
                </c:pt>
                <c:pt idx="889">
                  <c:v>50.328314310508489</c:v>
                </c:pt>
                <c:pt idx="890">
                  <c:v>50.384862978273105</c:v>
                </c:pt>
                <c:pt idx="891">
                  <c:v>50.441411646037714</c:v>
                </c:pt>
                <c:pt idx="892">
                  <c:v>50.497960313802331</c:v>
                </c:pt>
                <c:pt idx="893">
                  <c:v>50.554508981566954</c:v>
                </c:pt>
                <c:pt idx="894">
                  <c:v>50.61105764933157</c:v>
                </c:pt>
                <c:pt idx="895">
                  <c:v>50.667606317096187</c:v>
                </c:pt>
                <c:pt idx="896">
                  <c:v>50.724154984860796</c:v>
                </c:pt>
                <c:pt idx="897">
                  <c:v>50.780703652625412</c:v>
                </c:pt>
                <c:pt idx="898">
                  <c:v>50.837252320390036</c:v>
                </c:pt>
                <c:pt idx="899">
                  <c:v>50.893800988154652</c:v>
                </c:pt>
                <c:pt idx="900">
                  <c:v>50.950349655919254</c:v>
                </c:pt>
                <c:pt idx="901">
                  <c:v>51.006898323683878</c:v>
                </c:pt>
                <c:pt idx="902">
                  <c:v>51.063446991448501</c:v>
                </c:pt>
                <c:pt idx="903">
                  <c:v>51.119995659213117</c:v>
                </c:pt>
                <c:pt idx="904">
                  <c:v>51.176544326977726</c:v>
                </c:pt>
                <c:pt idx="905">
                  <c:v>51.233092994742343</c:v>
                </c:pt>
                <c:pt idx="906">
                  <c:v>51.289641662506966</c:v>
                </c:pt>
                <c:pt idx="907">
                  <c:v>51.346190330271583</c:v>
                </c:pt>
                <c:pt idx="908">
                  <c:v>51.402738998036192</c:v>
                </c:pt>
                <c:pt idx="909">
                  <c:v>51.459287665800808</c:v>
                </c:pt>
                <c:pt idx="910">
                  <c:v>51.515836333565431</c:v>
                </c:pt>
                <c:pt idx="911">
                  <c:v>51.572385001330048</c:v>
                </c:pt>
                <c:pt idx="912">
                  <c:v>51.628933669094657</c:v>
                </c:pt>
                <c:pt idx="913">
                  <c:v>51.685482336859273</c:v>
                </c:pt>
                <c:pt idx="914">
                  <c:v>51.74203100462389</c:v>
                </c:pt>
                <c:pt idx="915">
                  <c:v>51.79857967238852</c:v>
                </c:pt>
                <c:pt idx="916">
                  <c:v>51.855128340153122</c:v>
                </c:pt>
                <c:pt idx="917">
                  <c:v>51.911677007917739</c:v>
                </c:pt>
                <c:pt idx="918">
                  <c:v>51.968225675682355</c:v>
                </c:pt>
                <c:pt idx="919">
                  <c:v>52.024774343446978</c:v>
                </c:pt>
                <c:pt idx="920">
                  <c:v>52.081323011211587</c:v>
                </c:pt>
                <c:pt idx="921">
                  <c:v>52.137871678976204</c:v>
                </c:pt>
                <c:pt idx="922">
                  <c:v>52.19442034674082</c:v>
                </c:pt>
                <c:pt idx="923">
                  <c:v>52.250969014505429</c:v>
                </c:pt>
                <c:pt idx="924">
                  <c:v>52.30751768227006</c:v>
                </c:pt>
                <c:pt idx="925">
                  <c:v>52.364066350034676</c:v>
                </c:pt>
                <c:pt idx="926">
                  <c:v>52.420615017799285</c:v>
                </c:pt>
                <c:pt idx="927">
                  <c:v>52.477163685563895</c:v>
                </c:pt>
                <c:pt idx="928">
                  <c:v>52.533712353328518</c:v>
                </c:pt>
                <c:pt idx="929">
                  <c:v>52.590261021093141</c:v>
                </c:pt>
                <c:pt idx="930">
                  <c:v>52.646809688857758</c:v>
                </c:pt>
                <c:pt idx="931">
                  <c:v>52.70335835662236</c:v>
                </c:pt>
                <c:pt idx="932">
                  <c:v>52.759907024386983</c:v>
                </c:pt>
                <c:pt idx="933">
                  <c:v>52.816455692151607</c:v>
                </c:pt>
                <c:pt idx="934">
                  <c:v>52.873004359916223</c:v>
                </c:pt>
                <c:pt idx="935">
                  <c:v>52.929553027680825</c:v>
                </c:pt>
                <c:pt idx="936">
                  <c:v>52.986101695445448</c:v>
                </c:pt>
                <c:pt idx="937">
                  <c:v>53.042650363210065</c:v>
                </c:pt>
                <c:pt idx="938">
                  <c:v>53.099199030974688</c:v>
                </c:pt>
                <c:pt idx="939">
                  <c:v>53.155747698739297</c:v>
                </c:pt>
                <c:pt idx="940">
                  <c:v>53.212296366503914</c:v>
                </c:pt>
                <c:pt idx="941">
                  <c:v>53.26884503426853</c:v>
                </c:pt>
                <c:pt idx="942">
                  <c:v>53.325393702033153</c:v>
                </c:pt>
                <c:pt idx="943">
                  <c:v>53.381942369797763</c:v>
                </c:pt>
                <c:pt idx="944">
                  <c:v>53.438491037562379</c:v>
                </c:pt>
                <c:pt idx="945">
                  <c:v>53.495039705327002</c:v>
                </c:pt>
                <c:pt idx="946">
                  <c:v>53.551588373091619</c:v>
                </c:pt>
                <c:pt idx="947">
                  <c:v>53.608137040856228</c:v>
                </c:pt>
                <c:pt idx="948">
                  <c:v>53.664685708620844</c:v>
                </c:pt>
                <c:pt idx="949">
                  <c:v>53.721234376385468</c:v>
                </c:pt>
                <c:pt idx="950">
                  <c:v>53.777783044150084</c:v>
                </c:pt>
                <c:pt idx="951">
                  <c:v>53.834331711914693</c:v>
                </c:pt>
                <c:pt idx="952">
                  <c:v>53.890880379679309</c:v>
                </c:pt>
                <c:pt idx="953">
                  <c:v>53.947429047443926</c:v>
                </c:pt>
                <c:pt idx="954">
                  <c:v>54.003977715208549</c:v>
                </c:pt>
                <c:pt idx="955">
                  <c:v>54.060526382973158</c:v>
                </c:pt>
                <c:pt idx="956">
                  <c:v>54.117075050737775</c:v>
                </c:pt>
                <c:pt idx="957">
                  <c:v>54.173623718502391</c:v>
                </c:pt>
                <c:pt idx="958">
                  <c:v>54.230172386267007</c:v>
                </c:pt>
                <c:pt idx="959">
                  <c:v>54.286721054031624</c:v>
                </c:pt>
                <c:pt idx="960">
                  <c:v>54.34326972179624</c:v>
                </c:pt>
                <c:pt idx="961">
                  <c:v>54.399818389560863</c:v>
                </c:pt>
                <c:pt idx="962">
                  <c:v>54.456367057325473</c:v>
                </c:pt>
                <c:pt idx="963">
                  <c:v>54.512915725090089</c:v>
                </c:pt>
                <c:pt idx="964">
                  <c:v>54.569464392854705</c:v>
                </c:pt>
                <c:pt idx="965">
                  <c:v>54.626013060619321</c:v>
                </c:pt>
                <c:pt idx="966">
                  <c:v>54.682561728383931</c:v>
                </c:pt>
                <c:pt idx="967">
                  <c:v>54.739110396148554</c:v>
                </c:pt>
                <c:pt idx="968">
                  <c:v>54.79565906391317</c:v>
                </c:pt>
                <c:pt idx="969">
                  <c:v>54.852207731677787</c:v>
                </c:pt>
                <c:pt idx="970">
                  <c:v>54.908756399442403</c:v>
                </c:pt>
                <c:pt idx="971">
                  <c:v>54.965305067207019</c:v>
                </c:pt>
                <c:pt idx="972">
                  <c:v>55.021853734971636</c:v>
                </c:pt>
                <c:pt idx="973">
                  <c:v>55.078402402736252</c:v>
                </c:pt>
                <c:pt idx="974">
                  <c:v>55.134951070500861</c:v>
                </c:pt>
                <c:pt idx="975">
                  <c:v>55.191499738265492</c:v>
                </c:pt>
                <c:pt idx="976">
                  <c:v>55.248048406030108</c:v>
                </c:pt>
                <c:pt idx="977">
                  <c:v>55.304597073794717</c:v>
                </c:pt>
                <c:pt idx="978">
                  <c:v>55.361145741559326</c:v>
                </c:pt>
                <c:pt idx="979">
                  <c:v>55.41769440932395</c:v>
                </c:pt>
                <c:pt idx="980">
                  <c:v>55.474243077088573</c:v>
                </c:pt>
                <c:pt idx="981">
                  <c:v>55.53079174485319</c:v>
                </c:pt>
                <c:pt idx="982">
                  <c:v>55.587340412617792</c:v>
                </c:pt>
                <c:pt idx="983">
                  <c:v>55.643889080382408</c:v>
                </c:pt>
                <c:pt idx="984">
                  <c:v>55.700437748147039</c:v>
                </c:pt>
                <c:pt idx="985">
                  <c:v>55.756986415911655</c:v>
                </c:pt>
                <c:pt idx="986">
                  <c:v>55.813535083676257</c:v>
                </c:pt>
                <c:pt idx="987">
                  <c:v>55.870083751440873</c:v>
                </c:pt>
                <c:pt idx="988">
                  <c:v>55.926632419205497</c:v>
                </c:pt>
                <c:pt idx="989">
                  <c:v>55.98318108697012</c:v>
                </c:pt>
                <c:pt idx="990">
                  <c:v>56.039729754734729</c:v>
                </c:pt>
                <c:pt idx="991">
                  <c:v>56.096278422499346</c:v>
                </c:pt>
                <c:pt idx="992">
                  <c:v>56.152827090263962</c:v>
                </c:pt>
                <c:pt idx="993">
                  <c:v>56.209375758028578</c:v>
                </c:pt>
                <c:pt idx="994">
                  <c:v>56.265924425793195</c:v>
                </c:pt>
                <c:pt idx="995">
                  <c:v>56.322473093557811</c:v>
                </c:pt>
                <c:pt idx="996">
                  <c:v>56.379021761322427</c:v>
                </c:pt>
                <c:pt idx="997">
                  <c:v>56.435570429087051</c:v>
                </c:pt>
                <c:pt idx="998">
                  <c:v>56.49211909685166</c:v>
                </c:pt>
                <c:pt idx="999">
                  <c:v>56.548667764616276</c:v>
                </c:pt>
              </c:numCache>
            </c:numRef>
          </c:cat>
          <c:val>
            <c:numRef>
              <c:f>'Storage to House'!$C$12:$C$1011</c:f>
              <c:numCache>
                <c:formatCode>0.00</c:formatCode>
                <c:ptCount val="1000"/>
                <c:pt idx="0">
                  <c:v>2.3799511712271066E-4</c:v>
                </c:pt>
                <c:pt idx="1">
                  <c:v>9.5198046849084264E-4</c:v>
                </c:pt>
                <c:pt idx="2">
                  <c:v>2.141956054104395E-3</c:v>
                </c:pt>
                <c:pt idx="3">
                  <c:v>3.8079218739633706E-3</c:v>
                </c:pt>
                <c:pt idx="4">
                  <c:v>5.949877928067766E-3</c:v>
                </c:pt>
                <c:pt idx="5">
                  <c:v>8.56782421641758E-3</c:v>
                </c:pt>
                <c:pt idx="6">
                  <c:v>1.1661760739012823E-2</c:v>
                </c:pt>
                <c:pt idx="7">
                  <c:v>1.5231687495853482E-2</c:v>
                </c:pt>
                <c:pt idx="8">
                  <c:v>1.9277604486939558E-2</c:v>
                </c:pt>
                <c:pt idx="9">
                  <c:v>2.3799511712271064E-2</c:v>
                </c:pt>
                <c:pt idx="10">
                  <c:v>2.8797409171847997E-2</c:v>
                </c:pt>
                <c:pt idx="11">
                  <c:v>3.427129686567032E-2</c:v>
                </c:pt>
                <c:pt idx="12">
                  <c:v>4.0221174793738095E-2</c:v>
                </c:pt>
                <c:pt idx="13">
                  <c:v>4.6647042956051293E-2</c:v>
                </c:pt>
                <c:pt idx="14">
                  <c:v>5.3548901352609896E-2</c:v>
                </c:pt>
                <c:pt idx="15">
                  <c:v>6.0926749983413929E-2</c:v>
                </c:pt>
                <c:pt idx="16">
                  <c:v>6.8780588848463373E-2</c:v>
                </c:pt>
                <c:pt idx="17">
                  <c:v>7.7110417947758234E-2</c:v>
                </c:pt>
                <c:pt idx="18">
                  <c:v>8.5916237281298546E-2</c:v>
                </c:pt>
                <c:pt idx="19">
                  <c:v>9.5198046849084256E-2</c:v>
                </c:pt>
                <c:pt idx="20">
                  <c:v>0.10495584665111542</c:v>
                </c:pt>
                <c:pt idx="21">
                  <c:v>0.11518963668739199</c:v>
                </c:pt>
                <c:pt idx="22">
                  <c:v>0.12589941695791393</c:v>
                </c:pt>
                <c:pt idx="23">
                  <c:v>0.13708518746268128</c:v>
                </c:pt>
                <c:pt idx="24">
                  <c:v>0.14874694820169412</c:v>
                </c:pt>
                <c:pt idx="25">
                  <c:v>0.16088469917495238</c:v>
                </c:pt>
                <c:pt idx="26">
                  <c:v>0.17349844038245607</c:v>
                </c:pt>
                <c:pt idx="27">
                  <c:v>0.18658817182420517</c:v>
                </c:pt>
                <c:pt idx="28">
                  <c:v>0.20015389350019963</c:v>
                </c:pt>
                <c:pt idx="29">
                  <c:v>0.21419560541043958</c:v>
                </c:pt>
                <c:pt idx="30">
                  <c:v>0.22871330755492497</c:v>
                </c:pt>
                <c:pt idx="31">
                  <c:v>0.24370699993365572</c:v>
                </c:pt>
                <c:pt idx="32">
                  <c:v>0.25917668254663184</c:v>
                </c:pt>
                <c:pt idx="33">
                  <c:v>0.27512235539385349</c:v>
                </c:pt>
                <c:pt idx="34">
                  <c:v>0.29154401847532052</c:v>
                </c:pt>
                <c:pt idx="35">
                  <c:v>0.30844167179103293</c:v>
                </c:pt>
                <c:pt idx="36">
                  <c:v>0.3258153153409909</c:v>
                </c:pt>
                <c:pt idx="37">
                  <c:v>0.34366494912519419</c:v>
                </c:pt>
                <c:pt idx="38">
                  <c:v>0.36199057314364297</c:v>
                </c:pt>
                <c:pt idx="39">
                  <c:v>0.38079218739633702</c:v>
                </c:pt>
                <c:pt idx="40">
                  <c:v>0.40006979188327663</c:v>
                </c:pt>
                <c:pt idx="41">
                  <c:v>0.41982338660446167</c:v>
                </c:pt>
                <c:pt idx="42">
                  <c:v>0.44005297155989198</c:v>
                </c:pt>
                <c:pt idx="43">
                  <c:v>0.46075854674956795</c:v>
                </c:pt>
                <c:pt idx="44">
                  <c:v>0.48194011217348914</c:v>
                </c:pt>
                <c:pt idx="45">
                  <c:v>0.50359766783165572</c:v>
                </c:pt>
                <c:pt idx="46">
                  <c:v>0.52573121372406773</c:v>
                </c:pt>
                <c:pt idx="47">
                  <c:v>0.54834074985072512</c:v>
                </c:pt>
                <c:pt idx="48">
                  <c:v>0.57142627621162823</c:v>
                </c:pt>
                <c:pt idx="49">
                  <c:v>0.59498779280677649</c:v>
                </c:pt>
                <c:pt idx="50">
                  <c:v>0.61902529963617048</c:v>
                </c:pt>
                <c:pt idx="51">
                  <c:v>0.64353879669980951</c:v>
                </c:pt>
                <c:pt idx="52">
                  <c:v>0.66852828399769426</c:v>
                </c:pt>
                <c:pt idx="53">
                  <c:v>0.69399376152982428</c:v>
                </c:pt>
                <c:pt idx="54">
                  <c:v>0.7199352292961998</c:v>
                </c:pt>
                <c:pt idx="55">
                  <c:v>0.74635268729682069</c:v>
                </c:pt>
                <c:pt idx="56">
                  <c:v>0.77324613553168697</c:v>
                </c:pt>
                <c:pt idx="57">
                  <c:v>0.80061557400079852</c:v>
                </c:pt>
                <c:pt idx="58">
                  <c:v>0.82846100270415557</c:v>
                </c:pt>
                <c:pt idx="59">
                  <c:v>0.85678242164175833</c:v>
                </c:pt>
                <c:pt idx="60">
                  <c:v>0.88557983081360625</c:v>
                </c:pt>
                <c:pt idx="61">
                  <c:v>0.91485323021969989</c:v>
                </c:pt>
                <c:pt idx="62">
                  <c:v>0.94460261986003868</c:v>
                </c:pt>
                <c:pt idx="63">
                  <c:v>0.97482799973462286</c:v>
                </c:pt>
                <c:pt idx="64">
                  <c:v>1.0055293698434524</c:v>
                </c:pt>
                <c:pt idx="65">
                  <c:v>1.0367067301865274</c:v>
                </c:pt>
                <c:pt idx="66">
                  <c:v>1.0683600807638485</c:v>
                </c:pt>
                <c:pt idx="67">
                  <c:v>1.100489421575414</c:v>
                </c:pt>
                <c:pt idx="68">
                  <c:v>1.1330947526212254</c:v>
                </c:pt>
                <c:pt idx="69">
                  <c:v>1.1661760739012821</c:v>
                </c:pt>
                <c:pt idx="70">
                  <c:v>1.1997333854155843</c:v>
                </c:pt>
                <c:pt idx="71">
                  <c:v>1.2337666871641317</c:v>
                </c:pt>
                <c:pt idx="72">
                  <c:v>1.2682759791469251</c:v>
                </c:pt>
                <c:pt idx="73">
                  <c:v>1.3032612613639636</c:v>
                </c:pt>
                <c:pt idx="74">
                  <c:v>1.3387225338152473</c:v>
                </c:pt>
                <c:pt idx="75">
                  <c:v>1.3746597965007767</c:v>
                </c:pt>
                <c:pt idx="76">
                  <c:v>1.4110730494205515</c:v>
                </c:pt>
                <c:pt idx="77">
                  <c:v>1.4479622925745719</c:v>
                </c:pt>
                <c:pt idx="78">
                  <c:v>1.4853275259628369</c:v>
                </c:pt>
                <c:pt idx="79">
                  <c:v>1.5231687495853481</c:v>
                </c:pt>
                <c:pt idx="80">
                  <c:v>1.5614859634421046</c:v>
                </c:pt>
                <c:pt idx="81">
                  <c:v>1.6002791675331065</c:v>
                </c:pt>
                <c:pt idx="82">
                  <c:v>1.6395483618583537</c:v>
                </c:pt>
                <c:pt idx="83">
                  <c:v>1.6792935464178467</c:v>
                </c:pt>
                <c:pt idx="84">
                  <c:v>1.7195147212115844</c:v>
                </c:pt>
                <c:pt idx="85">
                  <c:v>1.7602118862395679</c:v>
                </c:pt>
                <c:pt idx="86">
                  <c:v>1.8013850415017969</c:v>
                </c:pt>
                <c:pt idx="87">
                  <c:v>1.8430341869982718</c:v>
                </c:pt>
                <c:pt idx="88">
                  <c:v>1.8851593227289913</c:v>
                </c:pt>
                <c:pt idx="89">
                  <c:v>1.9277604486939566</c:v>
                </c:pt>
                <c:pt idx="90">
                  <c:v>1.9708375648931669</c:v>
                </c:pt>
                <c:pt idx="91">
                  <c:v>2.0143906713266229</c:v>
                </c:pt>
                <c:pt idx="92">
                  <c:v>2.0584197679943248</c:v>
                </c:pt>
                <c:pt idx="93">
                  <c:v>2.1029248548962709</c:v>
                </c:pt>
                <c:pt idx="94">
                  <c:v>2.1479059320324634</c:v>
                </c:pt>
                <c:pt idx="95">
                  <c:v>2.1933629994029005</c:v>
                </c:pt>
                <c:pt idx="96">
                  <c:v>2.2392960570075844</c:v>
                </c:pt>
                <c:pt idx="97">
                  <c:v>2.2857051048465129</c:v>
                </c:pt>
                <c:pt idx="98">
                  <c:v>2.3325901429196869</c:v>
                </c:pt>
                <c:pt idx="99">
                  <c:v>2.379951171227106</c:v>
                </c:pt>
                <c:pt idx="100">
                  <c:v>2.427788189768771</c:v>
                </c:pt>
                <c:pt idx="101">
                  <c:v>2.4761011985446819</c:v>
                </c:pt>
                <c:pt idx="102">
                  <c:v>2.524890197554837</c:v>
                </c:pt>
                <c:pt idx="103">
                  <c:v>2.574155186799238</c:v>
                </c:pt>
                <c:pt idx="104">
                  <c:v>2.623896166277885</c:v>
                </c:pt>
                <c:pt idx="105">
                  <c:v>2.674113135990777</c:v>
                </c:pt>
                <c:pt idx="106">
                  <c:v>2.7248060959379146</c:v>
                </c:pt>
                <c:pt idx="107">
                  <c:v>2.7759750461192971</c:v>
                </c:pt>
                <c:pt idx="108">
                  <c:v>2.8276199865349252</c:v>
                </c:pt>
                <c:pt idx="109">
                  <c:v>2.8797409171847992</c:v>
                </c:pt>
                <c:pt idx="110">
                  <c:v>2.9323378380689182</c:v>
                </c:pt>
                <c:pt idx="111">
                  <c:v>2.9854107491872828</c:v>
                </c:pt>
                <c:pt idx="112">
                  <c:v>3.0389596505398933</c:v>
                </c:pt>
                <c:pt idx="113">
                  <c:v>3.0929845421267479</c:v>
                </c:pt>
                <c:pt idx="114">
                  <c:v>3.147485423947848</c:v>
                </c:pt>
                <c:pt idx="115">
                  <c:v>3.2024622960031941</c:v>
                </c:pt>
                <c:pt idx="116">
                  <c:v>3.2579151582927861</c:v>
                </c:pt>
                <c:pt idx="117">
                  <c:v>3.3138440108166223</c:v>
                </c:pt>
                <c:pt idx="118">
                  <c:v>3.3702488535747053</c:v>
                </c:pt>
                <c:pt idx="119">
                  <c:v>3.4271296865670333</c:v>
                </c:pt>
                <c:pt idx="120">
                  <c:v>3.4844865097936069</c:v>
                </c:pt>
                <c:pt idx="121">
                  <c:v>3.542319323254425</c:v>
                </c:pt>
                <c:pt idx="122">
                  <c:v>3.60062812694949</c:v>
                </c:pt>
                <c:pt idx="123">
                  <c:v>3.6594129208787995</c:v>
                </c:pt>
                <c:pt idx="124">
                  <c:v>3.7186737050423546</c:v>
                </c:pt>
                <c:pt idx="125">
                  <c:v>3.7784104794401547</c:v>
                </c:pt>
                <c:pt idx="126">
                  <c:v>3.8386232440722008</c:v>
                </c:pt>
                <c:pt idx="127">
                  <c:v>3.8993119989384915</c:v>
                </c:pt>
                <c:pt idx="128">
                  <c:v>3.9604767440390285</c:v>
                </c:pt>
                <c:pt idx="129">
                  <c:v>4.0221174793738097</c:v>
                </c:pt>
                <c:pt idx="130">
                  <c:v>4.0842342049428373</c:v>
                </c:pt>
                <c:pt idx="131">
                  <c:v>4.1468269207461095</c:v>
                </c:pt>
                <c:pt idx="132">
                  <c:v>4.2098956267836281</c:v>
                </c:pt>
                <c:pt idx="133">
                  <c:v>4.2734403230553939</c:v>
                </c:pt>
                <c:pt idx="134">
                  <c:v>4.3374610095614026</c:v>
                </c:pt>
                <c:pt idx="135">
                  <c:v>4.4019576863016558</c:v>
                </c:pt>
                <c:pt idx="136">
                  <c:v>4.4669303532761564</c:v>
                </c:pt>
                <c:pt idx="137">
                  <c:v>4.5323790104849015</c:v>
                </c:pt>
                <c:pt idx="138">
                  <c:v>4.5983036579278922</c:v>
                </c:pt>
                <c:pt idx="139">
                  <c:v>4.6647042956051283</c:v>
                </c:pt>
                <c:pt idx="140">
                  <c:v>4.73158092351661</c:v>
                </c:pt>
                <c:pt idx="141">
                  <c:v>4.7989335416623371</c:v>
                </c:pt>
                <c:pt idx="142">
                  <c:v>4.8667621500423106</c:v>
                </c:pt>
                <c:pt idx="143">
                  <c:v>4.9350667486565269</c:v>
                </c:pt>
                <c:pt idx="144">
                  <c:v>5.0038473375049914</c:v>
                </c:pt>
                <c:pt idx="145">
                  <c:v>5.0731039165877005</c:v>
                </c:pt>
                <c:pt idx="146">
                  <c:v>5.1428364859046551</c:v>
                </c:pt>
                <c:pt idx="147">
                  <c:v>5.2130450454558543</c:v>
                </c:pt>
                <c:pt idx="148">
                  <c:v>5.2837295952412999</c:v>
                </c:pt>
                <c:pt idx="149">
                  <c:v>5.3548901352609892</c:v>
                </c:pt>
                <c:pt idx="150">
                  <c:v>5.4265266655149258</c:v>
                </c:pt>
                <c:pt idx="151">
                  <c:v>5.498639186003107</c:v>
                </c:pt>
                <c:pt idx="152">
                  <c:v>5.5712276967255336</c:v>
                </c:pt>
                <c:pt idx="153">
                  <c:v>5.6442921976822058</c:v>
                </c:pt>
                <c:pt idx="154">
                  <c:v>5.7178326888731243</c:v>
                </c:pt>
                <c:pt idx="155">
                  <c:v>5.7918491702982875</c:v>
                </c:pt>
                <c:pt idx="156">
                  <c:v>5.8663416419576935</c:v>
                </c:pt>
                <c:pt idx="157">
                  <c:v>5.9413101038513476</c:v>
                </c:pt>
                <c:pt idx="158">
                  <c:v>6.0167545559792481</c:v>
                </c:pt>
                <c:pt idx="159">
                  <c:v>6.0926749983413924</c:v>
                </c:pt>
                <c:pt idx="160">
                  <c:v>6.1690714309377821</c:v>
                </c:pt>
                <c:pt idx="161">
                  <c:v>6.2459438537684182</c:v>
                </c:pt>
                <c:pt idx="162">
                  <c:v>6.3232922668332998</c:v>
                </c:pt>
                <c:pt idx="163">
                  <c:v>6.401116670132426</c:v>
                </c:pt>
                <c:pt idx="164">
                  <c:v>6.479417063665796</c:v>
                </c:pt>
                <c:pt idx="165">
                  <c:v>6.5581934474334149</c:v>
                </c:pt>
                <c:pt idx="166">
                  <c:v>6.6374458214352758</c:v>
                </c:pt>
                <c:pt idx="167">
                  <c:v>6.7171741856713867</c:v>
                </c:pt>
                <c:pt idx="168">
                  <c:v>6.7973785401417386</c:v>
                </c:pt>
                <c:pt idx="169">
                  <c:v>6.8780588848463378</c:v>
                </c:pt>
                <c:pt idx="170">
                  <c:v>6.9592152197851824</c:v>
                </c:pt>
                <c:pt idx="171">
                  <c:v>7.0408475449582717</c:v>
                </c:pt>
                <c:pt idx="172">
                  <c:v>7.1229558603656065</c:v>
                </c:pt>
                <c:pt idx="173">
                  <c:v>7.2055401660071876</c:v>
                </c:pt>
                <c:pt idx="174">
                  <c:v>7.2886004618830142</c:v>
                </c:pt>
                <c:pt idx="175">
                  <c:v>7.3721367479930873</c:v>
                </c:pt>
                <c:pt idx="176">
                  <c:v>7.4561490243374031</c:v>
                </c:pt>
                <c:pt idx="177">
                  <c:v>7.5406372909159654</c:v>
                </c:pt>
                <c:pt idx="178">
                  <c:v>7.6256015477287731</c:v>
                </c:pt>
                <c:pt idx="179">
                  <c:v>7.7110417947758263</c:v>
                </c:pt>
                <c:pt idx="180">
                  <c:v>7.796958032057125</c:v>
                </c:pt>
                <c:pt idx="181">
                  <c:v>7.8833502595726674</c:v>
                </c:pt>
                <c:pt idx="182">
                  <c:v>7.970218477322458</c:v>
                </c:pt>
                <c:pt idx="183">
                  <c:v>8.0575626853064914</c:v>
                </c:pt>
                <c:pt idx="184">
                  <c:v>8.1453828835247748</c:v>
                </c:pt>
                <c:pt idx="185">
                  <c:v>8.2336790719772992</c:v>
                </c:pt>
                <c:pt idx="186">
                  <c:v>8.3224512506640718</c:v>
                </c:pt>
                <c:pt idx="187">
                  <c:v>8.4116994195850836</c:v>
                </c:pt>
                <c:pt idx="188">
                  <c:v>8.5014235787403472</c:v>
                </c:pt>
                <c:pt idx="189">
                  <c:v>8.5916237281298535</c:v>
                </c:pt>
                <c:pt idx="190">
                  <c:v>8.6822998677536045</c:v>
                </c:pt>
                <c:pt idx="191">
                  <c:v>8.7734519976116019</c:v>
                </c:pt>
                <c:pt idx="192">
                  <c:v>8.8650801177038492</c:v>
                </c:pt>
                <c:pt idx="193">
                  <c:v>8.9571842280303375</c:v>
                </c:pt>
                <c:pt idx="194">
                  <c:v>9.0497643285910705</c:v>
                </c:pt>
                <c:pt idx="195">
                  <c:v>9.1428204193860516</c:v>
                </c:pt>
                <c:pt idx="196">
                  <c:v>9.2363525004152756</c:v>
                </c:pt>
                <c:pt idx="197">
                  <c:v>9.3303605716787477</c:v>
                </c:pt>
                <c:pt idx="198">
                  <c:v>9.4248446331764644</c:v>
                </c:pt>
                <c:pt idx="199">
                  <c:v>9.5198046849084239</c:v>
                </c:pt>
                <c:pt idx="200">
                  <c:v>9.6152407268746316</c:v>
                </c:pt>
                <c:pt idx="201">
                  <c:v>9.7111527590750839</c:v>
                </c:pt>
                <c:pt idx="202">
                  <c:v>9.8075407815097826</c:v>
                </c:pt>
                <c:pt idx="203">
                  <c:v>9.9044047941787277</c:v>
                </c:pt>
                <c:pt idx="204">
                  <c:v>10.001744797081914</c:v>
                </c:pt>
                <c:pt idx="205">
                  <c:v>10.099560790219348</c:v>
                </c:pt>
                <c:pt idx="206">
                  <c:v>10.197852773591029</c:v>
                </c:pt>
                <c:pt idx="207">
                  <c:v>10.296620747196952</c:v>
                </c:pt>
                <c:pt idx="208">
                  <c:v>10.395864711037124</c:v>
                </c:pt>
                <c:pt idx="209">
                  <c:v>10.49558466511154</c:v>
                </c:pt>
                <c:pt idx="210">
                  <c:v>10.595780609420203</c:v>
                </c:pt>
                <c:pt idx="211">
                  <c:v>10.696452543963108</c:v>
                </c:pt>
                <c:pt idx="212">
                  <c:v>10.797600468740258</c:v>
                </c:pt>
                <c:pt idx="213">
                  <c:v>10.899224383751658</c:v>
                </c:pt>
                <c:pt idx="214">
                  <c:v>11.001324288997301</c:v>
                </c:pt>
                <c:pt idx="215">
                  <c:v>11.103900184477189</c:v>
                </c:pt>
                <c:pt idx="216">
                  <c:v>11.206952070191322</c:v>
                </c:pt>
                <c:pt idx="217">
                  <c:v>11.310479946139701</c:v>
                </c:pt>
                <c:pt idx="218">
                  <c:v>11.414483812322327</c:v>
                </c:pt>
                <c:pt idx="219">
                  <c:v>11.518963668739197</c:v>
                </c:pt>
                <c:pt idx="220">
                  <c:v>11.623919515390313</c:v>
                </c:pt>
                <c:pt idx="221">
                  <c:v>11.729351352275673</c:v>
                </c:pt>
                <c:pt idx="222">
                  <c:v>11.835259179395278</c:v>
                </c:pt>
                <c:pt idx="223">
                  <c:v>11.941642996749131</c:v>
                </c:pt>
                <c:pt idx="224">
                  <c:v>12.048502804337227</c:v>
                </c:pt>
                <c:pt idx="225">
                  <c:v>12.155838602159573</c:v>
                </c:pt>
                <c:pt idx="226">
                  <c:v>12.263650390216158</c:v>
                </c:pt>
                <c:pt idx="227">
                  <c:v>12.371938168506992</c:v>
                </c:pt>
                <c:pt idx="228">
                  <c:v>12.48070193703207</c:v>
                </c:pt>
                <c:pt idx="229">
                  <c:v>12.589941695791392</c:v>
                </c:pt>
                <c:pt idx="230">
                  <c:v>12.699657444784963</c:v>
                </c:pt>
                <c:pt idx="231">
                  <c:v>12.809849184012776</c:v>
                </c:pt>
                <c:pt idx="232">
                  <c:v>12.920516913474838</c:v>
                </c:pt>
                <c:pt idx="233">
                  <c:v>13.031660633171144</c:v>
                </c:pt>
                <c:pt idx="234">
                  <c:v>13.143280343101694</c:v>
                </c:pt>
                <c:pt idx="235">
                  <c:v>13.255376043266489</c:v>
                </c:pt>
                <c:pt idx="236">
                  <c:v>13.367947733665536</c:v>
                </c:pt>
                <c:pt idx="237">
                  <c:v>13.480995414298821</c:v>
                </c:pt>
                <c:pt idx="238">
                  <c:v>13.594519085166352</c:v>
                </c:pt>
                <c:pt idx="239">
                  <c:v>13.708518746268133</c:v>
                </c:pt>
                <c:pt idx="240">
                  <c:v>13.822994397604157</c:v>
                </c:pt>
                <c:pt idx="241">
                  <c:v>13.937946039174427</c:v>
                </c:pt>
                <c:pt idx="242">
                  <c:v>14.053373670978937</c:v>
                </c:pt>
                <c:pt idx="243">
                  <c:v>14.1692772930177</c:v>
                </c:pt>
                <c:pt idx="244">
                  <c:v>14.285656905290706</c:v>
                </c:pt>
                <c:pt idx="245">
                  <c:v>14.40251250779796</c:v>
                </c:pt>
                <c:pt idx="246">
                  <c:v>14.519844100539455</c:v>
                </c:pt>
                <c:pt idx="247">
                  <c:v>14.637651683515198</c:v>
                </c:pt>
                <c:pt idx="248">
                  <c:v>14.755935256725181</c:v>
                </c:pt>
                <c:pt idx="249">
                  <c:v>14.874694820169418</c:v>
                </c:pt>
                <c:pt idx="250">
                  <c:v>14.993930373847894</c:v>
                </c:pt>
                <c:pt idx="251">
                  <c:v>15.113641917760619</c:v>
                </c:pt>
                <c:pt idx="252">
                  <c:v>15.233829451907589</c:v>
                </c:pt>
                <c:pt idx="253">
                  <c:v>15.354492976288803</c:v>
                </c:pt>
                <c:pt idx="254">
                  <c:v>15.47563249090426</c:v>
                </c:pt>
                <c:pt idx="255">
                  <c:v>15.597247995753966</c:v>
                </c:pt>
                <c:pt idx="256">
                  <c:v>15.719339490837916</c:v>
                </c:pt>
                <c:pt idx="257">
                  <c:v>15.841906976156114</c:v>
                </c:pt>
                <c:pt idx="258">
                  <c:v>15.964950451708555</c:v>
                </c:pt>
                <c:pt idx="259">
                  <c:v>16.088469917495239</c:v>
                </c:pt>
                <c:pt idx="260">
                  <c:v>16.212465373516171</c:v>
                </c:pt>
                <c:pt idx="261">
                  <c:v>16.336936819771349</c:v>
                </c:pt>
                <c:pt idx="262">
                  <c:v>16.461884256260777</c:v>
                </c:pt>
                <c:pt idx="263">
                  <c:v>16.587307682984438</c:v>
                </c:pt>
                <c:pt idx="264">
                  <c:v>16.713207099942359</c:v>
                </c:pt>
                <c:pt idx="265">
                  <c:v>16.839582507134512</c:v>
                </c:pt>
                <c:pt idx="266">
                  <c:v>16.966433904560922</c:v>
                </c:pt>
                <c:pt idx="267">
                  <c:v>17.093761292221576</c:v>
                </c:pt>
                <c:pt idx="268">
                  <c:v>17.221564670116464</c:v>
                </c:pt>
                <c:pt idx="269">
                  <c:v>17.34984403824561</c:v>
                </c:pt>
                <c:pt idx="270">
                  <c:v>17.478599396608988</c:v>
                </c:pt>
                <c:pt idx="271">
                  <c:v>17.607830745206623</c:v>
                </c:pt>
                <c:pt idx="272">
                  <c:v>17.737538084038501</c:v>
                </c:pt>
                <c:pt idx="273">
                  <c:v>17.867721413104626</c:v>
                </c:pt>
                <c:pt idx="274">
                  <c:v>17.998380732404993</c:v>
                </c:pt>
                <c:pt idx="275">
                  <c:v>18.129516041939606</c:v>
                </c:pt>
                <c:pt idx="276">
                  <c:v>18.261127341708466</c:v>
                </c:pt>
                <c:pt idx="277">
                  <c:v>18.393214631711569</c:v>
                </c:pt>
                <c:pt idx="278">
                  <c:v>18.525777911948918</c:v>
                </c:pt>
                <c:pt idx="279">
                  <c:v>18.658817182420513</c:v>
                </c:pt>
                <c:pt idx="280">
                  <c:v>18.792332443126355</c:v>
                </c:pt>
                <c:pt idx="281">
                  <c:v>18.92632369406644</c:v>
                </c:pt>
                <c:pt idx="282">
                  <c:v>19.060790935240771</c:v>
                </c:pt>
                <c:pt idx="283">
                  <c:v>19.195734166649348</c:v>
                </c:pt>
                <c:pt idx="284">
                  <c:v>19.331153388292172</c:v>
                </c:pt>
                <c:pt idx="285">
                  <c:v>19.467048600169242</c:v>
                </c:pt>
                <c:pt idx="286">
                  <c:v>19.603419802280555</c:v>
                </c:pt>
                <c:pt idx="287">
                  <c:v>19.740266994626108</c:v>
                </c:pt>
                <c:pt idx="288">
                  <c:v>19.877590177205914</c:v>
                </c:pt>
                <c:pt idx="289">
                  <c:v>20.015389350019966</c:v>
                </c:pt>
                <c:pt idx="290">
                  <c:v>20.153664513068261</c:v>
                </c:pt>
                <c:pt idx="291">
                  <c:v>20.292415666350802</c:v>
                </c:pt>
                <c:pt idx="292">
                  <c:v>20.431642809867586</c:v>
                </c:pt>
                <c:pt idx="293">
                  <c:v>20.571345943618621</c:v>
                </c:pt>
                <c:pt idx="294">
                  <c:v>20.711525067603901</c:v>
                </c:pt>
                <c:pt idx="295">
                  <c:v>20.852180181823417</c:v>
                </c:pt>
                <c:pt idx="296">
                  <c:v>20.99331128627718</c:v>
                </c:pt>
                <c:pt idx="297">
                  <c:v>21.1349183809652</c:v>
                </c:pt>
                <c:pt idx="298">
                  <c:v>21.277001465887459</c:v>
                </c:pt>
                <c:pt idx="299">
                  <c:v>21.419560541043957</c:v>
                </c:pt>
                <c:pt idx="300">
                  <c:v>21.562595606434712</c:v>
                </c:pt>
                <c:pt idx="301">
                  <c:v>21.706106662059703</c:v>
                </c:pt>
                <c:pt idx="302">
                  <c:v>21.850093707918944</c:v>
                </c:pt>
                <c:pt idx="303">
                  <c:v>21.994556744012428</c:v>
                </c:pt>
                <c:pt idx="304">
                  <c:v>22.139495770340158</c:v>
                </c:pt>
                <c:pt idx="305">
                  <c:v>22.284910786902135</c:v>
                </c:pt>
                <c:pt idx="306">
                  <c:v>22.430801793698357</c:v>
                </c:pt>
                <c:pt idx="307">
                  <c:v>22.577168790728823</c:v>
                </c:pt>
                <c:pt idx="308">
                  <c:v>22.724011777993539</c:v>
                </c:pt>
                <c:pt idx="309">
                  <c:v>22.871330755492497</c:v>
                </c:pt>
                <c:pt idx="310">
                  <c:v>23.019125723225699</c:v>
                </c:pt>
                <c:pt idx="311">
                  <c:v>23.16739668119315</c:v>
                </c:pt>
                <c:pt idx="312">
                  <c:v>23.316143629394837</c:v>
                </c:pt>
                <c:pt idx="313">
                  <c:v>23.465366567830774</c:v>
                </c:pt>
                <c:pt idx="314">
                  <c:v>23.615065496500961</c:v>
                </c:pt>
                <c:pt idx="315">
                  <c:v>23.76524041540539</c:v>
                </c:pt>
                <c:pt idx="316">
                  <c:v>23.91589132454407</c:v>
                </c:pt>
                <c:pt idx="317">
                  <c:v>24.067018223916993</c:v>
                </c:pt>
                <c:pt idx="318">
                  <c:v>24.218621113524154</c:v>
                </c:pt>
                <c:pt idx="319">
                  <c:v>24.370699993365569</c:v>
                </c:pt>
                <c:pt idx="320">
                  <c:v>24.523254863441228</c:v>
                </c:pt>
                <c:pt idx="321">
                  <c:v>24.676285723751128</c:v>
                </c:pt>
                <c:pt idx="322">
                  <c:v>24.829792574295279</c:v>
                </c:pt>
                <c:pt idx="323">
                  <c:v>24.983775415073673</c:v>
                </c:pt>
                <c:pt idx="324">
                  <c:v>25.138234246086309</c:v>
                </c:pt>
                <c:pt idx="325">
                  <c:v>25.293169067333199</c:v>
                </c:pt>
                <c:pt idx="326">
                  <c:v>25.448579878814328</c:v>
                </c:pt>
                <c:pt idx="327">
                  <c:v>25.604466680529704</c:v>
                </c:pt>
                <c:pt idx="328">
                  <c:v>25.760829472479323</c:v>
                </c:pt>
                <c:pt idx="329">
                  <c:v>25.917668254663184</c:v>
                </c:pt>
                <c:pt idx="330">
                  <c:v>26.074983027081302</c:v>
                </c:pt>
                <c:pt idx="331">
                  <c:v>26.23277378973366</c:v>
                </c:pt>
                <c:pt idx="332">
                  <c:v>26.391040542620264</c:v>
                </c:pt>
                <c:pt idx="333">
                  <c:v>26.549783285741103</c:v>
                </c:pt>
                <c:pt idx="334">
                  <c:v>26.7090020190962</c:v>
                </c:pt>
                <c:pt idx="335">
                  <c:v>26.868696742685547</c:v>
                </c:pt>
                <c:pt idx="336">
                  <c:v>27.028867456509126</c:v>
                </c:pt>
                <c:pt idx="337">
                  <c:v>27.189514160566954</c:v>
                </c:pt>
                <c:pt idx="338">
                  <c:v>27.350636854859026</c:v>
                </c:pt>
                <c:pt idx="339">
                  <c:v>27.512235539385351</c:v>
                </c:pt>
                <c:pt idx="340">
                  <c:v>27.674310214145912</c:v>
                </c:pt>
                <c:pt idx="341">
                  <c:v>27.83686087914073</c:v>
                </c:pt>
                <c:pt idx="342">
                  <c:v>27.999887534369783</c:v>
                </c:pt>
                <c:pt idx="343">
                  <c:v>28.163390179833087</c:v>
                </c:pt>
                <c:pt idx="344">
                  <c:v>28.327368815530633</c:v>
                </c:pt>
                <c:pt idx="345">
                  <c:v>28.491823441462426</c:v>
                </c:pt>
                <c:pt idx="346">
                  <c:v>28.656754057628465</c:v>
                </c:pt>
                <c:pt idx="347">
                  <c:v>28.82216066402875</c:v>
                </c:pt>
                <c:pt idx="348">
                  <c:v>28.988043260663275</c:v>
                </c:pt>
                <c:pt idx="349">
                  <c:v>29.154401847532057</c:v>
                </c:pt>
                <c:pt idx="350">
                  <c:v>29.321236424635075</c:v>
                </c:pt>
                <c:pt idx="351">
                  <c:v>29.488546991972349</c:v>
                </c:pt>
                <c:pt idx="352">
                  <c:v>29.656333549543852</c:v>
                </c:pt>
                <c:pt idx="353">
                  <c:v>29.824596097349612</c:v>
                </c:pt>
                <c:pt idx="354">
                  <c:v>29.993334635389608</c:v>
                </c:pt>
                <c:pt idx="355">
                  <c:v>30.162549163663861</c:v>
                </c:pt>
                <c:pt idx="356">
                  <c:v>30.33223968217235</c:v>
                </c:pt>
                <c:pt idx="357">
                  <c:v>30.502406190915092</c:v>
                </c:pt>
                <c:pt idx="358">
                  <c:v>30.67304868989207</c:v>
                </c:pt>
                <c:pt idx="359">
                  <c:v>30.844167179103305</c:v>
                </c:pt>
                <c:pt idx="360">
                  <c:v>31.015761658548769</c:v>
                </c:pt>
                <c:pt idx="361">
                  <c:v>31.1878321282285</c:v>
                </c:pt>
                <c:pt idx="362">
                  <c:v>31.360378588142456</c:v>
                </c:pt>
                <c:pt idx="363">
                  <c:v>31.53340103829067</c:v>
                </c:pt>
                <c:pt idx="364">
                  <c:v>31.706899478673126</c:v>
                </c:pt>
                <c:pt idx="365">
                  <c:v>31.880873909289832</c:v>
                </c:pt>
                <c:pt idx="366">
                  <c:v>32.05532433014077</c:v>
                </c:pt>
                <c:pt idx="367">
                  <c:v>32.230250741225966</c:v>
                </c:pt>
                <c:pt idx="368">
                  <c:v>32.405653142545404</c:v>
                </c:pt>
                <c:pt idx="369">
                  <c:v>32.581531534099099</c:v>
                </c:pt>
                <c:pt idx="370">
                  <c:v>32.757885915887016</c:v>
                </c:pt>
                <c:pt idx="371">
                  <c:v>32.934716287909197</c:v>
                </c:pt>
                <c:pt idx="372">
                  <c:v>33.112022650165613</c:v>
                </c:pt>
                <c:pt idx="373">
                  <c:v>33.289805002656287</c:v>
                </c:pt>
                <c:pt idx="374">
                  <c:v>33.468063345381189</c:v>
                </c:pt>
                <c:pt idx="375">
                  <c:v>33.646797678340334</c:v>
                </c:pt>
                <c:pt idx="376">
                  <c:v>33.826008001533744</c:v>
                </c:pt>
                <c:pt idx="377">
                  <c:v>34.005694314961389</c:v>
                </c:pt>
                <c:pt idx="378">
                  <c:v>34.185856618623276</c:v>
                </c:pt>
                <c:pt idx="379">
                  <c:v>34.366494912519414</c:v>
                </c:pt>
                <c:pt idx="380">
                  <c:v>34.547609196649809</c:v>
                </c:pt>
                <c:pt idx="381">
                  <c:v>34.729199471014418</c:v>
                </c:pt>
                <c:pt idx="382">
                  <c:v>34.911265735613298</c:v>
                </c:pt>
                <c:pt idx="383">
                  <c:v>35.093807990446408</c:v>
                </c:pt>
                <c:pt idx="384">
                  <c:v>35.276826235513788</c:v>
                </c:pt>
                <c:pt idx="385">
                  <c:v>35.460320470815397</c:v>
                </c:pt>
                <c:pt idx="386">
                  <c:v>35.644290696351248</c:v>
                </c:pt>
                <c:pt idx="387">
                  <c:v>35.82873691212135</c:v>
                </c:pt>
                <c:pt idx="388">
                  <c:v>36.013659118125702</c:v>
                </c:pt>
                <c:pt idx="389">
                  <c:v>36.199057314364282</c:v>
                </c:pt>
                <c:pt idx="390">
                  <c:v>36.384931500837133</c:v>
                </c:pt>
                <c:pt idx="391">
                  <c:v>36.571281677544206</c:v>
                </c:pt>
                <c:pt idx="392">
                  <c:v>36.758107844485536</c:v>
                </c:pt>
                <c:pt idx="393">
                  <c:v>36.945410001661102</c:v>
                </c:pt>
                <c:pt idx="394">
                  <c:v>37.133188149070932</c:v>
                </c:pt>
                <c:pt idx="395">
                  <c:v>37.321442286714991</c:v>
                </c:pt>
                <c:pt idx="396">
                  <c:v>37.510172414593306</c:v>
                </c:pt>
                <c:pt idx="397">
                  <c:v>37.699378532705857</c:v>
                </c:pt>
                <c:pt idx="398">
                  <c:v>37.889060641052666</c:v>
                </c:pt>
                <c:pt idx="399">
                  <c:v>38.079218739633696</c:v>
                </c:pt>
                <c:pt idx="400">
                  <c:v>38.269852828449004</c:v>
                </c:pt>
                <c:pt idx="401">
                  <c:v>38.460962907498526</c:v>
                </c:pt>
                <c:pt idx="402">
                  <c:v>38.652548976782313</c:v>
                </c:pt>
                <c:pt idx="403">
                  <c:v>38.844611036300336</c:v>
                </c:pt>
                <c:pt idx="404">
                  <c:v>39.037149086052615</c:v>
                </c:pt>
                <c:pt idx="405">
                  <c:v>39.23016312603913</c:v>
                </c:pt>
                <c:pt idx="406">
                  <c:v>39.423653156259896</c:v>
                </c:pt>
                <c:pt idx="407">
                  <c:v>39.617619176714911</c:v>
                </c:pt>
                <c:pt idx="408">
                  <c:v>39.812061187404161</c:v>
                </c:pt>
                <c:pt idx="409">
                  <c:v>40.006979188327655</c:v>
                </c:pt>
                <c:pt idx="410">
                  <c:v>40.202373179485413</c:v>
                </c:pt>
                <c:pt idx="411">
                  <c:v>40.398243160877392</c:v>
                </c:pt>
                <c:pt idx="412">
                  <c:v>40.594589132503636</c:v>
                </c:pt>
                <c:pt idx="413">
                  <c:v>40.791411094364115</c:v>
                </c:pt>
                <c:pt idx="414">
                  <c:v>40.988709046458844</c:v>
                </c:pt>
                <c:pt idx="415">
                  <c:v>41.186482988787809</c:v>
                </c:pt>
                <c:pt idx="416">
                  <c:v>41.384732921351024</c:v>
                </c:pt>
                <c:pt idx="417">
                  <c:v>41.583458844148495</c:v>
                </c:pt>
                <c:pt idx="418">
                  <c:v>41.782660757180203</c:v>
                </c:pt>
                <c:pt idx="419">
                  <c:v>41.98233866044616</c:v>
                </c:pt>
                <c:pt idx="420">
                  <c:v>42.182492553946354</c:v>
                </c:pt>
                <c:pt idx="421">
                  <c:v>42.383122437680811</c:v>
                </c:pt>
                <c:pt idx="422">
                  <c:v>42.58422831164949</c:v>
                </c:pt>
                <c:pt idx="423">
                  <c:v>42.785810175852433</c:v>
                </c:pt>
                <c:pt idx="424">
                  <c:v>42.987868030289611</c:v>
                </c:pt>
                <c:pt idx="425">
                  <c:v>43.190401874961033</c:v>
                </c:pt>
                <c:pt idx="426">
                  <c:v>43.393411709866704</c:v>
                </c:pt>
                <c:pt idx="427">
                  <c:v>43.596897535006633</c:v>
                </c:pt>
                <c:pt idx="428">
                  <c:v>43.800859350380783</c:v>
                </c:pt>
                <c:pt idx="429">
                  <c:v>44.005297155989204</c:v>
                </c:pt>
                <c:pt idx="430">
                  <c:v>44.210210951831847</c:v>
                </c:pt>
                <c:pt idx="431">
                  <c:v>44.415600737908754</c:v>
                </c:pt>
                <c:pt idx="432">
                  <c:v>44.621466514219897</c:v>
                </c:pt>
                <c:pt idx="433">
                  <c:v>44.827808280765289</c:v>
                </c:pt>
                <c:pt idx="434">
                  <c:v>45.034626037544918</c:v>
                </c:pt>
                <c:pt idx="435">
                  <c:v>45.241919784558803</c:v>
                </c:pt>
                <c:pt idx="436">
                  <c:v>45.449689521806924</c:v>
                </c:pt>
                <c:pt idx="437">
                  <c:v>45.657935249289309</c:v>
                </c:pt>
                <c:pt idx="438">
                  <c:v>45.866656967005916</c:v>
                </c:pt>
                <c:pt idx="439">
                  <c:v>46.075854674956787</c:v>
                </c:pt>
                <c:pt idx="440">
                  <c:v>46.285528373141887</c:v>
                </c:pt>
                <c:pt idx="441">
                  <c:v>46.49567806156125</c:v>
                </c:pt>
                <c:pt idx="442">
                  <c:v>46.70630374021485</c:v>
                </c:pt>
                <c:pt idx="443">
                  <c:v>46.917405409102692</c:v>
                </c:pt>
                <c:pt idx="444">
                  <c:v>47.128983068224777</c:v>
                </c:pt>
                <c:pt idx="445">
                  <c:v>47.341036717581112</c:v>
                </c:pt>
                <c:pt idx="446">
                  <c:v>47.553566357171697</c:v>
                </c:pt>
                <c:pt idx="447">
                  <c:v>47.766571986996524</c:v>
                </c:pt>
                <c:pt idx="448">
                  <c:v>47.980053607055588</c:v>
                </c:pt>
                <c:pt idx="449">
                  <c:v>48.194011217348908</c:v>
                </c:pt>
                <c:pt idx="450">
                  <c:v>48.408444817876465</c:v>
                </c:pt>
                <c:pt idx="451">
                  <c:v>48.623354408638292</c:v>
                </c:pt>
                <c:pt idx="452">
                  <c:v>48.838739989634327</c:v>
                </c:pt>
                <c:pt idx="453">
                  <c:v>49.054601560864633</c:v>
                </c:pt>
                <c:pt idx="454">
                  <c:v>49.270939122329168</c:v>
                </c:pt>
                <c:pt idx="455">
                  <c:v>49.487752674027966</c:v>
                </c:pt>
                <c:pt idx="456">
                  <c:v>49.705042215960994</c:v>
                </c:pt>
                <c:pt idx="457">
                  <c:v>49.922807748128278</c:v>
                </c:pt>
                <c:pt idx="458">
                  <c:v>50.141049270529805</c:v>
                </c:pt>
                <c:pt idx="459">
                  <c:v>50.359766783165568</c:v>
                </c:pt>
                <c:pt idx="460">
                  <c:v>50.578960286035588</c:v>
                </c:pt>
                <c:pt idx="461">
                  <c:v>50.798629779139851</c:v>
                </c:pt>
                <c:pt idx="462">
                  <c:v>51.018775262478364</c:v>
                </c:pt>
                <c:pt idx="463">
                  <c:v>51.239396736051106</c:v>
                </c:pt>
                <c:pt idx="464">
                  <c:v>51.460494199858111</c:v>
                </c:pt>
                <c:pt idx="465">
                  <c:v>51.682067653899352</c:v>
                </c:pt>
                <c:pt idx="466">
                  <c:v>51.904117098174844</c:v>
                </c:pt>
                <c:pt idx="467">
                  <c:v>52.126642532684578</c:v>
                </c:pt>
                <c:pt idx="468">
                  <c:v>52.349643957428555</c:v>
                </c:pt>
                <c:pt idx="469">
                  <c:v>52.573121372406774</c:v>
                </c:pt>
                <c:pt idx="470">
                  <c:v>52.797074777619258</c:v>
                </c:pt>
                <c:pt idx="471">
                  <c:v>53.021504173065956</c:v>
                </c:pt>
                <c:pt idx="472">
                  <c:v>53.246409558746926</c:v>
                </c:pt>
                <c:pt idx="473">
                  <c:v>53.471790934662145</c:v>
                </c:pt>
                <c:pt idx="474">
                  <c:v>53.697648300811593</c:v>
                </c:pt>
                <c:pt idx="475">
                  <c:v>53.923981657195284</c:v>
                </c:pt>
                <c:pt idx="476">
                  <c:v>54.150791003813225</c:v>
                </c:pt>
                <c:pt idx="477">
                  <c:v>54.378076340665409</c:v>
                </c:pt>
                <c:pt idx="478">
                  <c:v>54.605837667751857</c:v>
                </c:pt>
                <c:pt idx="479">
                  <c:v>54.834074985072533</c:v>
                </c:pt>
                <c:pt idx="480">
                  <c:v>55.062788292627452</c:v>
                </c:pt>
                <c:pt idx="481">
                  <c:v>55.291977590416629</c:v>
                </c:pt>
                <c:pt idx="482">
                  <c:v>55.521642878440048</c:v>
                </c:pt>
                <c:pt idx="483">
                  <c:v>55.75178415669771</c:v>
                </c:pt>
                <c:pt idx="484">
                  <c:v>55.982401425189622</c:v>
                </c:pt>
                <c:pt idx="485">
                  <c:v>56.213494683915748</c:v>
                </c:pt>
                <c:pt idx="486">
                  <c:v>56.445063932876174</c:v>
                </c:pt>
                <c:pt idx="487">
                  <c:v>56.6771091720708</c:v>
                </c:pt>
                <c:pt idx="488">
                  <c:v>56.909630401499697</c:v>
                </c:pt>
                <c:pt idx="489">
                  <c:v>57.142627621162823</c:v>
                </c:pt>
                <c:pt idx="490">
                  <c:v>57.376100831060214</c:v>
                </c:pt>
                <c:pt idx="491">
                  <c:v>57.61005003119184</c:v>
                </c:pt>
                <c:pt idx="492">
                  <c:v>57.844475221557708</c:v>
                </c:pt>
                <c:pt idx="493">
                  <c:v>58.07937640215782</c:v>
                </c:pt>
                <c:pt idx="494">
                  <c:v>58.314753572992196</c:v>
                </c:pt>
                <c:pt idx="495">
                  <c:v>58.550606734060793</c:v>
                </c:pt>
                <c:pt idx="496">
                  <c:v>58.786935885363654</c:v>
                </c:pt>
                <c:pt idx="497">
                  <c:v>59.023741026900723</c:v>
                </c:pt>
                <c:pt idx="498">
                  <c:v>59.261022158672084</c:v>
                </c:pt>
                <c:pt idx="499">
                  <c:v>59.498779280677674</c:v>
                </c:pt>
                <c:pt idx="500">
                  <c:v>59.737012392917485</c:v>
                </c:pt>
                <c:pt idx="501">
                  <c:v>59.975721495391575</c:v>
                </c:pt>
                <c:pt idx="502">
                  <c:v>60.214906588099886</c:v>
                </c:pt>
                <c:pt idx="503">
                  <c:v>60.454567671042476</c:v>
                </c:pt>
                <c:pt idx="504">
                  <c:v>60.69470474421928</c:v>
                </c:pt>
                <c:pt idx="505">
                  <c:v>60.935317807630355</c:v>
                </c:pt>
                <c:pt idx="506">
                  <c:v>61.176406861275638</c:v>
                </c:pt>
                <c:pt idx="507">
                  <c:v>61.417971905155213</c:v>
                </c:pt>
                <c:pt idx="508">
                  <c:v>61.660012939268988</c:v>
                </c:pt>
                <c:pt idx="509">
                  <c:v>61.902529963617042</c:v>
                </c:pt>
                <c:pt idx="510">
                  <c:v>62.145522978199317</c:v>
                </c:pt>
                <c:pt idx="511">
                  <c:v>62.388991983015863</c:v>
                </c:pt>
                <c:pt idx="512">
                  <c:v>62.632936978066631</c:v>
                </c:pt>
                <c:pt idx="513">
                  <c:v>62.877357963351663</c:v>
                </c:pt>
                <c:pt idx="514">
                  <c:v>63.122254938870931</c:v>
                </c:pt>
                <c:pt idx="515">
                  <c:v>63.367627904624456</c:v>
                </c:pt>
                <c:pt idx="516">
                  <c:v>63.613476860612202</c:v>
                </c:pt>
                <c:pt idx="517">
                  <c:v>63.85980180683422</c:v>
                </c:pt>
                <c:pt idx="518">
                  <c:v>64.106602743290452</c:v>
                </c:pt>
                <c:pt idx="519">
                  <c:v>64.353879669980955</c:v>
                </c:pt>
                <c:pt idx="520">
                  <c:v>64.601632586905694</c:v>
                </c:pt>
                <c:pt idx="521">
                  <c:v>64.849861494064683</c:v>
                </c:pt>
                <c:pt idx="522">
                  <c:v>65.098566391457922</c:v>
                </c:pt>
                <c:pt idx="523">
                  <c:v>65.347747279085397</c:v>
                </c:pt>
                <c:pt idx="524">
                  <c:v>65.597404156947135</c:v>
                </c:pt>
                <c:pt idx="525">
                  <c:v>65.84753702504311</c:v>
                </c:pt>
                <c:pt idx="526">
                  <c:v>66.098145883373306</c:v>
                </c:pt>
                <c:pt idx="527">
                  <c:v>66.349230731937752</c:v>
                </c:pt>
                <c:pt idx="528">
                  <c:v>66.600791570736476</c:v>
                </c:pt>
                <c:pt idx="529">
                  <c:v>66.852828399769436</c:v>
                </c:pt>
                <c:pt idx="530">
                  <c:v>67.105341219036617</c:v>
                </c:pt>
                <c:pt idx="531">
                  <c:v>67.358330028538049</c:v>
                </c:pt>
                <c:pt idx="532">
                  <c:v>67.611794828273744</c:v>
                </c:pt>
                <c:pt idx="533">
                  <c:v>67.86573561824369</c:v>
                </c:pt>
                <c:pt idx="534">
                  <c:v>68.120152398447857</c:v>
                </c:pt>
                <c:pt idx="535">
                  <c:v>68.375045168886302</c:v>
                </c:pt>
                <c:pt idx="536">
                  <c:v>68.630413929558941</c:v>
                </c:pt>
                <c:pt idx="537">
                  <c:v>68.886258680465858</c:v>
                </c:pt>
                <c:pt idx="538">
                  <c:v>69.142579421607024</c:v>
                </c:pt>
                <c:pt idx="539">
                  <c:v>69.399376152982441</c:v>
                </c:pt>
                <c:pt idx="540">
                  <c:v>69.656648874592079</c:v>
                </c:pt>
                <c:pt idx="541">
                  <c:v>69.914397586435953</c:v>
                </c:pt>
                <c:pt idx="542">
                  <c:v>70.17262228851412</c:v>
                </c:pt>
                <c:pt idx="543">
                  <c:v>70.431322980826494</c:v>
                </c:pt>
                <c:pt idx="544">
                  <c:v>70.690499663373132</c:v>
                </c:pt>
                <c:pt idx="545">
                  <c:v>70.950152336154005</c:v>
                </c:pt>
                <c:pt idx="546">
                  <c:v>71.210280999169115</c:v>
                </c:pt>
                <c:pt idx="547">
                  <c:v>71.470885652418502</c:v>
                </c:pt>
                <c:pt idx="548">
                  <c:v>71.731966295902112</c:v>
                </c:pt>
                <c:pt idx="549">
                  <c:v>71.993522929619971</c:v>
                </c:pt>
                <c:pt idx="550">
                  <c:v>72.25555555357208</c:v>
                </c:pt>
                <c:pt idx="551">
                  <c:v>72.518064167758425</c:v>
                </c:pt>
                <c:pt idx="552">
                  <c:v>72.781048772179034</c:v>
                </c:pt>
                <c:pt idx="553">
                  <c:v>73.044509366833864</c:v>
                </c:pt>
                <c:pt idx="554">
                  <c:v>73.308445951722959</c:v>
                </c:pt>
                <c:pt idx="555">
                  <c:v>73.572858526846275</c:v>
                </c:pt>
                <c:pt idx="556">
                  <c:v>73.83774709220387</c:v>
                </c:pt>
                <c:pt idx="557">
                  <c:v>74.103111647795672</c:v>
                </c:pt>
                <c:pt idx="558">
                  <c:v>74.368952193621752</c:v>
                </c:pt>
                <c:pt idx="559">
                  <c:v>74.635268729682053</c:v>
                </c:pt>
                <c:pt idx="560">
                  <c:v>74.902061255976619</c:v>
                </c:pt>
                <c:pt idx="561">
                  <c:v>75.169329772505421</c:v>
                </c:pt>
                <c:pt idx="562">
                  <c:v>75.437074279268472</c:v>
                </c:pt>
                <c:pt idx="563">
                  <c:v>75.70529477626576</c:v>
                </c:pt>
                <c:pt idx="564">
                  <c:v>75.973991263497325</c:v>
                </c:pt>
                <c:pt idx="565">
                  <c:v>76.243163740963084</c:v>
                </c:pt>
                <c:pt idx="566">
                  <c:v>76.512812208663135</c:v>
                </c:pt>
                <c:pt idx="567">
                  <c:v>76.782936666597394</c:v>
                </c:pt>
                <c:pt idx="568">
                  <c:v>77.05353711476593</c:v>
                </c:pt>
                <c:pt idx="569">
                  <c:v>77.324613553168689</c:v>
                </c:pt>
                <c:pt idx="570">
                  <c:v>77.596165981805711</c:v>
                </c:pt>
                <c:pt idx="571">
                  <c:v>77.86819440067697</c:v>
                </c:pt>
                <c:pt idx="572">
                  <c:v>78.140698809782478</c:v>
                </c:pt>
                <c:pt idx="573">
                  <c:v>78.413679209122222</c:v>
                </c:pt>
                <c:pt idx="574">
                  <c:v>78.687135598696216</c:v>
                </c:pt>
                <c:pt idx="575">
                  <c:v>78.961067978504431</c:v>
                </c:pt>
                <c:pt idx="576">
                  <c:v>79.235476348546939</c:v>
                </c:pt>
                <c:pt idx="577">
                  <c:v>79.510360708823654</c:v>
                </c:pt>
                <c:pt idx="578">
                  <c:v>79.785721059334648</c:v>
                </c:pt>
                <c:pt idx="579">
                  <c:v>80.061557400079863</c:v>
                </c:pt>
                <c:pt idx="580">
                  <c:v>80.337869731059342</c:v>
                </c:pt>
                <c:pt idx="581">
                  <c:v>80.614658052273043</c:v>
                </c:pt>
                <c:pt idx="582">
                  <c:v>80.891922363721008</c:v>
                </c:pt>
                <c:pt idx="583">
                  <c:v>81.169662665403209</c:v>
                </c:pt>
                <c:pt idx="584">
                  <c:v>81.447878957319645</c:v>
                </c:pt>
                <c:pt idx="585">
                  <c:v>81.726571239470346</c:v>
                </c:pt>
                <c:pt idx="586">
                  <c:v>82.005739511855268</c:v>
                </c:pt>
                <c:pt idx="587">
                  <c:v>82.285383774474482</c:v>
                </c:pt>
                <c:pt idx="588">
                  <c:v>82.56550402732789</c:v>
                </c:pt>
                <c:pt idx="589">
                  <c:v>82.846100270415604</c:v>
                </c:pt>
                <c:pt idx="590">
                  <c:v>83.127172503737498</c:v>
                </c:pt>
                <c:pt idx="591">
                  <c:v>83.408720727293669</c:v>
                </c:pt>
                <c:pt idx="592">
                  <c:v>83.690744941084063</c:v>
                </c:pt>
                <c:pt idx="593">
                  <c:v>83.97324514510872</c:v>
                </c:pt>
                <c:pt idx="594">
                  <c:v>84.256221339367642</c:v>
                </c:pt>
                <c:pt idx="595">
                  <c:v>84.539673523860799</c:v>
                </c:pt>
                <c:pt idx="596">
                  <c:v>84.823601698588163</c:v>
                </c:pt>
                <c:pt idx="597">
                  <c:v>85.108005863549835</c:v>
                </c:pt>
                <c:pt idx="598">
                  <c:v>85.392886018745685</c:v>
                </c:pt>
                <c:pt idx="599">
                  <c:v>85.678242164175828</c:v>
                </c:pt>
                <c:pt idx="600">
                  <c:v>85.964074299840192</c:v>
                </c:pt>
                <c:pt idx="601">
                  <c:v>86.250382425738849</c:v>
                </c:pt>
                <c:pt idx="602">
                  <c:v>86.537166541871699</c:v>
                </c:pt>
                <c:pt idx="603">
                  <c:v>86.824426648238813</c:v>
                </c:pt>
                <c:pt idx="604">
                  <c:v>87.112162744840177</c:v>
                </c:pt>
                <c:pt idx="605">
                  <c:v>87.400374831675776</c:v>
                </c:pt>
                <c:pt idx="606">
                  <c:v>87.689062908745598</c:v>
                </c:pt>
                <c:pt idx="607">
                  <c:v>87.978226976049712</c:v>
                </c:pt>
                <c:pt idx="608">
                  <c:v>88.267867033588061</c:v>
                </c:pt>
                <c:pt idx="609">
                  <c:v>88.557983081360632</c:v>
                </c:pt>
                <c:pt idx="610">
                  <c:v>88.848575119367467</c:v>
                </c:pt>
                <c:pt idx="611">
                  <c:v>89.139643147608538</c:v>
                </c:pt>
                <c:pt idx="612">
                  <c:v>89.431187166083845</c:v>
                </c:pt>
                <c:pt idx="613">
                  <c:v>89.72320717479343</c:v>
                </c:pt>
                <c:pt idx="614">
                  <c:v>90.015703173737236</c:v>
                </c:pt>
                <c:pt idx="615">
                  <c:v>90.308675162915293</c:v>
                </c:pt>
                <c:pt idx="616">
                  <c:v>90.602123142327585</c:v>
                </c:pt>
                <c:pt idx="617">
                  <c:v>90.896047111974156</c:v>
                </c:pt>
                <c:pt idx="618">
                  <c:v>91.190447071854948</c:v>
                </c:pt>
                <c:pt idx="619">
                  <c:v>91.48532302196999</c:v>
                </c:pt>
                <c:pt idx="620">
                  <c:v>91.780674962319239</c:v>
                </c:pt>
                <c:pt idx="621">
                  <c:v>92.076502892902795</c:v>
                </c:pt>
                <c:pt idx="622">
                  <c:v>92.372806813720572</c:v>
                </c:pt>
                <c:pt idx="623">
                  <c:v>92.6695867247726</c:v>
                </c:pt>
                <c:pt idx="624">
                  <c:v>92.966842626058849</c:v>
                </c:pt>
                <c:pt idx="625">
                  <c:v>93.264574517579348</c:v>
                </c:pt>
                <c:pt idx="626">
                  <c:v>93.562782399334111</c:v>
                </c:pt>
                <c:pt idx="627">
                  <c:v>93.861466271323096</c:v>
                </c:pt>
                <c:pt idx="628">
                  <c:v>94.160626133546359</c:v>
                </c:pt>
                <c:pt idx="629">
                  <c:v>94.460261986003843</c:v>
                </c:pt>
                <c:pt idx="630">
                  <c:v>94.760373828695592</c:v>
                </c:pt>
                <c:pt idx="631">
                  <c:v>95.060961661621562</c:v>
                </c:pt>
                <c:pt idx="632">
                  <c:v>95.362025484781796</c:v>
                </c:pt>
                <c:pt idx="633">
                  <c:v>95.66356529817628</c:v>
                </c:pt>
                <c:pt idx="634">
                  <c:v>95.965581101805</c:v>
                </c:pt>
                <c:pt idx="635">
                  <c:v>96.26807289566797</c:v>
                </c:pt>
                <c:pt idx="636">
                  <c:v>96.571040679765176</c:v>
                </c:pt>
                <c:pt idx="637">
                  <c:v>96.874484454096617</c:v>
                </c:pt>
                <c:pt idx="638">
                  <c:v>97.178404218662337</c:v>
                </c:pt>
                <c:pt idx="639">
                  <c:v>97.482799973462278</c:v>
                </c:pt>
                <c:pt idx="640">
                  <c:v>97.787671718496483</c:v>
                </c:pt>
                <c:pt idx="641">
                  <c:v>98.09301945376491</c:v>
                </c:pt>
                <c:pt idx="642">
                  <c:v>98.398843179267601</c:v>
                </c:pt>
                <c:pt idx="643">
                  <c:v>98.705142895004514</c:v>
                </c:pt>
                <c:pt idx="644">
                  <c:v>99.011918600975704</c:v>
                </c:pt>
                <c:pt idx="645">
                  <c:v>99.319170297181117</c:v>
                </c:pt>
                <c:pt idx="646">
                  <c:v>99.626897983620793</c:v>
                </c:pt>
                <c:pt idx="647">
                  <c:v>99.935101660294691</c:v>
                </c:pt>
                <c:pt idx="648">
                  <c:v>100.24378132720285</c:v>
                </c:pt>
                <c:pt idx="649">
                  <c:v>100.55293698434524</c:v>
                </c:pt>
                <c:pt idx="650">
                  <c:v>100.86256863172191</c:v>
                </c:pt>
                <c:pt idx="651">
                  <c:v>101.1726762693328</c:v>
                </c:pt>
                <c:pt idx="652">
                  <c:v>101.48325989717792</c:v>
                </c:pt>
                <c:pt idx="653">
                  <c:v>101.79431951525731</c:v>
                </c:pt>
                <c:pt idx="654">
                  <c:v>102.10585512357095</c:v>
                </c:pt>
                <c:pt idx="655">
                  <c:v>102.41786672211882</c:v>
                </c:pt>
                <c:pt idx="656">
                  <c:v>102.73035431090094</c:v>
                </c:pt>
                <c:pt idx="657">
                  <c:v>103.04331788991729</c:v>
                </c:pt>
                <c:pt idx="658">
                  <c:v>103.35675745916791</c:v>
                </c:pt>
                <c:pt idx="659">
                  <c:v>103.67067301865274</c:v>
                </c:pt>
                <c:pt idx="660">
                  <c:v>103.98506456837187</c:v>
                </c:pt>
                <c:pt idx="661">
                  <c:v>104.29993210832521</c:v>
                </c:pt>
                <c:pt idx="662">
                  <c:v>104.6152756385128</c:v>
                </c:pt>
                <c:pt idx="663">
                  <c:v>104.93109515893464</c:v>
                </c:pt>
                <c:pt idx="664">
                  <c:v>105.2473906695907</c:v>
                </c:pt>
                <c:pt idx="665">
                  <c:v>105.56416217048105</c:v>
                </c:pt>
                <c:pt idx="666">
                  <c:v>105.8814096616056</c:v>
                </c:pt>
                <c:pt idx="667">
                  <c:v>106.19913314296441</c:v>
                </c:pt>
                <c:pt idx="668">
                  <c:v>106.5173326145575</c:v>
                </c:pt>
                <c:pt idx="669">
                  <c:v>106.8360080763848</c:v>
                </c:pt>
                <c:pt idx="670">
                  <c:v>107.15515952844636</c:v>
                </c:pt>
                <c:pt idx="671">
                  <c:v>107.47478697074219</c:v>
                </c:pt>
                <c:pt idx="672">
                  <c:v>107.79489040327222</c:v>
                </c:pt>
                <c:pt idx="673">
                  <c:v>108.1154698260365</c:v>
                </c:pt>
                <c:pt idx="674">
                  <c:v>108.43652523903503</c:v>
                </c:pt>
                <c:pt idx="675">
                  <c:v>108.75805664226782</c:v>
                </c:pt>
                <c:pt idx="676">
                  <c:v>109.08006403573488</c:v>
                </c:pt>
                <c:pt idx="677">
                  <c:v>109.4025474194361</c:v>
                </c:pt>
                <c:pt idx="678">
                  <c:v>109.72550679337166</c:v>
                </c:pt>
                <c:pt idx="679">
                  <c:v>110.0489421575414</c:v>
                </c:pt>
                <c:pt idx="680">
                  <c:v>110.37285351194544</c:v>
                </c:pt>
                <c:pt idx="681">
                  <c:v>110.69724085658365</c:v>
                </c:pt>
                <c:pt idx="682">
                  <c:v>111.02210419145617</c:v>
                </c:pt>
                <c:pt idx="683">
                  <c:v>111.34744351656292</c:v>
                </c:pt>
                <c:pt idx="684">
                  <c:v>111.67325883190394</c:v>
                </c:pt>
                <c:pt idx="685">
                  <c:v>111.99955013747913</c:v>
                </c:pt>
                <c:pt idx="686">
                  <c:v>112.32631743328861</c:v>
                </c:pt>
                <c:pt idx="687">
                  <c:v>112.65356071933235</c:v>
                </c:pt>
                <c:pt idx="688">
                  <c:v>112.98127999561035</c:v>
                </c:pt>
                <c:pt idx="689">
                  <c:v>113.30947526212253</c:v>
                </c:pt>
                <c:pt idx="690">
                  <c:v>113.63814651886901</c:v>
                </c:pt>
                <c:pt idx="691">
                  <c:v>113.9672937658497</c:v>
                </c:pt>
                <c:pt idx="692">
                  <c:v>114.29691700306468</c:v>
                </c:pt>
                <c:pt idx="693">
                  <c:v>114.62701623051386</c:v>
                </c:pt>
                <c:pt idx="694">
                  <c:v>114.95759144819729</c:v>
                </c:pt>
                <c:pt idx="695">
                  <c:v>115.288642656115</c:v>
                </c:pt>
                <c:pt idx="696">
                  <c:v>115.62016985426696</c:v>
                </c:pt>
                <c:pt idx="697">
                  <c:v>115.9521730426531</c:v>
                </c:pt>
                <c:pt idx="698">
                  <c:v>116.28465222127355</c:v>
                </c:pt>
                <c:pt idx="699">
                  <c:v>116.61760739012823</c:v>
                </c:pt>
                <c:pt idx="700">
                  <c:v>116.95103854921713</c:v>
                </c:pt>
                <c:pt idx="701">
                  <c:v>117.2849456985403</c:v>
                </c:pt>
                <c:pt idx="702">
                  <c:v>117.61932883809769</c:v>
                </c:pt>
                <c:pt idx="703">
                  <c:v>117.9541879678894</c:v>
                </c:pt>
                <c:pt idx="704">
                  <c:v>118.2895230879153</c:v>
                </c:pt>
                <c:pt idx="705">
                  <c:v>118.62533419817541</c:v>
                </c:pt>
                <c:pt idx="706">
                  <c:v>118.96162129866981</c:v>
                </c:pt>
                <c:pt idx="707">
                  <c:v>119.29838438939845</c:v>
                </c:pt>
                <c:pt idx="708">
                  <c:v>119.63562347036131</c:v>
                </c:pt>
                <c:pt idx="709">
                  <c:v>119.97333854155843</c:v>
                </c:pt>
                <c:pt idx="710">
                  <c:v>120.31152960298982</c:v>
                </c:pt>
                <c:pt idx="711">
                  <c:v>120.65019665465545</c:v>
                </c:pt>
                <c:pt idx="712">
                  <c:v>120.98933969655526</c:v>
                </c:pt>
                <c:pt idx="713">
                  <c:v>121.3289587286894</c:v>
                </c:pt>
                <c:pt idx="714">
                  <c:v>121.66905375105775</c:v>
                </c:pt>
                <c:pt idx="715">
                  <c:v>122.00962476366037</c:v>
                </c:pt>
                <c:pt idx="716">
                  <c:v>122.3506717664972</c:v>
                </c:pt>
                <c:pt idx="717">
                  <c:v>122.69219475956828</c:v>
                </c:pt>
                <c:pt idx="718">
                  <c:v>123.03419374287363</c:v>
                </c:pt>
                <c:pt idx="719">
                  <c:v>123.37666871641322</c:v>
                </c:pt>
                <c:pt idx="720">
                  <c:v>123.71961968018702</c:v>
                </c:pt>
                <c:pt idx="721">
                  <c:v>124.06304663419508</c:v>
                </c:pt>
                <c:pt idx="722">
                  <c:v>124.40694957843742</c:v>
                </c:pt>
                <c:pt idx="723">
                  <c:v>124.751328512914</c:v>
                </c:pt>
                <c:pt idx="724">
                  <c:v>125.09618343762477</c:v>
                </c:pt>
                <c:pt idx="725">
                  <c:v>125.44151435256983</c:v>
                </c:pt>
                <c:pt idx="726">
                  <c:v>125.78732125774914</c:v>
                </c:pt>
                <c:pt idx="727">
                  <c:v>126.13360415316268</c:v>
                </c:pt>
                <c:pt idx="728">
                  <c:v>126.48036303881048</c:v>
                </c:pt>
                <c:pt idx="729">
                  <c:v>126.8275979146925</c:v>
                </c:pt>
                <c:pt idx="730">
                  <c:v>127.17530878080881</c:v>
                </c:pt>
                <c:pt idx="731">
                  <c:v>127.52349563715933</c:v>
                </c:pt>
                <c:pt idx="732">
                  <c:v>127.87215848374409</c:v>
                </c:pt>
                <c:pt idx="733">
                  <c:v>128.22129732056308</c:v>
                </c:pt>
                <c:pt idx="734">
                  <c:v>128.57091214761635</c:v>
                </c:pt>
                <c:pt idx="735">
                  <c:v>128.92100296490386</c:v>
                </c:pt>
                <c:pt idx="736">
                  <c:v>129.27156977242561</c:v>
                </c:pt>
                <c:pt idx="737">
                  <c:v>129.62261257018162</c:v>
                </c:pt>
                <c:pt idx="738">
                  <c:v>129.97413135817186</c:v>
                </c:pt>
                <c:pt idx="739">
                  <c:v>130.3261261363964</c:v>
                </c:pt>
                <c:pt idx="740">
                  <c:v>130.67859690485508</c:v>
                </c:pt>
                <c:pt idx="741">
                  <c:v>131.03154366354806</c:v>
                </c:pt>
                <c:pt idx="742">
                  <c:v>131.38496641247531</c:v>
                </c:pt>
                <c:pt idx="743">
                  <c:v>131.73886515163679</c:v>
                </c:pt>
                <c:pt idx="744">
                  <c:v>132.09323988103247</c:v>
                </c:pt>
                <c:pt idx="745">
                  <c:v>132.44809060066245</c:v>
                </c:pt>
                <c:pt idx="746">
                  <c:v>132.80341731052667</c:v>
                </c:pt>
                <c:pt idx="747">
                  <c:v>133.15922001062515</c:v>
                </c:pt>
                <c:pt idx="748">
                  <c:v>133.51549870095781</c:v>
                </c:pt>
                <c:pt idx="749">
                  <c:v>133.87225338152476</c:v>
                </c:pt>
                <c:pt idx="750">
                  <c:v>134.22948405232594</c:v>
                </c:pt>
                <c:pt idx="751">
                  <c:v>134.58719071336134</c:v>
                </c:pt>
                <c:pt idx="752">
                  <c:v>134.94537336463105</c:v>
                </c:pt>
                <c:pt idx="753">
                  <c:v>135.30403200613497</c:v>
                </c:pt>
                <c:pt idx="754">
                  <c:v>135.66316663787313</c:v>
                </c:pt>
                <c:pt idx="755">
                  <c:v>136.02277725984555</c:v>
                </c:pt>
                <c:pt idx="756">
                  <c:v>136.38286387205221</c:v>
                </c:pt>
                <c:pt idx="757">
                  <c:v>136.74342647449311</c:v>
                </c:pt>
                <c:pt idx="758">
                  <c:v>137.10446506716829</c:v>
                </c:pt>
                <c:pt idx="759">
                  <c:v>137.46597965007766</c:v>
                </c:pt>
                <c:pt idx="760">
                  <c:v>137.82797022322131</c:v>
                </c:pt>
                <c:pt idx="761">
                  <c:v>138.19043678659924</c:v>
                </c:pt>
                <c:pt idx="762">
                  <c:v>138.55337934021134</c:v>
                </c:pt>
                <c:pt idx="763">
                  <c:v>138.91679788405767</c:v>
                </c:pt>
                <c:pt idx="764">
                  <c:v>139.28069241813836</c:v>
                </c:pt>
                <c:pt idx="765">
                  <c:v>139.64506294245319</c:v>
                </c:pt>
                <c:pt idx="766">
                  <c:v>140.00990945700235</c:v>
                </c:pt>
                <c:pt idx="767">
                  <c:v>140.37523196178563</c:v>
                </c:pt>
                <c:pt idx="768">
                  <c:v>140.74103045680329</c:v>
                </c:pt>
                <c:pt idx="769">
                  <c:v>141.10730494205515</c:v>
                </c:pt>
                <c:pt idx="770">
                  <c:v>141.47405541754125</c:v>
                </c:pt>
                <c:pt idx="771">
                  <c:v>141.84128188326159</c:v>
                </c:pt>
                <c:pt idx="772">
                  <c:v>142.20898433921616</c:v>
                </c:pt>
                <c:pt idx="773">
                  <c:v>142.57716278540499</c:v>
                </c:pt>
                <c:pt idx="774">
                  <c:v>142.94581722182809</c:v>
                </c:pt>
                <c:pt idx="775">
                  <c:v>143.3149476484854</c:v>
                </c:pt>
                <c:pt idx="776">
                  <c:v>143.68455406537697</c:v>
                </c:pt>
                <c:pt idx="777">
                  <c:v>144.05463647250281</c:v>
                </c:pt>
                <c:pt idx="778">
                  <c:v>144.42519486986288</c:v>
                </c:pt>
                <c:pt idx="779">
                  <c:v>144.79622925745713</c:v>
                </c:pt>
                <c:pt idx="780">
                  <c:v>145.16773963528573</c:v>
                </c:pt>
                <c:pt idx="781">
                  <c:v>145.53972600334853</c:v>
                </c:pt>
                <c:pt idx="782">
                  <c:v>145.91218836164558</c:v>
                </c:pt>
                <c:pt idx="783">
                  <c:v>146.28512671017683</c:v>
                </c:pt>
                <c:pt idx="784">
                  <c:v>146.65854104894237</c:v>
                </c:pt>
                <c:pt idx="785">
                  <c:v>147.03243137794215</c:v>
                </c:pt>
                <c:pt idx="786">
                  <c:v>147.40679769717619</c:v>
                </c:pt>
                <c:pt idx="787">
                  <c:v>147.78164000664441</c:v>
                </c:pt>
                <c:pt idx="788">
                  <c:v>148.15695830634692</c:v>
                </c:pt>
                <c:pt idx="789">
                  <c:v>148.53275259628373</c:v>
                </c:pt>
                <c:pt idx="790">
                  <c:v>148.90902287645474</c:v>
                </c:pt>
                <c:pt idx="791">
                  <c:v>149.28576914685996</c:v>
                </c:pt>
                <c:pt idx="792">
                  <c:v>149.66299140749948</c:v>
                </c:pt>
                <c:pt idx="793">
                  <c:v>150.04068965837322</c:v>
                </c:pt>
                <c:pt idx="794">
                  <c:v>150.41886389948118</c:v>
                </c:pt>
                <c:pt idx="795">
                  <c:v>150.79751413082343</c:v>
                </c:pt>
                <c:pt idx="796">
                  <c:v>151.17664035239991</c:v>
                </c:pt>
                <c:pt idx="797">
                  <c:v>151.55624256421066</c:v>
                </c:pt>
                <c:pt idx="798">
                  <c:v>151.93632076625559</c:v>
                </c:pt>
                <c:pt idx="799">
                  <c:v>152.31687495853478</c:v>
                </c:pt>
                <c:pt idx="800">
                  <c:v>152.69790514104827</c:v>
                </c:pt>
                <c:pt idx="801">
                  <c:v>153.07941131379602</c:v>
                </c:pt>
                <c:pt idx="802">
                  <c:v>153.46139347677791</c:v>
                </c:pt>
                <c:pt idx="803">
                  <c:v>153.84385162999411</c:v>
                </c:pt>
                <c:pt idx="804">
                  <c:v>154.22678577344453</c:v>
                </c:pt>
                <c:pt idx="805">
                  <c:v>154.61019590712925</c:v>
                </c:pt>
                <c:pt idx="806">
                  <c:v>154.99408203104815</c:v>
                </c:pt>
                <c:pt idx="807">
                  <c:v>155.37844414520134</c:v>
                </c:pt>
                <c:pt idx="808">
                  <c:v>155.7632822495888</c:v>
                </c:pt>
                <c:pt idx="809">
                  <c:v>156.14859634421046</c:v>
                </c:pt>
                <c:pt idx="810">
                  <c:v>156.53438642906636</c:v>
                </c:pt>
                <c:pt idx="811">
                  <c:v>156.92065250415652</c:v>
                </c:pt>
                <c:pt idx="812">
                  <c:v>157.30739456948095</c:v>
                </c:pt>
                <c:pt idx="813">
                  <c:v>157.69461262503958</c:v>
                </c:pt>
                <c:pt idx="814">
                  <c:v>158.08230667083245</c:v>
                </c:pt>
                <c:pt idx="815">
                  <c:v>158.47047670685964</c:v>
                </c:pt>
                <c:pt idx="816">
                  <c:v>158.85912273312104</c:v>
                </c:pt>
                <c:pt idx="817">
                  <c:v>159.24824474961665</c:v>
                </c:pt>
                <c:pt idx="818">
                  <c:v>159.63784275634652</c:v>
                </c:pt>
                <c:pt idx="819">
                  <c:v>160.02791675331062</c:v>
                </c:pt>
                <c:pt idx="820">
                  <c:v>160.41846674050902</c:v>
                </c:pt>
                <c:pt idx="821">
                  <c:v>160.80949271794165</c:v>
                </c:pt>
                <c:pt idx="822">
                  <c:v>161.20099468560846</c:v>
                </c:pt>
                <c:pt idx="823">
                  <c:v>161.59297264350957</c:v>
                </c:pt>
                <c:pt idx="824">
                  <c:v>161.98542659164494</c:v>
                </c:pt>
                <c:pt idx="825">
                  <c:v>162.37835653001454</c:v>
                </c:pt>
                <c:pt idx="826">
                  <c:v>162.77176245861838</c:v>
                </c:pt>
                <c:pt idx="827">
                  <c:v>163.16564437745646</c:v>
                </c:pt>
                <c:pt idx="828">
                  <c:v>163.5600022865288</c:v>
                </c:pt>
                <c:pt idx="829">
                  <c:v>163.95483618583538</c:v>
                </c:pt>
                <c:pt idx="830">
                  <c:v>164.35014607537619</c:v>
                </c:pt>
                <c:pt idx="831">
                  <c:v>164.74593195515124</c:v>
                </c:pt>
                <c:pt idx="832">
                  <c:v>165.1421938251606</c:v>
                </c:pt>
                <c:pt idx="833">
                  <c:v>165.53893168540409</c:v>
                </c:pt>
                <c:pt idx="834">
                  <c:v>165.93614553588193</c:v>
                </c:pt>
                <c:pt idx="835">
                  <c:v>166.33383537659398</c:v>
                </c:pt>
                <c:pt idx="836">
                  <c:v>166.73200120754029</c:v>
                </c:pt>
                <c:pt idx="837">
                  <c:v>167.13064302872081</c:v>
                </c:pt>
                <c:pt idx="838">
                  <c:v>167.52976084013559</c:v>
                </c:pt>
                <c:pt idx="839">
                  <c:v>167.92935464178464</c:v>
                </c:pt>
                <c:pt idx="840">
                  <c:v>168.32942443366792</c:v>
                </c:pt>
                <c:pt idx="841">
                  <c:v>168.72997021578541</c:v>
                </c:pt>
                <c:pt idx="842">
                  <c:v>169.1309919881372</c:v>
                </c:pt>
                <c:pt idx="843">
                  <c:v>169.53248975072324</c:v>
                </c:pt>
                <c:pt idx="844">
                  <c:v>169.9344635035435</c:v>
                </c:pt>
                <c:pt idx="845">
                  <c:v>170.33691324659796</c:v>
                </c:pt>
                <c:pt idx="846">
                  <c:v>170.73983897988666</c:v>
                </c:pt>
                <c:pt idx="847">
                  <c:v>171.14324070340973</c:v>
                </c:pt>
                <c:pt idx="848">
                  <c:v>171.54711841716698</c:v>
                </c:pt>
                <c:pt idx="849">
                  <c:v>171.95147212115845</c:v>
                </c:pt>
                <c:pt idx="850">
                  <c:v>172.35630181538417</c:v>
                </c:pt>
                <c:pt idx="851">
                  <c:v>172.76160749984413</c:v>
                </c:pt>
                <c:pt idx="852">
                  <c:v>173.16738917453841</c:v>
                </c:pt>
                <c:pt idx="853">
                  <c:v>173.57364683946682</c:v>
                </c:pt>
                <c:pt idx="854">
                  <c:v>173.98038049462954</c:v>
                </c:pt>
                <c:pt idx="855">
                  <c:v>174.38759014002653</c:v>
                </c:pt>
                <c:pt idx="856">
                  <c:v>174.79527577565776</c:v>
                </c:pt>
                <c:pt idx="857">
                  <c:v>175.20343740152313</c:v>
                </c:pt>
                <c:pt idx="858">
                  <c:v>175.61207501762286</c:v>
                </c:pt>
                <c:pt idx="859">
                  <c:v>176.02118862395682</c:v>
                </c:pt>
                <c:pt idx="860">
                  <c:v>176.43077822052501</c:v>
                </c:pt>
                <c:pt idx="861">
                  <c:v>176.84084380732739</c:v>
                </c:pt>
                <c:pt idx="862">
                  <c:v>177.25138538436406</c:v>
                </c:pt>
                <c:pt idx="863">
                  <c:v>177.66240295163502</c:v>
                </c:pt>
                <c:pt idx="864">
                  <c:v>178.07389650914021</c:v>
                </c:pt>
                <c:pt idx="865">
                  <c:v>178.48586605687959</c:v>
                </c:pt>
                <c:pt idx="866">
                  <c:v>178.89831159485325</c:v>
                </c:pt>
                <c:pt idx="867">
                  <c:v>179.31123312306116</c:v>
                </c:pt>
                <c:pt idx="868">
                  <c:v>179.72463064150332</c:v>
                </c:pt>
                <c:pt idx="869">
                  <c:v>180.13850415017967</c:v>
                </c:pt>
                <c:pt idx="870">
                  <c:v>180.55285364909034</c:v>
                </c:pt>
                <c:pt idx="871">
                  <c:v>180.96767913823521</c:v>
                </c:pt>
                <c:pt idx="872">
                  <c:v>181.38298061761441</c:v>
                </c:pt>
                <c:pt idx="873">
                  <c:v>181.7987580872277</c:v>
                </c:pt>
                <c:pt idx="874">
                  <c:v>182.21501154707533</c:v>
                </c:pt>
                <c:pt idx="875">
                  <c:v>182.63174099715724</c:v>
                </c:pt>
                <c:pt idx="876">
                  <c:v>183.04894643747329</c:v>
                </c:pt>
                <c:pt idx="877">
                  <c:v>183.46662786802366</c:v>
                </c:pt>
                <c:pt idx="878">
                  <c:v>183.88478528880827</c:v>
                </c:pt>
                <c:pt idx="879">
                  <c:v>184.30341869982715</c:v>
                </c:pt>
                <c:pt idx="880">
                  <c:v>184.72252810108017</c:v>
                </c:pt>
                <c:pt idx="881">
                  <c:v>185.14211349256755</c:v>
                </c:pt>
                <c:pt idx="882">
                  <c:v>185.56217487428916</c:v>
                </c:pt>
                <c:pt idx="883">
                  <c:v>185.982712246245</c:v>
                </c:pt>
                <c:pt idx="884">
                  <c:v>186.40372560843502</c:v>
                </c:pt>
                <c:pt idx="885">
                  <c:v>186.8252149608594</c:v>
                </c:pt>
                <c:pt idx="886">
                  <c:v>187.24718030351795</c:v>
                </c:pt>
                <c:pt idx="887">
                  <c:v>187.66962163641077</c:v>
                </c:pt>
                <c:pt idx="888">
                  <c:v>188.09253895953782</c:v>
                </c:pt>
                <c:pt idx="889">
                  <c:v>188.51593227289911</c:v>
                </c:pt>
                <c:pt idx="890">
                  <c:v>188.93980157649466</c:v>
                </c:pt>
                <c:pt idx="891">
                  <c:v>189.36414687032445</c:v>
                </c:pt>
                <c:pt idx="892">
                  <c:v>189.78896815438844</c:v>
                </c:pt>
                <c:pt idx="893">
                  <c:v>190.21426542868679</c:v>
                </c:pt>
                <c:pt idx="894">
                  <c:v>190.64003869321931</c:v>
                </c:pt>
                <c:pt idx="895">
                  <c:v>191.0662879479861</c:v>
                </c:pt>
                <c:pt idx="896">
                  <c:v>191.49301319298706</c:v>
                </c:pt>
                <c:pt idx="897">
                  <c:v>191.92021442822235</c:v>
                </c:pt>
                <c:pt idx="898">
                  <c:v>192.34789165369185</c:v>
                </c:pt>
                <c:pt idx="899">
                  <c:v>192.77604486939563</c:v>
                </c:pt>
                <c:pt idx="900">
                  <c:v>193.2046740753336</c:v>
                </c:pt>
                <c:pt idx="901">
                  <c:v>193.63377927150586</c:v>
                </c:pt>
                <c:pt idx="902">
                  <c:v>194.06336045791238</c:v>
                </c:pt>
                <c:pt idx="903">
                  <c:v>194.49341763455317</c:v>
                </c:pt>
                <c:pt idx="904">
                  <c:v>194.92395080142805</c:v>
                </c:pt>
                <c:pt idx="905">
                  <c:v>195.35495995853731</c:v>
                </c:pt>
                <c:pt idx="906">
                  <c:v>195.78644510588083</c:v>
                </c:pt>
                <c:pt idx="907">
                  <c:v>196.21840624345853</c:v>
                </c:pt>
                <c:pt idx="908">
                  <c:v>196.65084337127047</c:v>
                </c:pt>
                <c:pt idx="909">
                  <c:v>197.08375648931667</c:v>
                </c:pt>
                <c:pt idx="910">
                  <c:v>197.51714559759714</c:v>
                </c:pt>
                <c:pt idx="911">
                  <c:v>197.95101069611187</c:v>
                </c:pt>
                <c:pt idx="912">
                  <c:v>198.38535178486077</c:v>
                </c:pt>
                <c:pt idx="913">
                  <c:v>198.82016886384397</c:v>
                </c:pt>
                <c:pt idx="914">
                  <c:v>199.25546193306141</c:v>
                </c:pt>
                <c:pt idx="915">
                  <c:v>199.69123099251311</c:v>
                </c:pt>
                <c:pt idx="916">
                  <c:v>200.12747604219902</c:v>
                </c:pt>
                <c:pt idx="917">
                  <c:v>200.56419708211922</c:v>
                </c:pt>
                <c:pt idx="918">
                  <c:v>201.00139411227363</c:v>
                </c:pt>
                <c:pt idx="919">
                  <c:v>201.43906713266227</c:v>
                </c:pt>
                <c:pt idx="920">
                  <c:v>201.87721614328515</c:v>
                </c:pt>
                <c:pt idx="921">
                  <c:v>202.31584114414235</c:v>
                </c:pt>
                <c:pt idx="922">
                  <c:v>202.75494213523379</c:v>
                </c:pt>
                <c:pt idx="923">
                  <c:v>203.19451911655941</c:v>
                </c:pt>
                <c:pt idx="924">
                  <c:v>203.63457208811931</c:v>
                </c:pt>
                <c:pt idx="925">
                  <c:v>204.07510104991346</c:v>
                </c:pt>
                <c:pt idx="926">
                  <c:v>204.51610600194184</c:v>
                </c:pt>
                <c:pt idx="927">
                  <c:v>204.95758694420442</c:v>
                </c:pt>
                <c:pt idx="928">
                  <c:v>205.39954387670133</c:v>
                </c:pt>
                <c:pt idx="929">
                  <c:v>205.84197679943244</c:v>
                </c:pt>
                <c:pt idx="930">
                  <c:v>206.28488571239785</c:v>
                </c:pt>
                <c:pt idx="931">
                  <c:v>206.72827061559741</c:v>
                </c:pt>
                <c:pt idx="932">
                  <c:v>207.17213150903126</c:v>
                </c:pt>
                <c:pt idx="933">
                  <c:v>207.61646839269937</c:v>
                </c:pt>
                <c:pt idx="934">
                  <c:v>208.06128126660175</c:v>
                </c:pt>
                <c:pt idx="935">
                  <c:v>208.50657013073831</c:v>
                </c:pt>
                <c:pt idx="936">
                  <c:v>208.95233498510916</c:v>
                </c:pt>
                <c:pt idx="937">
                  <c:v>209.39857582971422</c:v>
                </c:pt>
                <c:pt idx="938">
                  <c:v>209.8452926645536</c:v>
                </c:pt>
                <c:pt idx="939">
                  <c:v>210.2924854896271</c:v>
                </c:pt>
                <c:pt idx="940">
                  <c:v>210.74015430493495</c:v>
                </c:pt>
                <c:pt idx="941">
                  <c:v>211.18829911047703</c:v>
                </c:pt>
                <c:pt idx="942">
                  <c:v>211.63691990625335</c:v>
                </c:pt>
                <c:pt idx="943">
                  <c:v>212.08601669226383</c:v>
                </c:pt>
                <c:pt idx="944">
                  <c:v>212.53558946850868</c:v>
                </c:pt>
                <c:pt idx="945">
                  <c:v>212.9856382349877</c:v>
                </c:pt>
                <c:pt idx="946">
                  <c:v>213.43616299170105</c:v>
                </c:pt>
                <c:pt idx="947">
                  <c:v>213.88716373864858</c:v>
                </c:pt>
                <c:pt idx="948">
                  <c:v>214.33864047583032</c:v>
                </c:pt>
                <c:pt idx="949">
                  <c:v>214.79059320324637</c:v>
                </c:pt>
                <c:pt idx="950">
                  <c:v>215.24302192089669</c:v>
                </c:pt>
                <c:pt idx="951">
                  <c:v>215.69592662878114</c:v>
                </c:pt>
                <c:pt idx="952">
                  <c:v>216.1493073268999</c:v>
                </c:pt>
                <c:pt idx="953">
                  <c:v>216.6031640152529</c:v>
                </c:pt>
                <c:pt idx="954">
                  <c:v>217.05749669384016</c:v>
                </c:pt>
                <c:pt idx="955">
                  <c:v>217.51230536266164</c:v>
                </c:pt>
                <c:pt idx="956">
                  <c:v>217.96759002171743</c:v>
                </c:pt>
                <c:pt idx="957">
                  <c:v>218.42335067100743</c:v>
                </c:pt>
                <c:pt idx="958">
                  <c:v>218.87958731053163</c:v>
                </c:pt>
                <c:pt idx="959">
                  <c:v>219.33629994029013</c:v>
                </c:pt>
                <c:pt idx="960">
                  <c:v>219.79348856028287</c:v>
                </c:pt>
                <c:pt idx="961">
                  <c:v>220.25115317050981</c:v>
                </c:pt>
                <c:pt idx="962">
                  <c:v>220.70929377097104</c:v>
                </c:pt>
                <c:pt idx="963">
                  <c:v>221.16791036166651</c:v>
                </c:pt>
                <c:pt idx="964">
                  <c:v>221.62700294259622</c:v>
                </c:pt>
                <c:pt idx="965">
                  <c:v>222.08657151376019</c:v>
                </c:pt>
                <c:pt idx="966">
                  <c:v>222.54661607515834</c:v>
                </c:pt>
                <c:pt idx="967">
                  <c:v>223.00713662679084</c:v>
                </c:pt>
                <c:pt idx="968">
                  <c:v>223.46813316865752</c:v>
                </c:pt>
                <c:pt idx="969">
                  <c:v>223.92960570075849</c:v>
                </c:pt>
                <c:pt idx="970">
                  <c:v>224.39155422309355</c:v>
                </c:pt>
                <c:pt idx="971">
                  <c:v>224.85397873566299</c:v>
                </c:pt>
                <c:pt idx="972">
                  <c:v>225.31687923846673</c:v>
                </c:pt>
                <c:pt idx="973">
                  <c:v>225.7802557315047</c:v>
                </c:pt>
                <c:pt idx="974">
                  <c:v>226.24410821477679</c:v>
                </c:pt>
                <c:pt idx="975">
                  <c:v>226.7084366882832</c:v>
                </c:pt>
                <c:pt idx="976">
                  <c:v>227.17324115202391</c:v>
                </c:pt>
                <c:pt idx="977">
                  <c:v>227.63852160599879</c:v>
                </c:pt>
                <c:pt idx="978">
                  <c:v>228.10427805020794</c:v>
                </c:pt>
                <c:pt idx="979">
                  <c:v>228.57051048465129</c:v>
                </c:pt>
                <c:pt idx="980">
                  <c:v>229.03721890932897</c:v>
                </c:pt>
                <c:pt idx="981">
                  <c:v>229.50440332424085</c:v>
                </c:pt>
                <c:pt idx="982">
                  <c:v>229.97206372938697</c:v>
                </c:pt>
                <c:pt idx="983">
                  <c:v>230.44020012476736</c:v>
                </c:pt>
                <c:pt idx="984">
                  <c:v>230.90881251038195</c:v>
                </c:pt>
                <c:pt idx="985">
                  <c:v>231.37790088623083</c:v>
                </c:pt>
                <c:pt idx="986">
                  <c:v>231.84746525231384</c:v>
                </c:pt>
                <c:pt idx="987">
                  <c:v>232.31750560863128</c:v>
                </c:pt>
                <c:pt idx="988">
                  <c:v>232.78802195518284</c:v>
                </c:pt>
                <c:pt idx="989">
                  <c:v>233.25901429196878</c:v>
                </c:pt>
                <c:pt idx="990">
                  <c:v>233.73048261898879</c:v>
                </c:pt>
                <c:pt idx="991">
                  <c:v>234.20242693624317</c:v>
                </c:pt>
                <c:pt idx="992">
                  <c:v>234.67484724373179</c:v>
                </c:pt>
                <c:pt idx="993">
                  <c:v>235.14774354145462</c:v>
                </c:pt>
                <c:pt idx="994">
                  <c:v>235.62111582941159</c:v>
                </c:pt>
                <c:pt idx="995">
                  <c:v>236.09496410760289</c:v>
                </c:pt>
                <c:pt idx="996">
                  <c:v>236.56928837602854</c:v>
                </c:pt>
                <c:pt idx="997">
                  <c:v>237.04408863468834</c:v>
                </c:pt>
                <c:pt idx="998">
                  <c:v>237.51936488358237</c:v>
                </c:pt>
                <c:pt idx="999">
                  <c:v>237.9951171227107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C-4D06-ADC2-9440E922FE82}"/>
            </c:ext>
          </c:extLst>
        </c:ser>
        <c:ser>
          <c:idx val="2"/>
          <c:order val="2"/>
          <c:tx>
            <c:strRef>
              <c:f>'Storage to House'!$D$11</c:f>
              <c:strCache>
                <c:ptCount val="1"/>
                <c:pt idx="0">
                  <c:v>Tank Pressure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'Storage to House'!$B$12:$B$1011</c:f>
              <c:numCache>
                <c:formatCode>0.00</c:formatCode>
                <c:ptCount val="1000"/>
                <c:pt idx="0">
                  <c:v>5.6548667764616277E-2</c:v>
                </c:pt>
                <c:pt idx="1">
                  <c:v>0.11309733552923255</c:v>
                </c:pt>
                <c:pt idx="2">
                  <c:v>0.16964600329384882</c:v>
                </c:pt>
                <c:pt idx="3">
                  <c:v>0.22619467105846511</c:v>
                </c:pt>
                <c:pt idx="4">
                  <c:v>0.28274333882308139</c:v>
                </c:pt>
                <c:pt idx="5">
                  <c:v>0.33929200658769765</c:v>
                </c:pt>
                <c:pt idx="6">
                  <c:v>0.39584067435231396</c:v>
                </c:pt>
                <c:pt idx="7">
                  <c:v>0.45238934211693022</c:v>
                </c:pt>
                <c:pt idx="8">
                  <c:v>0.50893800988154647</c:v>
                </c:pt>
                <c:pt idx="9">
                  <c:v>0.56548667764616278</c:v>
                </c:pt>
                <c:pt idx="10">
                  <c:v>0.62203534541077898</c:v>
                </c:pt>
                <c:pt idx="11">
                  <c:v>0.6785840131753953</c:v>
                </c:pt>
                <c:pt idx="12">
                  <c:v>0.73513268094001161</c:v>
                </c:pt>
                <c:pt idx="13">
                  <c:v>0.79168134870462792</c:v>
                </c:pt>
                <c:pt idx="14">
                  <c:v>0.84823001646924412</c:v>
                </c:pt>
                <c:pt idx="15">
                  <c:v>0.90477868423386043</c:v>
                </c:pt>
                <c:pt idx="16">
                  <c:v>0.96132735199847663</c:v>
                </c:pt>
                <c:pt idx="17">
                  <c:v>1.0178760197630929</c:v>
                </c:pt>
                <c:pt idx="18">
                  <c:v>1.0744246875277093</c:v>
                </c:pt>
                <c:pt idx="19">
                  <c:v>1.1309733552923256</c:v>
                </c:pt>
                <c:pt idx="20">
                  <c:v>1.1875220230569419</c:v>
                </c:pt>
                <c:pt idx="21">
                  <c:v>1.244070690821558</c:v>
                </c:pt>
                <c:pt idx="22">
                  <c:v>1.3006193585861745</c:v>
                </c:pt>
                <c:pt idx="23">
                  <c:v>1.3571680263507906</c:v>
                </c:pt>
                <c:pt idx="24">
                  <c:v>1.4137166941154069</c:v>
                </c:pt>
                <c:pt idx="25">
                  <c:v>1.4702653618800232</c:v>
                </c:pt>
                <c:pt idx="26">
                  <c:v>1.5268140296446395</c:v>
                </c:pt>
                <c:pt idx="27">
                  <c:v>1.5833626974092558</c:v>
                </c:pt>
                <c:pt idx="28">
                  <c:v>1.6399113651738717</c:v>
                </c:pt>
                <c:pt idx="29">
                  <c:v>1.6964600329384882</c:v>
                </c:pt>
                <c:pt idx="30">
                  <c:v>1.7530087007031045</c:v>
                </c:pt>
                <c:pt idx="31">
                  <c:v>1.8095573684677209</c:v>
                </c:pt>
                <c:pt idx="32">
                  <c:v>1.8661060362323372</c:v>
                </c:pt>
                <c:pt idx="33">
                  <c:v>1.9226547039969533</c:v>
                </c:pt>
                <c:pt idx="34">
                  <c:v>1.9792033717615696</c:v>
                </c:pt>
                <c:pt idx="35">
                  <c:v>2.0357520395261859</c:v>
                </c:pt>
                <c:pt idx="36">
                  <c:v>2.0923007072908022</c:v>
                </c:pt>
                <c:pt idx="37">
                  <c:v>2.1488493750554185</c:v>
                </c:pt>
                <c:pt idx="38">
                  <c:v>2.2053980428200353</c:v>
                </c:pt>
                <c:pt idx="39">
                  <c:v>2.2619467105846511</c:v>
                </c:pt>
                <c:pt idx="40">
                  <c:v>2.3184953783492674</c:v>
                </c:pt>
                <c:pt idx="41">
                  <c:v>2.3750440461138838</c:v>
                </c:pt>
                <c:pt idx="42">
                  <c:v>2.4315927138785001</c:v>
                </c:pt>
                <c:pt idx="43">
                  <c:v>2.4881413816431159</c:v>
                </c:pt>
                <c:pt idx="44">
                  <c:v>2.5446900494077322</c:v>
                </c:pt>
                <c:pt idx="45">
                  <c:v>2.601238717172349</c:v>
                </c:pt>
                <c:pt idx="46">
                  <c:v>2.6577873849369649</c:v>
                </c:pt>
                <c:pt idx="47">
                  <c:v>2.7143360527015812</c:v>
                </c:pt>
                <c:pt idx="48">
                  <c:v>2.770884720466197</c:v>
                </c:pt>
                <c:pt idx="49">
                  <c:v>2.8274333882308138</c:v>
                </c:pt>
                <c:pt idx="50">
                  <c:v>2.8839820559954297</c:v>
                </c:pt>
                <c:pt idx="51">
                  <c:v>2.9405307237600464</c:v>
                </c:pt>
                <c:pt idx="52">
                  <c:v>2.9970793915246627</c:v>
                </c:pt>
                <c:pt idx="53">
                  <c:v>3.0536280592892791</c:v>
                </c:pt>
                <c:pt idx="54">
                  <c:v>3.1101767270538954</c:v>
                </c:pt>
                <c:pt idx="55">
                  <c:v>3.1667253948185117</c:v>
                </c:pt>
                <c:pt idx="56">
                  <c:v>3.223274062583128</c:v>
                </c:pt>
                <c:pt idx="57">
                  <c:v>3.2798227303477434</c:v>
                </c:pt>
                <c:pt idx="58">
                  <c:v>3.3363713981123602</c:v>
                </c:pt>
                <c:pt idx="59">
                  <c:v>3.3929200658769765</c:v>
                </c:pt>
                <c:pt idx="60">
                  <c:v>3.4494687336415932</c:v>
                </c:pt>
                <c:pt idx="61">
                  <c:v>3.5060174014062091</c:v>
                </c:pt>
                <c:pt idx="62">
                  <c:v>3.5625660691708254</c:v>
                </c:pt>
                <c:pt idx="63">
                  <c:v>3.6191147369354417</c:v>
                </c:pt>
                <c:pt idx="64">
                  <c:v>3.675663404700058</c:v>
                </c:pt>
                <c:pt idx="65">
                  <c:v>3.7322120724646743</c:v>
                </c:pt>
                <c:pt idx="66">
                  <c:v>3.7887607402292902</c:v>
                </c:pt>
                <c:pt idx="67">
                  <c:v>3.8453094079939065</c:v>
                </c:pt>
                <c:pt idx="68">
                  <c:v>3.9018580757585228</c:v>
                </c:pt>
                <c:pt idx="69">
                  <c:v>3.9584067435231391</c:v>
                </c:pt>
                <c:pt idx="70">
                  <c:v>4.0149554112877563</c:v>
                </c:pt>
                <c:pt idx="71">
                  <c:v>4.0715040790523718</c:v>
                </c:pt>
                <c:pt idx="72">
                  <c:v>4.1280527468169881</c:v>
                </c:pt>
                <c:pt idx="73">
                  <c:v>4.1846014145816044</c:v>
                </c:pt>
                <c:pt idx="74">
                  <c:v>4.2411500823462207</c:v>
                </c:pt>
                <c:pt idx="75">
                  <c:v>4.297698750110837</c:v>
                </c:pt>
                <c:pt idx="76">
                  <c:v>4.3542474178754533</c:v>
                </c:pt>
                <c:pt idx="77">
                  <c:v>4.4107960856400705</c:v>
                </c:pt>
                <c:pt idx="78">
                  <c:v>4.4673447534046851</c:v>
                </c:pt>
                <c:pt idx="79">
                  <c:v>4.5238934211693023</c:v>
                </c:pt>
                <c:pt idx="80">
                  <c:v>4.5804420889339177</c:v>
                </c:pt>
                <c:pt idx="81">
                  <c:v>4.6369907566985349</c:v>
                </c:pt>
                <c:pt idx="82">
                  <c:v>4.6935394244631503</c:v>
                </c:pt>
                <c:pt idx="83">
                  <c:v>4.7500880922277675</c:v>
                </c:pt>
                <c:pt idx="84">
                  <c:v>4.8066367599923838</c:v>
                </c:pt>
                <c:pt idx="85">
                  <c:v>4.8631854277570001</c:v>
                </c:pt>
                <c:pt idx="86">
                  <c:v>4.9197340955216164</c:v>
                </c:pt>
                <c:pt idx="87">
                  <c:v>4.9762827632862319</c:v>
                </c:pt>
                <c:pt idx="88">
                  <c:v>5.0328314310508491</c:v>
                </c:pt>
                <c:pt idx="89">
                  <c:v>5.0893800988154645</c:v>
                </c:pt>
                <c:pt idx="90">
                  <c:v>5.1459287665800817</c:v>
                </c:pt>
                <c:pt idx="91">
                  <c:v>5.202477434344698</c:v>
                </c:pt>
                <c:pt idx="92">
                  <c:v>5.2590261021093143</c:v>
                </c:pt>
                <c:pt idx="93">
                  <c:v>5.3155747698739297</c:v>
                </c:pt>
                <c:pt idx="94">
                  <c:v>5.3721234376385452</c:v>
                </c:pt>
                <c:pt idx="95">
                  <c:v>5.4286721054031624</c:v>
                </c:pt>
                <c:pt idx="96">
                  <c:v>5.4852207731677787</c:v>
                </c:pt>
                <c:pt idx="97">
                  <c:v>5.5417694409323941</c:v>
                </c:pt>
                <c:pt idx="98">
                  <c:v>5.5983181086970113</c:v>
                </c:pt>
                <c:pt idx="99">
                  <c:v>5.6548667764616276</c:v>
                </c:pt>
                <c:pt idx="100">
                  <c:v>5.7114154442262439</c:v>
                </c:pt>
                <c:pt idx="101">
                  <c:v>5.7679641119908593</c:v>
                </c:pt>
                <c:pt idx="102">
                  <c:v>5.8245127797554765</c:v>
                </c:pt>
                <c:pt idx="103">
                  <c:v>5.8810614475200929</c:v>
                </c:pt>
                <c:pt idx="104">
                  <c:v>5.9376101152847092</c:v>
                </c:pt>
                <c:pt idx="105">
                  <c:v>5.9941587830493255</c:v>
                </c:pt>
                <c:pt idx="106">
                  <c:v>6.0507074508139418</c:v>
                </c:pt>
                <c:pt idx="107">
                  <c:v>6.1072561185785581</c:v>
                </c:pt>
                <c:pt idx="108">
                  <c:v>6.1638047863431735</c:v>
                </c:pt>
                <c:pt idx="109">
                  <c:v>6.2203534541077907</c:v>
                </c:pt>
                <c:pt idx="110">
                  <c:v>6.276902121872407</c:v>
                </c:pt>
                <c:pt idx="111">
                  <c:v>6.3334507896370233</c:v>
                </c:pt>
                <c:pt idx="112">
                  <c:v>6.3899994574016397</c:v>
                </c:pt>
                <c:pt idx="113">
                  <c:v>6.446548125166256</c:v>
                </c:pt>
                <c:pt idx="114">
                  <c:v>6.5030967929308723</c:v>
                </c:pt>
                <c:pt idx="115">
                  <c:v>6.5596454606954868</c:v>
                </c:pt>
                <c:pt idx="116">
                  <c:v>6.6161941284601031</c:v>
                </c:pt>
                <c:pt idx="117">
                  <c:v>6.6727427962247203</c:v>
                </c:pt>
                <c:pt idx="118">
                  <c:v>6.7292914639893366</c:v>
                </c:pt>
                <c:pt idx="119">
                  <c:v>6.785840131753953</c:v>
                </c:pt>
                <c:pt idx="120">
                  <c:v>6.8423887995185693</c:v>
                </c:pt>
                <c:pt idx="121">
                  <c:v>6.8989374672831865</c:v>
                </c:pt>
                <c:pt idx="122">
                  <c:v>6.955486135047801</c:v>
                </c:pt>
                <c:pt idx="123">
                  <c:v>7.0120348028124182</c:v>
                </c:pt>
                <c:pt idx="124">
                  <c:v>7.0685834705770345</c:v>
                </c:pt>
                <c:pt idx="125">
                  <c:v>7.1251321383416508</c:v>
                </c:pt>
                <c:pt idx="126">
                  <c:v>7.1816808061062671</c:v>
                </c:pt>
                <c:pt idx="127">
                  <c:v>7.2382294738708834</c:v>
                </c:pt>
                <c:pt idx="128">
                  <c:v>7.2947781416355006</c:v>
                </c:pt>
                <c:pt idx="129">
                  <c:v>7.3513268094001161</c:v>
                </c:pt>
                <c:pt idx="130">
                  <c:v>7.4078754771647324</c:v>
                </c:pt>
                <c:pt idx="131">
                  <c:v>7.4644241449293487</c:v>
                </c:pt>
                <c:pt idx="132">
                  <c:v>7.520972812693965</c:v>
                </c:pt>
                <c:pt idx="133">
                  <c:v>7.5775214804585804</c:v>
                </c:pt>
                <c:pt idx="134">
                  <c:v>7.6340701482231985</c:v>
                </c:pt>
                <c:pt idx="135">
                  <c:v>7.6906188159878131</c:v>
                </c:pt>
                <c:pt idx="136">
                  <c:v>7.7471674837524285</c:v>
                </c:pt>
                <c:pt idx="137">
                  <c:v>7.8037161515170457</c:v>
                </c:pt>
                <c:pt idx="138">
                  <c:v>7.860264819281662</c:v>
                </c:pt>
                <c:pt idx="139">
                  <c:v>7.9168134870462783</c:v>
                </c:pt>
                <c:pt idx="140">
                  <c:v>7.9733621548108946</c:v>
                </c:pt>
                <c:pt idx="141">
                  <c:v>8.0299108225755127</c:v>
                </c:pt>
                <c:pt idx="142">
                  <c:v>8.0864594903401272</c:v>
                </c:pt>
                <c:pt idx="143">
                  <c:v>8.1430081581047435</c:v>
                </c:pt>
                <c:pt idx="144">
                  <c:v>8.1995568258693599</c:v>
                </c:pt>
                <c:pt idx="145">
                  <c:v>8.2561054936339762</c:v>
                </c:pt>
                <c:pt idx="146">
                  <c:v>8.3126541613985925</c:v>
                </c:pt>
                <c:pt idx="147">
                  <c:v>8.3692028291632088</c:v>
                </c:pt>
                <c:pt idx="148">
                  <c:v>8.4257514969278251</c:v>
                </c:pt>
                <c:pt idx="149">
                  <c:v>8.4823001646924414</c:v>
                </c:pt>
                <c:pt idx="150">
                  <c:v>8.5388488324570577</c:v>
                </c:pt>
                <c:pt idx="151">
                  <c:v>8.595397500221674</c:v>
                </c:pt>
                <c:pt idx="152">
                  <c:v>8.6519461679862903</c:v>
                </c:pt>
                <c:pt idx="153">
                  <c:v>8.7084948357509067</c:v>
                </c:pt>
                <c:pt idx="154">
                  <c:v>8.765043503515523</c:v>
                </c:pt>
                <c:pt idx="155">
                  <c:v>8.8215921712801411</c:v>
                </c:pt>
                <c:pt idx="156">
                  <c:v>8.8781408390447556</c:v>
                </c:pt>
                <c:pt idx="157">
                  <c:v>8.9346895068093701</c:v>
                </c:pt>
                <c:pt idx="158">
                  <c:v>8.9912381745739882</c:v>
                </c:pt>
                <c:pt idx="159">
                  <c:v>9.0477868423386045</c:v>
                </c:pt>
                <c:pt idx="160">
                  <c:v>9.1043355101032191</c:v>
                </c:pt>
                <c:pt idx="161">
                  <c:v>9.1608841778678354</c:v>
                </c:pt>
                <c:pt idx="162">
                  <c:v>9.2174328456324535</c:v>
                </c:pt>
                <c:pt idx="163">
                  <c:v>9.2739815133970698</c:v>
                </c:pt>
                <c:pt idx="164">
                  <c:v>9.3305301811616843</c:v>
                </c:pt>
                <c:pt idx="165">
                  <c:v>9.3870788489263006</c:v>
                </c:pt>
                <c:pt idx="166">
                  <c:v>9.4436275166909169</c:v>
                </c:pt>
                <c:pt idx="167">
                  <c:v>9.500176184455535</c:v>
                </c:pt>
                <c:pt idx="168">
                  <c:v>9.5567248522201513</c:v>
                </c:pt>
                <c:pt idx="169">
                  <c:v>9.6132735199847676</c:v>
                </c:pt>
                <c:pt idx="170">
                  <c:v>9.669822187749384</c:v>
                </c:pt>
                <c:pt idx="171">
                  <c:v>9.7263708555140003</c:v>
                </c:pt>
                <c:pt idx="172">
                  <c:v>9.7829195232786166</c:v>
                </c:pt>
                <c:pt idx="173">
                  <c:v>9.8394681910432329</c:v>
                </c:pt>
                <c:pt idx="174">
                  <c:v>9.8960168588078474</c:v>
                </c:pt>
                <c:pt idx="175">
                  <c:v>9.9525655265724637</c:v>
                </c:pt>
                <c:pt idx="176">
                  <c:v>10.009114194337082</c:v>
                </c:pt>
                <c:pt idx="177">
                  <c:v>10.065662862101698</c:v>
                </c:pt>
                <c:pt idx="178">
                  <c:v>10.122211529866313</c:v>
                </c:pt>
                <c:pt idx="179">
                  <c:v>10.178760197630929</c:v>
                </c:pt>
                <c:pt idx="180">
                  <c:v>10.235308865395545</c:v>
                </c:pt>
                <c:pt idx="181">
                  <c:v>10.291857533160163</c:v>
                </c:pt>
                <c:pt idx="182">
                  <c:v>10.34840620092478</c:v>
                </c:pt>
                <c:pt idx="183">
                  <c:v>10.404954868689396</c:v>
                </c:pt>
                <c:pt idx="184">
                  <c:v>10.461503536454012</c:v>
                </c:pt>
                <c:pt idx="185">
                  <c:v>10.518052204218629</c:v>
                </c:pt>
                <c:pt idx="186">
                  <c:v>10.574600871983245</c:v>
                </c:pt>
                <c:pt idx="187">
                  <c:v>10.631149539747859</c:v>
                </c:pt>
                <c:pt idx="188">
                  <c:v>10.687698207512476</c:v>
                </c:pt>
                <c:pt idx="189">
                  <c:v>10.74424687527709</c:v>
                </c:pt>
                <c:pt idx="190">
                  <c:v>10.800795543041707</c:v>
                </c:pt>
                <c:pt idx="191">
                  <c:v>10.857344210806325</c:v>
                </c:pt>
                <c:pt idx="192">
                  <c:v>10.913892878570941</c:v>
                </c:pt>
                <c:pt idx="193">
                  <c:v>10.970441546335557</c:v>
                </c:pt>
                <c:pt idx="194">
                  <c:v>11.026990214100172</c:v>
                </c:pt>
                <c:pt idx="195">
                  <c:v>11.083538881864788</c:v>
                </c:pt>
                <c:pt idx="196">
                  <c:v>11.140087549629406</c:v>
                </c:pt>
                <c:pt idx="197">
                  <c:v>11.196636217394023</c:v>
                </c:pt>
                <c:pt idx="198">
                  <c:v>11.253184885158639</c:v>
                </c:pt>
                <c:pt idx="199">
                  <c:v>11.309733552923255</c:v>
                </c:pt>
                <c:pt idx="200">
                  <c:v>11.366282220687873</c:v>
                </c:pt>
                <c:pt idx="201">
                  <c:v>11.422830888452488</c:v>
                </c:pt>
                <c:pt idx="202">
                  <c:v>11.479379556217102</c:v>
                </c:pt>
                <c:pt idx="203">
                  <c:v>11.535928223981719</c:v>
                </c:pt>
                <c:pt idx="204">
                  <c:v>11.592476891746335</c:v>
                </c:pt>
                <c:pt idx="205">
                  <c:v>11.649025559510953</c:v>
                </c:pt>
                <c:pt idx="206">
                  <c:v>11.705574227275569</c:v>
                </c:pt>
                <c:pt idx="207">
                  <c:v>11.762122895040186</c:v>
                </c:pt>
                <c:pt idx="208">
                  <c:v>11.8186715628048</c:v>
                </c:pt>
                <c:pt idx="209">
                  <c:v>11.875220230569418</c:v>
                </c:pt>
                <c:pt idx="210">
                  <c:v>11.931768898334035</c:v>
                </c:pt>
                <c:pt idx="211">
                  <c:v>11.988317566098651</c:v>
                </c:pt>
                <c:pt idx="212">
                  <c:v>12.044866233863267</c:v>
                </c:pt>
                <c:pt idx="213">
                  <c:v>12.101414901627884</c:v>
                </c:pt>
                <c:pt idx="214">
                  <c:v>12.157963569392502</c:v>
                </c:pt>
                <c:pt idx="215">
                  <c:v>12.214512237157116</c:v>
                </c:pt>
                <c:pt idx="216">
                  <c:v>12.271060904921731</c:v>
                </c:pt>
                <c:pt idx="217">
                  <c:v>12.327609572686347</c:v>
                </c:pt>
                <c:pt idx="218">
                  <c:v>12.384158240450965</c:v>
                </c:pt>
                <c:pt idx="219">
                  <c:v>12.440706908215581</c:v>
                </c:pt>
                <c:pt idx="220">
                  <c:v>12.497255575980198</c:v>
                </c:pt>
                <c:pt idx="221">
                  <c:v>12.553804243744814</c:v>
                </c:pt>
                <c:pt idx="222">
                  <c:v>12.610352911509429</c:v>
                </c:pt>
                <c:pt idx="223">
                  <c:v>12.666901579274047</c:v>
                </c:pt>
                <c:pt idx="224">
                  <c:v>12.723450247038663</c:v>
                </c:pt>
                <c:pt idx="225">
                  <c:v>12.779998914803279</c:v>
                </c:pt>
                <c:pt idx="226">
                  <c:v>12.836547582567896</c:v>
                </c:pt>
                <c:pt idx="227">
                  <c:v>12.893096250332512</c:v>
                </c:pt>
                <c:pt idx="228">
                  <c:v>12.94964491809713</c:v>
                </c:pt>
                <c:pt idx="229">
                  <c:v>13.006193585861745</c:v>
                </c:pt>
                <c:pt idx="230">
                  <c:v>13.062742253626357</c:v>
                </c:pt>
                <c:pt idx="231">
                  <c:v>13.119290921390974</c:v>
                </c:pt>
                <c:pt idx="232">
                  <c:v>13.17583958915559</c:v>
                </c:pt>
                <c:pt idx="233">
                  <c:v>13.232388256920206</c:v>
                </c:pt>
                <c:pt idx="234">
                  <c:v>13.288936924684824</c:v>
                </c:pt>
                <c:pt idx="235">
                  <c:v>13.345485592449441</c:v>
                </c:pt>
                <c:pt idx="236">
                  <c:v>13.402034260214057</c:v>
                </c:pt>
                <c:pt idx="237">
                  <c:v>13.458582927978673</c:v>
                </c:pt>
                <c:pt idx="238">
                  <c:v>13.51513159574329</c:v>
                </c:pt>
                <c:pt idx="239">
                  <c:v>13.571680263507906</c:v>
                </c:pt>
                <c:pt idx="240">
                  <c:v>13.628228931272522</c:v>
                </c:pt>
                <c:pt idx="241">
                  <c:v>13.684777599037139</c:v>
                </c:pt>
                <c:pt idx="242">
                  <c:v>13.741326266801755</c:v>
                </c:pt>
                <c:pt idx="243">
                  <c:v>13.797874934566373</c:v>
                </c:pt>
                <c:pt idx="244">
                  <c:v>13.854423602330987</c:v>
                </c:pt>
                <c:pt idx="245">
                  <c:v>13.910972270095602</c:v>
                </c:pt>
                <c:pt idx="246">
                  <c:v>13.967520937860218</c:v>
                </c:pt>
                <c:pt idx="247">
                  <c:v>14.024069605624836</c:v>
                </c:pt>
                <c:pt idx="248">
                  <c:v>14.080618273389453</c:v>
                </c:pt>
                <c:pt idx="249">
                  <c:v>14.137166941154069</c:v>
                </c:pt>
                <c:pt idx="250">
                  <c:v>14.193715608918685</c:v>
                </c:pt>
                <c:pt idx="251">
                  <c:v>14.250264276683302</c:v>
                </c:pt>
                <c:pt idx="252">
                  <c:v>14.306812944447918</c:v>
                </c:pt>
                <c:pt idx="253">
                  <c:v>14.363361612212534</c:v>
                </c:pt>
                <c:pt idx="254">
                  <c:v>14.419910279977151</c:v>
                </c:pt>
                <c:pt idx="255">
                  <c:v>14.476458947741767</c:v>
                </c:pt>
                <c:pt idx="256">
                  <c:v>14.533007615506385</c:v>
                </c:pt>
                <c:pt idx="257">
                  <c:v>14.589556283271001</c:v>
                </c:pt>
                <c:pt idx="258">
                  <c:v>14.646104951035616</c:v>
                </c:pt>
                <c:pt idx="259">
                  <c:v>14.702653618800232</c:v>
                </c:pt>
                <c:pt idx="260">
                  <c:v>14.759202286564848</c:v>
                </c:pt>
                <c:pt idx="261">
                  <c:v>14.815750954329465</c:v>
                </c:pt>
                <c:pt idx="262">
                  <c:v>14.872299622094081</c:v>
                </c:pt>
                <c:pt idx="263">
                  <c:v>14.928848289858697</c:v>
                </c:pt>
                <c:pt idx="264">
                  <c:v>14.985396957623314</c:v>
                </c:pt>
                <c:pt idx="265">
                  <c:v>15.04194562538793</c:v>
                </c:pt>
                <c:pt idx="266">
                  <c:v>15.098494293152545</c:v>
                </c:pt>
                <c:pt idx="267">
                  <c:v>15.155042960917161</c:v>
                </c:pt>
                <c:pt idx="268">
                  <c:v>15.211591628681781</c:v>
                </c:pt>
                <c:pt idx="269">
                  <c:v>15.268140296446397</c:v>
                </c:pt>
                <c:pt idx="270">
                  <c:v>15.32468896421101</c:v>
                </c:pt>
                <c:pt idx="271">
                  <c:v>15.381237631975626</c:v>
                </c:pt>
                <c:pt idx="272">
                  <c:v>15.437786299740242</c:v>
                </c:pt>
                <c:pt idx="273">
                  <c:v>15.494334967504857</c:v>
                </c:pt>
                <c:pt idx="274">
                  <c:v>15.550883635269475</c:v>
                </c:pt>
                <c:pt idx="275">
                  <c:v>15.607432303034091</c:v>
                </c:pt>
                <c:pt idx="276">
                  <c:v>15.663980970798709</c:v>
                </c:pt>
                <c:pt idx="277">
                  <c:v>15.720529638563324</c:v>
                </c:pt>
                <c:pt idx="278">
                  <c:v>15.777078306327939</c:v>
                </c:pt>
                <c:pt idx="279">
                  <c:v>15.833626974092557</c:v>
                </c:pt>
                <c:pt idx="280">
                  <c:v>15.890175641857171</c:v>
                </c:pt>
                <c:pt idx="281">
                  <c:v>15.946724309621789</c:v>
                </c:pt>
                <c:pt idx="282">
                  <c:v>16.003272977386402</c:v>
                </c:pt>
                <c:pt idx="283">
                  <c:v>16.059821645151025</c:v>
                </c:pt>
                <c:pt idx="284">
                  <c:v>16.116370312915638</c:v>
                </c:pt>
                <c:pt idx="285">
                  <c:v>16.172918980680254</c:v>
                </c:pt>
                <c:pt idx="286">
                  <c:v>16.229467648444871</c:v>
                </c:pt>
                <c:pt idx="287">
                  <c:v>16.286016316209487</c:v>
                </c:pt>
                <c:pt idx="288">
                  <c:v>16.342564983974103</c:v>
                </c:pt>
                <c:pt idx="289">
                  <c:v>16.39911365173872</c:v>
                </c:pt>
                <c:pt idx="290">
                  <c:v>16.455662319503336</c:v>
                </c:pt>
                <c:pt idx="291">
                  <c:v>16.512210987267952</c:v>
                </c:pt>
                <c:pt idx="292">
                  <c:v>16.568759655032569</c:v>
                </c:pt>
                <c:pt idx="293">
                  <c:v>16.625308322797185</c:v>
                </c:pt>
                <c:pt idx="294">
                  <c:v>16.681856990561801</c:v>
                </c:pt>
                <c:pt idx="295">
                  <c:v>16.738405658326418</c:v>
                </c:pt>
                <c:pt idx="296">
                  <c:v>16.794954326091034</c:v>
                </c:pt>
                <c:pt idx="297">
                  <c:v>16.85150299385565</c:v>
                </c:pt>
                <c:pt idx="298">
                  <c:v>16.908051661620267</c:v>
                </c:pt>
                <c:pt idx="299">
                  <c:v>16.964600329384883</c:v>
                </c:pt>
                <c:pt idx="300">
                  <c:v>17.021148997149499</c:v>
                </c:pt>
                <c:pt idx="301">
                  <c:v>17.077697664914115</c:v>
                </c:pt>
                <c:pt idx="302">
                  <c:v>17.134246332678735</c:v>
                </c:pt>
                <c:pt idx="303">
                  <c:v>17.190795000443348</c:v>
                </c:pt>
                <c:pt idx="304">
                  <c:v>17.247343668207968</c:v>
                </c:pt>
                <c:pt idx="305">
                  <c:v>17.303892335972581</c:v>
                </c:pt>
                <c:pt idx="306">
                  <c:v>17.360441003737197</c:v>
                </c:pt>
                <c:pt idx="307">
                  <c:v>17.416989671501813</c:v>
                </c:pt>
                <c:pt idx="308">
                  <c:v>17.473538339266426</c:v>
                </c:pt>
                <c:pt idx="309">
                  <c:v>17.530087007031046</c:v>
                </c:pt>
                <c:pt idx="310">
                  <c:v>17.586635674795662</c:v>
                </c:pt>
                <c:pt idx="311">
                  <c:v>17.643184342560282</c:v>
                </c:pt>
                <c:pt idx="312">
                  <c:v>17.699733010324891</c:v>
                </c:pt>
                <c:pt idx="313">
                  <c:v>17.756281678089511</c:v>
                </c:pt>
                <c:pt idx="314">
                  <c:v>17.812830345854124</c:v>
                </c:pt>
                <c:pt idx="315">
                  <c:v>17.86937901361874</c:v>
                </c:pt>
                <c:pt idx="316">
                  <c:v>17.92592768138336</c:v>
                </c:pt>
                <c:pt idx="317">
                  <c:v>17.982476349147976</c:v>
                </c:pt>
                <c:pt idx="318">
                  <c:v>18.039025016912593</c:v>
                </c:pt>
                <c:pt idx="319">
                  <c:v>18.095573684677209</c:v>
                </c:pt>
                <c:pt idx="320">
                  <c:v>18.152122352441825</c:v>
                </c:pt>
                <c:pt idx="321">
                  <c:v>18.208671020206438</c:v>
                </c:pt>
                <c:pt idx="322">
                  <c:v>18.265219687971054</c:v>
                </c:pt>
                <c:pt idx="323">
                  <c:v>18.321768355735671</c:v>
                </c:pt>
                <c:pt idx="324">
                  <c:v>18.378317023500287</c:v>
                </c:pt>
                <c:pt idx="325">
                  <c:v>18.434865691264907</c:v>
                </c:pt>
                <c:pt idx="326">
                  <c:v>18.491414359029523</c:v>
                </c:pt>
                <c:pt idx="327">
                  <c:v>18.54796302679414</c:v>
                </c:pt>
                <c:pt idx="328">
                  <c:v>18.604511694558756</c:v>
                </c:pt>
                <c:pt idx="329">
                  <c:v>18.661060362323369</c:v>
                </c:pt>
                <c:pt idx="330">
                  <c:v>18.717609030087988</c:v>
                </c:pt>
                <c:pt idx="331">
                  <c:v>18.774157697852601</c:v>
                </c:pt>
                <c:pt idx="332">
                  <c:v>18.830706365617221</c:v>
                </c:pt>
                <c:pt idx="333">
                  <c:v>18.887255033381834</c:v>
                </c:pt>
                <c:pt idx="334">
                  <c:v>18.943803701146454</c:v>
                </c:pt>
                <c:pt idx="335">
                  <c:v>19.00035236891107</c:v>
                </c:pt>
                <c:pt idx="336">
                  <c:v>19.056901036675683</c:v>
                </c:pt>
                <c:pt idx="337">
                  <c:v>19.113449704440303</c:v>
                </c:pt>
                <c:pt idx="338">
                  <c:v>19.169998372204912</c:v>
                </c:pt>
                <c:pt idx="339">
                  <c:v>19.226547039969535</c:v>
                </c:pt>
                <c:pt idx="340">
                  <c:v>19.283095707734148</c:v>
                </c:pt>
                <c:pt idx="341">
                  <c:v>19.339644375498768</c:v>
                </c:pt>
                <c:pt idx="342">
                  <c:v>19.396193043263381</c:v>
                </c:pt>
                <c:pt idx="343">
                  <c:v>19.452741711028001</c:v>
                </c:pt>
                <c:pt idx="344">
                  <c:v>19.509290378792613</c:v>
                </c:pt>
                <c:pt idx="345">
                  <c:v>19.565839046557233</c:v>
                </c:pt>
                <c:pt idx="346">
                  <c:v>19.622387714321846</c:v>
                </c:pt>
                <c:pt idx="347">
                  <c:v>19.678936382086466</c:v>
                </c:pt>
                <c:pt idx="348">
                  <c:v>19.735485049851079</c:v>
                </c:pt>
                <c:pt idx="349">
                  <c:v>19.792033717615695</c:v>
                </c:pt>
                <c:pt idx="350">
                  <c:v>19.848582385380315</c:v>
                </c:pt>
                <c:pt idx="351">
                  <c:v>19.905131053144927</c:v>
                </c:pt>
                <c:pt idx="352">
                  <c:v>19.961679720909544</c:v>
                </c:pt>
                <c:pt idx="353">
                  <c:v>20.018228388674164</c:v>
                </c:pt>
                <c:pt idx="354">
                  <c:v>20.074777056438776</c:v>
                </c:pt>
                <c:pt idx="355">
                  <c:v>20.131325724203396</c:v>
                </c:pt>
                <c:pt idx="356">
                  <c:v>20.187874391968009</c:v>
                </c:pt>
                <c:pt idx="357">
                  <c:v>20.244423059732625</c:v>
                </c:pt>
                <c:pt idx="358">
                  <c:v>20.300971727497242</c:v>
                </c:pt>
                <c:pt idx="359">
                  <c:v>20.357520395261858</c:v>
                </c:pt>
                <c:pt idx="360">
                  <c:v>20.414069063026478</c:v>
                </c:pt>
                <c:pt idx="361">
                  <c:v>20.470617730791091</c:v>
                </c:pt>
                <c:pt idx="362">
                  <c:v>20.52716639855571</c:v>
                </c:pt>
                <c:pt idx="363">
                  <c:v>20.583715066320327</c:v>
                </c:pt>
                <c:pt idx="364">
                  <c:v>20.64026373408494</c:v>
                </c:pt>
                <c:pt idx="365">
                  <c:v>20.696812401849559</c:v>
                </c:pt>
                <c:pt idx="366">
                  <c:v>20.753361069614169</c:v>
                </c:pt>
                <c:pt idx="367">
                  <c:v>20.809909737378792</c:v>
                </c:pt>
                <c:pt idx="368">
                  <c:v>20.866458405143405</c:v>
                </c:pt>
                <c:pt idx="369">
                  <c:v>20.923007072908025</c:v>
                </c:pt>
                <c:pt idx="370">
                  <c:v>20.979555740672637</c:v>
                </c:pt>
                <c:pt idx="371">
                  <c:v>21.036104408437257</c:v>
                </c:pt>
                <c:pt idx="372">
                  <c:v>21.09265307620187</c:v>
                </c:pt>
                <c:pt idx="373">
                  <c:v>21.14920174396649</c:v>
                </c:pt>
                <c:pt idx="374">
                  <c:v>21.205750411731103</c:v>
                </c:pt>
                <c:pt idx="375">
                  <c:v>21.262299079495719</c:v>
                </c:pt>
                <c:pt idx="376">
                  <c:v>21.318847747260335</c:v>
                </c:pt>
                <c:pt idx="377">
                  <c:v>21.375396415024952</c:v>
                </c:pt>
                <c:pt idx="378">
                  <c:v>21.431945082789571</c:v>
                </c:pt>
                <c:pt idx="379">
                  <c:v>21.488493750554181</c:v>
                </c:pt>
                <c:pt idx="380">
                  <c:v>21.545042418318801</c:v>
                </c:pt>
                <c:pt idx="381">
                  <c:v>21.601591086083413</c:v>
                </c:pt>
                <c:pt idx="382">
                  <c:v>21.658139753848033</c:v>
                </c:pt>
                <c:pt idx="383">
                  <c:v>21.714688421612649</c:v>
                </c:pt>
                <c:pt idx="384">
                  <c:v>21.771237089377266</c:v>
                </c:pt>
                <c:pt idx="385">
                  <c:v>21.827785757141882</c:v>
                </c:pt>
                <c:pt idx="386">
                  <c:v>21.884334424906502</c:v>
                </c:pt>
                <c:pt idx="387">
                  <c:v>21.940883092671115</c:v>
                </c:pt>
                <c:pt idx="388">
                  <c:v>21.997431760435735</c:v>
                </c:pt>
                <c:pt idx="389">
                  <c:v>22.053980428200344</c:v>
                </c:pt>
                <c:pt idx="390">
                  <c:v>22.110529095964967</c:v>
                </c:pt>
                <c:pt idx="391">
                  <c:v>22.167077763729576</c:v>
                </c:pt>
                <c:pt idx="392">
                  <c:v>22.223626431494196</c:v>
                </c:pt>
                <c:pt idx="393">
                  <c:v>22.280175099258813</c:v>
                </c:pt>
                <c:pt idx="394">
                  <c:v>22.336723767023425</c:v>
                </c:pt>
                <c:pt idx="395">
                  <c:v>22.393272434788045</c:v>
                </c:pt>
                <c:pt idx="396">
                  <c:v>22.449821102552662</c:v>
                </c:pt>
                <c:pt idx="397">
                  <c:v>22.506369770317278</c:v>
                </c:pt>
                <c:pt idx="398">
                  <c:v>22.562918438081894</c:v>
                </c:pt>
                <c:pt idx="399">
                  <c:v>22.61946710584651</c:v>
                </c:pt>
                <c:pt idx="400">
                  <c:v>22.676015773611127</c:v>
                </c:pt>
                <c:pt idx="401">
                  <c:v>22.732564441375747</c:v>
                </c:pt>
                <c:pt idx="402">
                  <c:v>22.789113109140359</c:v>
                </c:pt>
                <c:pt idx="403">
                  <c:v>22.845661776904976</c:v>
                </c:pt>
                <c:pt idx="404">
                  <c:v>22.902210444669596</c:v>
                </c:pt>
                <c:pt idx="405">
                  <c:v>22.958759112434205</c:v>
                </c:pt>
                <c:pt idx="406">
                  <c:v>23.015307780198828</c:v>
                </c:pt>
                <c:pt idx="407">
                  <c:v>23.071856447963437</c:v>
                </c:pt>
                <c:pt idx="408">
                  <c:v>23.128405115728057</c:v>
                </c:pt>
                <c:pt idx="409">
                  <c:v>23.18495378349267</c:v>
                </c:pt>
                <c:pt idx="410">
                  <c:v>23.24150245125729</c:v>
                </c:pt>
                <c:pt idx="411">
                  <c:v>23.298051119021906</c:v>
                </c:pt>
                <c:pt idx="412">
                  <c:v>23.354599786786522</c:v>
                </c:pt>
                <c:pt idx="413">
                  <c:v>23.411148454551139</c:v>
                </c:pt>
                <c:pt idx="414">
                  <c:v>23.467697122315759</c:v>
                </c:pt>
                <c:pt idx="415">
                  <c:v>23.524245790080371</c:v>
                </c:pt>
                <c:pt idx="416">
                  <c:v>23.580794457844988</c:v>
                </c:pt>
                <c:pt idx="417">
                  <c:v>23.6373431256096</c:v>
                </c:pt>
                <c:pt idx="418">
                  <c:v>23.69389179337422</c:v>
                </c:pt>
                <c:pt idx="419">
                  <c:v>23.750440461138837</c:v>
                </c:pt>
                <c:pt idx="420">
                  <c:v>23.806989128903449</c:v>
                </c:pt>
                <c:pt idx="421">
                  <c:v>23.863537796668069</c:v>
                </c:pt>
                <c:pt idx="422">
                  <c:v>23.920086464432682</c:v>
                </c:pt>
                <c:pt idx="423">
                  <c:v>23.976635132197302</c:v>
                </c:pt>
                <c:pt idx="424">
                  <c:v>24.033183799961915</c:v>
                </c:pt>
                <c:pt idx="425">
                  <c:v>24.089732467726535</c:v>
                </c:pt>
                <c:pt idx="426">
                  <c:v>24.146281135491147</c:v>
                </c:pt>
                <c:pt idx="427">
                  <c:v>24.202829803255767</c:v>
                </c:pt>
                <c:pt idx="428">
                  <c:v>24.25937847102038</c:v>
                </c:pt>
                <c:pt idx="429">
                  <c:v>24.315927138785003</c:v>
                </c:pt>
                <c:pt idx="430">
                  <c:v>24.372475806549613</c:v>
                </c:pt>
                <c:pt idx="431">
                  <c:v>24.429024474314232</c:v>
                </c:pt>
                <c:pt idx="432">
                  <c:v>24.485573142078845</c:v>
                </c:pt>
                <c:pt idx="433">
                  <c:v>24.542121809843461</c:v>
                </c:pt>
                <c:pt idx="434">
                  <c:v>24.598670477608081</c:v>
                </c:pt>
                <c:pt idx="435">
                  <c:v>24.655219145372694</c:v>
                </c:pt>
                <c:pt idx="436">
                  <c:v>24.711767813137314</c:v>
                </c:pt>
                <c:pt idx="437">
                  <c:v>24.76831648090193</c:v>
                </c:pt>
                <c:pt idx="438">
                  <c:v>24.824865148666547</c:v>
                </c:pt>
                <c:pt idx="439">
                  <c:v>24.881413816431163</c:v>
                </c:pt>
                <c:pt idx="440">
                  <c:v>24.937962484195776</c:v>
                </c:pt>
                <c:pt idx="441">
                  <c:v>24.994511151960396</c:v>
                </c:pt>
                <c:pt idx="442">
                  <c:v>25.051059819725008</c:v>
                </c:pt>
                <c:pt idx="443">
                  <c:v>25.107608487489628</c:v>
                </c:pt>
                <c:pt idx="444">
                  <c:v>25.164157155254244</c:v>
                </c:pt>
                <c:pt idx="445">
                  <c:v>25.220705823018857</c:v>
                </c:pt>
                <c:pt idx="446">
                  <c:v>25.277254490783477</c:v>
                </c:pt>
                <c:pt idx="447">
                  <c:v>25.333803158548093</c:v>
                </c:pt>
                <c:pt idx="448">
                  <c:v>25.390351826312706</c:v>
                </c:pt>
                <c:pt idx="449">
                  <c:v>25.446900494077326</c:v>
                </c:pt>
                <c:pt idx="450">
                  <c:v>25.503449161841939</c:v>
                </c:pt>
                <c:pt idx="451">
                  <c:v>25.559997829606559</c:v>
                </c:pt>
                <c:pt idx="452">
                  <c:v>25.616546497371171</c:v>
                </c:pt>
                <c:pt idx="453">
                  <c:v>25.673095165135791</c:v>
                </c:pt>
                <c:pt idx="454">
                  <c:v>25.729643832900404</c:v>
                </c:pt>
                <c:pt idx="455">
                  <c:v>25.786192500665024</c:v>
                </c:pt>
                <c:pt idx="456">
                  <c:v>25.842741168429637</c:v>
                </c:pt>
                <c:pt idx="457">
                  <c:v>25.89928983619426</c:v>
                </c:pt>
                <c:pt idx="458">
                  <c:v>25.955838503958869</c:v>
                </c:pt>
                <c:pt idx="459">
                  <c:v>26.012387171723489</c:v>
                </c:pt>
                <c:pt idx="460">
                  <c:v>26.068935839488102</c:v>
                </c:pt>
                <c:pt idx="461">
                  <c:v>26.125484507252715</c:v>
                </c:pt>
                <c:pt idx="462">
                  <c:v>26.182033175017338</c:v>
                </c:pt>
                <c:pt idx="463">
                  <c:v>26.238581842781947</c:v>
                </c:pt>
                <c:pt idx="464">
                  <c:v>26.295130510546571</c:v>
                </c:pt>
                <c:pt idx="465">
                  <c:v>26.35167917831118</c:v>
                </c:pt>
                <c:pt idx="466">
                  <c:v>26.408227846075803</c:v>
                </c:pt>
                <c:pt idx="467">
                  <c:v>26.464776513840413</c:v>
                </c:pt>
                <c:pt idx="468">
                  <c:v>26.521325181605032</c:v>
                </c:pt>
                <c:pt idx="469">
                  <c:v>26.577873849369649</c:v>
                </c:pt>
                <c:pt idx="470">
                  <c:v>26.634422517134265</c:v>
                </c:pt>
                <c:pt idx="471">
                  <c:v>26.690971184898881</c:v>
                </c:pt>
                <c:pt idx="472">
                  <c:v>26.747519852663501</c:v>
                </c:pt>
                <c:pt idx="473">
                  <c:v>26.804068520428114</c:v>
                </c:pt>
                <c:pt idx="474">
                  <c:v>26.860617188192734</c:v>
                </c:pt>
                <c:pt idx="475">
                  <c:v>26.917165855957347</c:v>
                </c:pt>
                <c:pt idx="476">
                  <c:v>26.973714523721963</c:v>
                </c:pt>
                <c:pt idx="477">
                  <c:v>27.030263191486579</c:v>
                </c:pt>
                <c:pt idx="478">
                  <c:v>27.086811859251196</c:v>
                </c:pt>
                <c:pt idx="479">
                  <c:v>27.143360527015812</c:v>
                </c:pt>
                <c:pt idx="480">
                  <c:v>27.199909194780432</c:v>
                </c:pt>
                <c:pt idx="481">
                  <c:v>27.256457862545044</c:v>
                </c:pt>
                <c:pt idx="482">
                  <c:v>27.313006530309661</c:v>
                </c:pt>
                <c:pt idx="483">
                  <c:v>27.369555198074277</c:v>
                </c:pt>
                <c:pt idx="484">
                  <c:v>27.426103865838893</c:v>
                </c:pt>
                <c:pt idx="485">
                  <c:v>27.48265253360351</c:v>
                </c:pt>
                <c:pt idx="486">
                  <c:v>27.539201201368126</c:v>
                </c:pt>
                <c:pt idx="487">
                  <c:v>27.595749869132746</c:v>
                </c:pt>
                <c:pt idx="488">
                  <c:v>27.652298536897359</c:v>
                </c:pt>
                <c:pt idx="489">
                  <c:v>27.708847204661975</c:v>
                </c:pt>
                <c:pt idx="490">
                  <c:v>27.765395872426595</c:v>
                </c:pt>
                <c:pt idx="491">
                  <c:v>27.821944540191204</c:v>
                </c:pt>
                <c:pt idx="492">
                  <c:v>27.878493207955827</c:v>
                </c:pt>
                <c:pt idx="493">
                  <c:v>27.935041875720437</c:v>
                </c:pt>
                <c:pt idx="494">
                  <c:v>27.99159054348506</c:v>
                </c:pt>
                <c:pt idx="495">
                  <c:v>28.048139211249673</c:v>
                </c:pt>
                <c:pt idx="496">
                  <c:v>28.104687879014289</c:v>
                </c:pt>
                <c:pt idx="497">
                  <c:v>28.161236546778905</c:v>
                </c:pt>
                <c:pt idx="498">
                  <c:v>28.217785214543525</c:v>
                </c:pt>
                <c:pt idx="499">
                  <c:v>28.274333882308138</c:v>
                </c:pt>
                <c:pt idx="500">
                  <c:v>28.330882550072751</c:v>
                </c:pt>
                <c:pt idx="501">
                  <c:v>28.387431217837371</c:v>
                </c:pt>
                <c:pt idx="502">
                  <c:v>28.443979885601987</c:v>
                </c:pt>
                <c:pt idx="503">
                  <c:v>28.500528553366603</c:v>
                </c:pt>
                <c:pt idx="504">
                  <c:v>28.557077221131216</c:v>
                </c:pt>
                <c:pt idx="505">
                  <c:v>28.613625888895836</c:v>
                </c:pt>
                <c:pt idx="506">
                  <c:v>28.670174556660449</c:v>
                </c:pt>
                <c:pt idx="507">
                  <c:v>28.726723224425069</c:v>
                </c:pt>
                <c:pt idx="508">
                  <c:v>28.783271892189681</c:v>
                </c:pt>
                <c:pt idx="509">
                  <c:v>28.839820559954301</c:v>
                </c:pt>
                <c:pt idx="510">
                  <c:v>28.896369227718917</c:v>
                </c:pt>
                <c:pt idx="511">
                  <c:v>28.952917895483534</c:v>
                </c:pt>
                <c:pt idx="512">
                  <c:v>29.009466563248147</c:v>
                </c:pt>
                <c:pt idx="513">
                  <c:v>29.06601523101277</c:v>
                </c:pt>
                <c:pt idx="514">
                  <c:v>29.122563898777379</c:v>
                </c:pt>
                <c:pt idx="515">
                  <c:v>29.179112566542003</c:v>
                </c:pt>
                <c:pt idx="516">
                  <c:v>29.235661234306612</c:v>
                </c:pt>
                <c:pt idx="517">
                  <c:v>29.292209902071232</c:v>
                </c:pt>
                <c:pt idx="518">
                  <c:v>29.348758569835848</c:v>
                </c:pt>
                <c:pt idx="519">
                  <c:v>29.405307237600464</c:v>
                </c:pt>
                <c:pt idx="520">
                  <c:v>29.461855905365081</c:v>
                </c:pt>
                <c:pt idx="521">
                  <c:v>29.518404573129697</c:v>
                </c:pt>
                <c:pt idx="522">
                  <c:v>29.574953240894313</c:v>
                </c:pt>
                <c:pt idx="523">
                  <c:v>29.63150190865893</c:v>
                </c:pt>
                <c:pt idx="524">
                  <c:v>29.688050576423546</c:v>
                </c:pt>
                <c:pt idx="525">
                  <c:v>29.744599244188162</c:v>
                </c:pt>
                <c:pt idx="526">
                  <c:v>29.801147911952778</c:v>
                </c:pt>
                <c:pt idx="527">
                  <c:v>29.857696579717395</c:v>
                </c:pt>
                <c:pt idx="528">
                  <c:v>29.914245247482008</c:v>
                </c:pt>
                <c:pt idx="529">
                  <c:v>29.970793915246627</c:v>
                </c:pt>
                <c:pt idx="530">
                  <c:v>30.02734258301124</c:v>
                </c:pt>
                <c:pt idx="531">
                  <c:v>30.08389125077586</c:v>
                </c:pt>
                <c:pt idx="532">
                  <c:v>30.140439918540469</c:v>
                </c:pt>
                <c:pt idx="533">
                  <c:v>30.196988586305089</c:v>
                </c:pt>
                <c:pt idx="534">
                  <c:v>30.253537254069709</c:v>
                </c:pt>
                <c:pt idx="535">
                  <c:v>30.310085921834322</c:v>
                </c:pt>
                <c:pt idx="536">
                  <c:v>30.366634589598942</c:v>
                </c:pt>
                <c:pt idx="537">
                  <c:v>30.423183257363561</c:v>
                </c:pt>
                <c:pt idx="538">
                  <c:v>30.479731925128174</c:v>
                </c:pt>
                <c:pt idx="539">
                  <c:v>30.536280592892794</c:v>
                </c:pt>
                <c:pt idx="540">
                  <c:v>30.592829260657407</c:v>
                </c:pt>
                <c:pt idx="541">
                  <c:v>30.64937792842202</c:v>
                </c:pt>
                <c:pt idx="542">
                  <c:v>30.705926596186636</c:v>
                </c:pt>
                <c:pt idx="543">
                  <c:v>30.762475263951252</c:v>
                </c:pt>
                <c:pt idx="544">
                  <c:v>30.819023931715869</c:v>
                </c:pt>
                <c:pt idx="545">
                  <c:v>30.875572599480485</c:v>
                </c:pt>
                <c:pt idx="546">
                  <c:v>30.932121267245101</c:v>
                </c:pt>
                <c:pt idx="547">
                  <c:v>30.988669935009714</c:v>
                </c:pt>
                <c:pt idx="548">
                  <c:v>31.045218602774334</c:v>
                </c:pt>
                <c:pt idx="549">
                  <c:v>31.10176727053895</c:v>
                </c:pt>
                <c:pt idx="550">
                  <c:v>31.158315938303566</c:v>
                </c:pt>
                <c:pt idx="551">
                  <c:v>31.214864606068183</c:v>
                </c:pt>
                <c:pt idx="552">
                  <c:v>31.271413273832803</c:v>
                </c:pt>
                <c:pt idx="553">
                  <c:v>31.327961941597419</c:v>
                </c:pt>
                <c:pt idx="554">
                  <c:v>31.384510609362039</c:v>
                </c:pt>
                <c:pt idx="555">
                  <c:v>31.441059277126648</c:v>
                </c:pt>
                <c:pt idx="556">
                  <c:v>31.497607944891268</c:v>
                </c:pt>
                <c:pt idx="557">
                  <c:v>31.554156612655877</c:v>
                </c:pt>
                <c:pt idx="558">
                  <c:v>31.6107052804205</c:v>
                </c:pt>
                <c:pt idx="559">
                  <c:v>31.667253948185113</c:v>
                </c:pt>
                <c:pt idx="560">
                  <c:v>31.723802615949729</c:v>
                </c:pt>
                <c:pt idx="561">
                  <c:v>31.780351283714342</c:v>
                </c:pt>
                <c:pt idx="562">
                  <c:v>31.836899951478966</c:v>
                </c:pt>
                <c:pt idx="563">
                  <c:v>31.893448619243578</c:v>
                </c:pt>
                <c:pt idx="564">
                  <c:v>31.949997287008195</c:v>
                </c:pt>
                <c:pt idx="565">
                  <c:v>32.006545954772804</c:v>
                </c:pt>
                <c:pt idx="566">
                  <c:v>32.063094622537427</c:v>
                </c:pt>
                <c:pt idx="567">
                  <c:v>32.119643290302051</c:v>
                </c:pt>
                <c:pt idx="568">
                  <c:v>32.17619195806666</c:v>
                </c:pt>
                <c:pt idx="569">
                  <c:v>32.232740625831276</c:v>
                </c:pt>
                <c:pt idx="570">
                  <c:v>32.2892892935959</c:v>
                </c:pt>
                <c:pt idx="571">
                  <c:v>32.345837961360509</c:v>
                </c:pt>
                <c:pt idx="572">
                  <c:v>32.402386629125132</c:v>
                </c:pt>
                <c:pt idx="573">
                  <c:v>32.458935296889742</c:v>
                </c:pt>
                <c:pt idx="574">
                  <c:v>32.515483964654358</c:v>
                </c:pt>
                <c:pt idx="575">
                  <c:v>32.572032632418974</c:v>
                </c:pt>
                <c:pt idx="576">
                  <c:v>32.62858130018359</c:v>
                </c:pt>
                <c:pt idx="577">
                  <c:v>32.685129967948207</c:v>
                </c:pt>
                <c:pt idx="578">
                  <c:v>32.741678635712823</c:v>
                </c:pt>
                <c:pt idx="579">
                  <c:v>32.798227303477439</c:v>
                </c:pt>
                <c:pt idx="580">
                  <c:v>32.854775971242056</c:v>
                </c:pt>
                <c:pt idx="581">
                  <c:v>32.911324639006672</c:v>
                </c:pt>
                <c:pt idx="582">
                  <c:v>32.967873306771288</c:v>
                </c:pt>
                <c:pt idx="583">
                  <c:v>33.024421974535905</c:v>
                </c:pt>
                <c:pt idx="584">
                  <c:v>33.080970642300521</c:v>
                </c:pt>
                <c:pt idx="585">
                  <c:v>33.137519310065137</c:v>
                </c:pt>
                <c:pt idx="586">
                  <c:v>33.194067977829754</c:v>
                </c:pt>
                <c:pt idx="587">
                  <c:v>33.25061664559437</c:v>
                </c:pt>
                <c:pt idx="588">
                  <c:v>33.307165313358986</c:v>
                </c:pt>
                <c:pt idx="589">
                  <c:v>33.363713981123603</c:v>
                </c:pt>
                <c:pt idx="590">
                  <c:v>33.420262648888219</c:v>
                </c:pt>
                <c:pt idx="591">
                  <c:v>33.476811316652835</c:v>
                </c:pt>
                <c:pt idx="592">
                  <c:v>33.533359984417451</c:v>
                </c:pt>
                <c:pt idx="593">
                  <c:v>33.589908652182068</c:v>
                </c:pt>
                <c:pt idx="594">
                  <c:v>33.646457319946677</c:v>
                </c:pt>
                <c:pt idx="595">
                  <c:v>33.7030059877113</c:v>
                </c:pt>
                <c:pt idx="596">
                  <c:v>33.759554655475917</c:v>
                </c:pt>
                <c:pt idx="597">
                  <c:v>33.816103323240533</c:v>
                </c:pt>
                <c:pt idx="598">
                  <c:v>33.872651991005142</c:v>
                </c:pt>
                <c:pt idx="599">
                  <c:v>33.929200658769766</c:v>
                </c:pt>
                <c:pt idx="600">
                  <c:v>33.985749326534382</c:v>
                </c:pt>
                <c:pt idx="601">
                  <c:v>34.042297994298998</c:v>
                </c:pt>
                <c:pt idx="602">
                  <c:v>34.098846662063615</c:v>
                </c:pt>
                <c:pt idx="603">
                  <c:v>34.155395329828231</c:v>
                </c:pt>
                <c:pt idx="604">
                  <c:v>34.211943997592847</c:v>
                </c:pt>
                <c:pt idx="605">
                  <c:v>34.268492665357471</c:v>
                </c:pt>
                <c:pt idx="606">
                  <c:v>34.32504133312208</c:v>
                </c:pt>
                <c:pt idx="607">
                  <c:v>34.381590000886696</c:v>
                </c:pt>
                <c:pt idx="608">
                  <c:v>34.438138668651305</c:v>
                </c:pt>
                <c:pt idx="609">
                  <c:v>34.494687336415936</c:v>
                </c:pt>
                <c:pt idx="610">
                  <c:v>34.551236004180545</c:v>
                </c:pt>
                <c:pt idx="611">
                  <c:v>34.607784671945161</c:v>
                </c:pt>
                <c:pt idx="612">
                  <c:v>34.664333339709771</c:v>
                </c:pt>
                <c:pt idx="613">
                  <c:v>34.720882007474394</c:v>
                </c:pt>
                <c:pt idx="614">
                  <c:v>34.77743067523901</c:v>
                </c:pt>
                <c:pt idx="615">
                  <c:v>34.833979343003627</c:v>
                </c:pt>
                <c:pt idx="616">
                  <c:v>34.890528010768236</c:v>
                </c:pt>
                <c:pt idx="617">
                  <c:v>34.947076678532852</c:v>
                </c:pt>
                <c:pt idx="618">
                  <c:v>35.003625346297483</c:v>
                </c:pt>
                <c:pt idx="619">
                  <c:v>35.060174014062092</c:v>
                </c:pt>
                <c:pt idx="620">
                  <c:v>35.116722681826708</c:v>
                </c:pt>
                <c:pt idx="621">
                  <c:v>35.173271349591325</c:v>
                </c:pt>
                <c:pt idx="622">
                  <c:v>35.229820017355941</c:v>
                </c:pt>
                <c:pt idx="623">
                  <c:v>35.286368685120564</c:v>
                </c:pt>
                <c:pt idx="624">
                  <c:v>35.342917352885173</c:v>
                </c:pt>
                <c:pt idx="625">
                  <c:v>35.399466020649783</c:v>
                </c:pt>
                <c:pt idx="626">
                  <c:v>35.456014688414406</c:v>
                </c:pt>
                <c:pt idx="627">
                  <c:v>35.512563356179022</c:v>
                </c:pt>
                <c:pt idx="628">
                  <c:v>35.569112023943639</c:v>
                </c:pt>
                <c:pt idx="629">
                  <c:v>35.625660691708248</c:v>
                </c:pt>
                <c:pt idx="630">
                  <c:v>35.682209359472864</c:v>
                </c:pt>
                <c:pt idx="631">
                  <c:v>35.738758027237481</c:v>
                </c:pt>
                <c:pt idx="632">
                  <c:v>35.795306695002104</c:v>
                </c:pt>
                <c:pt idx="633">
                  <c:v>35.85185536276672</c:v>
                </c:pt>
                <c:pt idx="634">
                  <c:v>35.908404030531329</c:v>
                </c:pt>
                <c:pt idx="635">
                  <c:v>35.964952698295953</c:v>
                </c:pt>
                <c:pt idx="636">
                  <c:v>36.021501366060569</c:v>
                </c:pt>
                <c:pt idx="637">
                  <c:v>36.078050033825185</c:v>
                </c:pt>
                <c:pt idx="638">
                  <c:v>36.134598701589802</c:v>
                </c:pt>
                <c:pt idx="639">
                  <c:v>36.191147369354418</c:v>
                </c:pt>
                <c:pt idx="640">
                  <c:v>36.247696037119034</c:v>
                </c:pt>
                <c:pt idx="641">
                  <c:v>36.304244704883651</c:v>
                </c:pt>
                <c:pt idx="642">
                  <c:v>36.360793372648267</c:v>
                </c:pt>
                <c:pt idx="643">
                  <c:v>36.417342040412876</c:v>
                </c:pt>
                <c:pt idx="644">
                  <c:v>36.4738907081775</c:v>
                </c:pt>
                <c:pt idx="645">
                  <c:v>36.530439375942109</c:v>
                </c:pt>
                <c:pt idx="646">
                  <c:v>36.586988043706732</c:v>
                </c:pt>
                <c:pt idx="647">
                  <c:v>36.643536711471342</c:v>
                </c:pt>
                <c:pt idx="648">
                  <c:v>36.700085379235965</c:v>
                </c:pt>
                <c:pt idx="649">
                  <c:v>36.756634047000574</c:v>
                </c:pt>
                <c:pt idx="650">
                  <c:v>36.81318271476519</c:v>
                </c:pt>
                <c:pt idx="651">
                  <c:v>36.869731382529814</c:v>
                </c:pt>
                <c:pt idx="652">
                  <c:v>36.92628005029443</c:v>
                </c:pt>
                <c:pt idx="653">
                  <c:v>36.982828718059046</c:v>
                </c:pt>
                <c:pt idx="654">
                  <c:v>37.039377385823663</c:v>
                </c:pt>
                <c:pt idx="655">
                  <c:v>37.095926053588279</c:v>
                </c:pt>
                <c:pt idx="656">
                  <c:v>37.152474721352895</c:v>
                </c:pt>
                <c:pt idx="657">
                  <c:v>37.209023389117512</c:v>
                </c:pt>
                <c:pt idx="658">
                  <c:v>37.265572056882128</c:v>
                </c:pt>
                <c:pt idx="659">
                  <c:v>37.322120724646737</c:v>
                </c:pt>
                <c:pt idx="660">
                  <c:v>37.378669392411361</c:v>
                </c:pt>
                <c:pt idx="661">
                  <c:v>37.435218060175977</c:v>
                </c:pt>
                <c:pt idx="662">
                  <c:v>37.491766727940593</c:v>
                </c:pt>
                <c:pt idx="663">
                  <c:v>37.548315395705202</c:v>
                </c:pt>
                <c:pt idx="664">
                  <c:v>37.604864063469826</c:v>
                </c:pt>
                <c:pt idx="665">
                  <c:v>37.661412731234442</c:v>
                </c:pt>
                <c:pt idx="666">
                  <c:v>37.717961398999059</c:v>
                </c:pt>
                <c:pt idx="667">
                  <c:v>37.774510066763668</c:v>
                </c:pt>
                <c:pt idx="668">
                  <c:v>37.831058734528284</c:v>
                </c:pt>
                <c:pt idx="669">
                  <c:v>37.887607402292907</c:v>
                </c:pt>
                <c:pt idx="670">
                  <c:v>37.944156070057524</c:v>
                </c:pt>
                <c:pt idx="671">
                  <c:v>38.00070473782214</c:v>
                </c:pt>
                <c:pt idx="672">
                  <c:v>38.057253405586756</c:v>
                </c:pt>
                <c:pt idx="673">
                  <c:v>38.113802073351366</c:v>
                </c:pt>
                <c:pt idx="674">
                  <c:v>38.170350741115989</c:v>
                </c:pt>
                <c:pt idx="675">
                  <c:v>38.226899408880605</c:v>
                </c:pt>
                <c:pt idx="676">
                  <c:v>38.283448076645222</c:v>
                </c:pt>
                <c:pt idx="677">
                  <c:v>38.339996744409824</c:v>
                </c:pt>
                <c:pt idx="678">
                  <c:v>38.396545412174454</c:v>
                </c:pt>
                <c:pt idx="679">
                  <c:v>38.453094079939071</c:v>
                </c:pt>
                <c:pt idx="680">
                  <c:v>38.509642747703687</c:v>
                </c:pt>
                <c:pt idx="681">
                  <c:v>38.566191415468296</c:v>
                </c:pt>
                <c:pt idx="682">
                  <c:v>38.622740083232912</c:v>
                </c:pt>
                <c:pt idx="683">
                  <c:v>38.679288750997536</c:v>
                </c:pt>
                <c:pt idx="684">
                  <c:v>38.735837418762152</c:v>
                </c:pt>
                <c:pt idx="685">
                  <c:v>38.792386086526761</c:v>
                </c:pt>
                <c:pt idx="686">
                  <c:v>38.848934754291378</c:v>
                </c:pt>
                <c:pt idx="687">
                  <c:v>38.905483422056001</c:v>
                </c:pt>
                <c:pt idx="688">
                  <c:v>38.962032089820617</c:v>
                </c:pt>
                <c:pt idx="689">
                  <c:v>39.018580757585227</c:v>
                </c:pt>
                <c:pt idx="690">
                  <c:v>39.075129425349843</c:v>
                </c:pt>
                <c:pt idx="691">
                  <c:v>39.131678093114466</c:v>
                </c:pt>
                <c:pt idx="692">
                  <c:v>39.18822676087909</c:v>
                </c:pt>
                <c:pt idx="693">
                  <c:v>39.244775428643692</c:v>
                </c:pt>
                <c:pt idx="694">
                  <c:v>39.301324096408308</c:v>
                </c:pt>
                <c:pt idx="695">
                  <c:v>39.357872764172932</c:v>
                </c:pt>
                <c:pt idx="696">
                  <c:v>39.414421431937548</c:v>
                </c:pt>
                <c:pt idx="697">
                  <c:v>39.470970099702157</c:v>
                </c:pt>
                <c:pt idx="698">
                  <c:v>39.527518767466773</c:v>
                </c:pt>
                <c:pt idx="699">
                  <c:v>39.58406743523139</c:v>
                </c:pt>
                <c:pt idx="700">
                  <c:v>39.640616102996013</c:v>
                </c:pt>
                <c:pt idx="701">
                  <c:v>39.697164770760629</c:v>
                </c:pt>
                <c:pt idx="702">
                  <c:v>39.753713438525239</c:v>
                </c:pt>
                <c:pt idx="703">
                  <c:v>39.810262106289855</c:v>
                </c:pt>
                <c:pt idx="704">
                  <c:v>39.866810774054478</c:v>
                </c:pt>
                <c:pt idx="705">
                  <c:v>39.923359441819088</c:v>
                </c:pt>
                <c:pt idx="706">
                  <c:v>39.979908109583711</c:v>
                </c:pt>
                <c:pt idx="707">
                  <c:v>40.036456777348327</c:v>
                </c:pt>
                <c:pt idx="708">
                  <c:v>40.093005445112937</c:v>
                </c:pt>
                <c:pt idx="709">
                  <c:v>40.149554112877553</c:v>
                </c:pt>
                <c:pt idx="710">
                  <c:v>40.206102780642169</c:v>
                </c:pt>
                <c:pt idx="711">
                  <c:v>40.262651448406793</c:v>
                </c:pt>
                <c:pt idx="712">
                  <c:v>40.319200116171402</c:v>
                </c:pt>
                <c:pt idx="713">
                  <c:v>40.375748783936018</c:v>
                </c:pt>
                <c:pt idx="714">
                  <c:v>40.432297451700634</c:v>
                </c:pt>
                <c:pt idx="715">
                  <c:v>40.488846119465251</c:v>
                </c:pt>
                <c:pt idx="716">
                  <c:v>40.545394787229867</c:v>
                </c:pt>
                <c:pt idx="717">
                  <c:v>40.601943454994483</c:v>
                </c:pt>
                <c:pt idx="718">
                  <c:v>40.6584921227591</c:v>
                </c:pt>
                <c:pt idx="719">
                  <c:v>40.715040790523716</c:v>
                </c:pt>
                <c:pt idx="720">
                  <c:v>40.771589458288332</c:v>
                </c:pt>
                <c:pt idx="721">
                  <c:v>40.828138126052956</c:v>
                </c:pt>
                <c:pt idx="722">
                  <c:v>40.884686793817572</c:v>
                </c:pt>
                <c:pt idx="723">
                  <c:v>40.941235461582181</c:v>
                </c:pt>
                <c:pt idx="724">
                  <c:v>40.99778412934679</c:v>
                </c:pt>
                <c:pt idx="725">
                  <c:v>41.054332797111421</c:v>
                </c:pt>
                <c:pt idx="726">
                  <c:v>41.110881464876037</c:v>
                </c:pt>
                <c:pt idx="727">
                  <c:v>41.167430132640654</c:v>
                </c:pt>
                <c:pt idx="728">
                  <c:v>41.223978800405256</c:v>
                </c:pt>
                <c:pt idx="729">
                  <c:v>41.280527468169879</c:v>
                </c:pt>
                <c:pt idx="730">
                  <c:v>41.337076135934502</c:v>
                </c:pt>
                <c:pt idx="731">
                  <c:v>41.393624803699119</c:v>
                </c:pt>
                <c:pt idx="732">
                  <c:v>41.450173471463721</c:v>
                </c:pt>
                <c:pt idx="733">
                  <c:v>41.506722139228337</c:v>
                </c:pt>
                <c:pt idx="734">
                  <c:v>41.563270806992968</c:v>
                </c:pt>
                <c:pt idx="735">
                  <c:v>41.619819474757584</c:v>
                </c:pt>
                <c:pt idx="736">
                  <c:v>41.676368142522193</c:v>
                </c:pt>
                <c:pt idx="737">
                  <c:v>41.73291681028681</c:v>
                </c:pt>
                <c:pt idx="738">
                  <c:v>41.789465478051433</c:v>
                </c:pt>
                <c:pt idx="739">
                  <c:v>41.846014145816049</c:v>
                </c:pt>
                <c:pt idx="740">
                  <c:v>41.902562813580658</c:v>
                </c:pt>
                <c:pt idx="741">
                  <c:v>41.959111481345275</c:v>
                </c:pt>
                <c:pt idx="742">
                  <c:v>42.015660149109891</c:v>
                </c:pt>
                <c:pt idx="743">
                  <c:v>42.072208816874515</c:v>
                </c:pt>
                <c:pt idx="744">
                  <c:v>42.128757484639124</c:v>
                </c:pt>
                <c:pt idx="745">
                  <c:v>42.18530615240374</c:v>
                </c:pt>
                <c:pt idx="746">
                  <c:v>42.241854820168356</c:v>
                </c:pt>
                <c:pt idx="747">
                  <c:v>42.29840348793298</c:v>
                </c:pt>
                <c:pt idx="748">
                  <c:v>42.354952155697589</c:v>
                </c:pt>
                <c:pt idx="749">
                  <c:v>42.411500823462205</c:v>
                </c:pt>
                <c:pt idx="750">
                  <c:v>42.468049491226822</c:v>
                </c:pt>
                <c:pt idx="751">
                  <c:v>42.524598158991438</c:v>
                </c:pt>
                <c:pt idx="752">
                  <c:v>42.581146826756054</c:v>
                </c:pt>
                <c:pt idx="753">
                  <c:v>42.637695494520671</c:v>
                </c:pt>
                <c:pt idx="754">
                  <c:v>42.694244162285287</c:v>
                </c:pt>
                <c:pt idx="755">
                  <c:v>42.750792830049903</c:v>
                </c:pt>
                <c:pt idx="756">
                  <c:v>42.807341497814519</c:v>
                </c:pt>
                <c:pt idx="757">
                  <c:v>42.863890165579143</c:v>
                </c:pt>
                <c:pt idx="758">
                  <c:v>42.920438833343759</c:v>
                </c:pt>
                <c:pt idx="759">
                  <c:v>42.976987501108361</c:v>
                </c:pt>
                <c:pt idx="760">
                  <c:v>43.033536168872985</c:v>
                </c:pt>
                <c:pt idx="761">
                  <c:v>43.090084836637601</c:v>
                </c:pt>
                <c:pt idx="762">
                  <c:v>43.146633504402224</c:v>
                </c:pt>
                <c:pt idx="763">
                  <c:v>43.203182172166827</c:v>
                </c:pt>
                <c:pt idx="764">
                  <c:v>43.25973083993145</c:v>
                </c:pt>
                <c:pt idx="765">
                  <c:v>43.316279507696066</c:v>
                </c:pt>
                <c:pt idx="766">
                  <c:v>43.37282817546069</c:v>
                </c:pt>
                <c:pt idx="767">
                  <c:v>43.429376843225299</c:v>
                </c:pt>
                <c:pt idx="768">
                  <c:v>43.485925510989915</c:v>
                </c:pt>
                <c:pt idx="769">
                  <c:v>43.542474178754532</c:v>
                </c:pt>
                <c:pt idx="770">
                  <c:v>43.599022846519148</c:v>
                </c:pt>
                <c:pt idx="771">
                  <c:v>43.655571514283764</c:v>
                </c:pt>
                <c:pt idx="772">
                  <c:v>43.71212018204838</c:v>
                </c:pt>
                <c:pt idx="773">
                  <c:v>43.768668849813004</c:v>
                </c:pt>
                <c:pt idx="774">
                  <c:v>43.825217517577613</c:v>
                </c:pt>
                <c:pt idx="775">
                  <c:v>43.881766185342229</c:v>
                </c:pt>
                <c:pt idx="776">
                  <c:v>43.938314853106846</c:v>
                </c:pt>
                <c:pt idx="777">
                  <c:v>43.994863520871469</c:v>
                </c:pt>
                <c:pt idx="778">
                  <c:v>44.051412188636085</c:v>
                </c:pt>
                <c:pt idx="779">
                  <c:v>44.107960856400688</c:v>
                </c:pt>
                <c:pt idx="780">
                  <c:v>44.164509524165311</c:v>
                </c:pt>
                <c:pt idx="781">
                  <c:v>44.221058191929934</c:v>
                </c:pt>
                <c:pt idx="782">
                  <c:v>44.277606859694551</c:v>
                </c:pt>
                <c:pt idx="783">
                  <c:v>44.334155527459153</c:v>
                </c:pt>
                <c:pt idx="784">
                  <c:v>44.390704195223769</c:v>
                </c:pt>
                <c:pt idx="785">
                  <c:v>44.447252862988393</c:v>
                </c:pt>
                <c:pt idx="786">
                  <c:v>44.503801530753016</c:v>
                </c:pt>
                <c:pt idx="787">
                  <c:v>44.560350198517625</c:v>
                </c:pt>
                <c:pt idx="788">
                  <c:v>44.616898866282241</c:v>
                </c:pt>
                <c:pt idx="789">
                  <c:v>44.673447534046851</c:v>
                </c:pt>
                <c:pt idx="790">
                  <c:v>44.729996201811481</c:v>
                </c:pt>
                <c:pt idx="791">
                  <c:v>44.78654486957609</c:v>
                </c:pt>
                <c:pt idx="792">
                  <c:v>44.843093537340707</c:v>
                </c:pt>
                <c:pt idx="793">
                  <c:v>44.899642205105323</c:v>
                </c:pt>
                <c:pt idx="794">
                  <c:v>44.956190872869939</c:v>
                </c:pt>
                <c:pt idx="795">
                  <c:v>45.012739540634556</c:v>
                </c:pt>
                <c:pt idx="796">
                  <c:v>45.069288208399172</c:v>
                </c:pt>
                <c:pt idx="797">
                  <c:v>45.125836876163788</c:v>
                </c:pt>
                <c:pt idx="798">
                  <c:v>45.18238554392839</c:v>
                </c:pt>
                <c:pt idx="799">
                  <c:v>45.238934211693021</c:v>
                </c:pt>
                <c:pt idx="800">
                  <c:v>45.295482879457637</c:v>
                </c:pt>
                <c:pt idx="801">
                  <c:v>45.352031547222253</c:v>
                </c:pt>
                <c:pt idx="802">
                  <c:v>45.408580214986863</c:v>
                </c:pt>
                <c:pt idx="803">
                  <c:v>45.465128882751493</c:v>
                </c:pt>
                <c:pt idx="804">
                  <c:v>45.521677550516102</c:v>
                </c:pt>
                <c:pt idx="805">
                  <c:v>45.578226218280719</c:v>
                </c:pt>
                <c:pt idx="806">
                  <c:v>45.634774886045328</c:v>
                </c:pt>
                <c:pt idx="807">
                  <c:v>45.691323553809951</c:v>
                </c:pt>
                <c:pt idx="808">
                  <c:v>45.747872221574575</c:v>
                </c:pt>
                <c:pt idx="809">
                  <c:v>45.804420889339191</c:v>
                </c:pt>
                <c:pt idx="810">
                  <c:v>45.860969557103793</c:v>
                </c:pt>
                <c:pt idx="811">
                  <c:v>45.91751822486841</c:v>
                </c:pt>
                <c:pt idx="812">
                  <c:v>45.974066892633033</c:v>
                </c:pt>
                <c:pt idx="813">
                  <c:v>46.030615560397656</c:v>
                </c:pt>
                <c:pt idx="814">
                  <c:v>46.087164228162258</c:v>
                </c:pt>
                <c:pt idx="815">
                  <c:v>46.143712895926875</c:v>
                </c:pt>
                <c:pt idx="816">
                  <c:v>46.200261563691498</c:v>
                </c:pt>
                <c:pt idx="817">
                  <c:v>46.256810231456114</c:v>
                </c:pt>
                <c:pt idx="818">
                  <c:v>46.313358899220731</c:v>
                </c:pt>
                <c:pt idx="819">
                  <c:v>46.36990756698534</c:v>
                </c:pt>
                <c:pt idx="820">
                  <c:v>46.426456234749963</c:v>
                </c:pt>
                <c:pt idx="821">
                  <c:v>46.48300490251458</c:v>
                </c:pt>
                <c:pt idx="822">
                  <c:v>46.539553570279196</c:v>
                </c:pt>
                <c:pt idx="823">
                  <c:v>46.596102238043812</c:v>
                </c:pt>
                <c:pt idx="824">
                  <c:v>46.652650905808429</c:v>
                </c:pt>
                <c:pt idx="825">
                  <c:v>46.709199573573045</c:v>
                </c:pt>
                <c:pt idx="826">
                  <c:v>46.765748241337654</c:v>
                </c:pt>
                <c:pt idx="827">
                  <c:v>46.822296909102278</c:v>
                </c:pt>
                <c:pt idx="828">
                  <c:v>46.878845576866894</c:v>
                </c:pt>
                <c:pt idx="829">
                  <c:v>46.935394244631517</c:v>
                </c:pt>
                <c:pt idx="830">
                  <c:v>46.991942912396119</c:v>
                </c:pt>
                <c:pt idx="831">
                  <c:v>47.048491580160743</c:v>
                </c:pt>
                <c:pt idx="832">
                  <c:v>47.105040247925359</c:v>
                </c:pt>
                <c:pt idx="833">
                  <c:v>47.161588915689975</c:v>
                </c:pt>
                <c:pt idx="834">
                  <c:v>47.218137583454585</c:v>
                </c:pt>
                <c:pt idx="835">
                  <c:v>47.274686251219201</c:v>
                </c:pt>
                <c:pt idx="836">
                  <c:v>47.331234918983824</c:v>
                </c:pt>
                <c:pt idx="837">
                  <c:v>47.387783586748441</c:v>
                </c:pt>
                <c:pt idx="838">
                  <c:v>47.444332254513057</c:v>
                </c:pt>
                <c:pt idx="839">
                  <c:v>47.500880922277673</c:v>
                </c:pt>
                <c:pt idx="840">
                  <c:v>47.55742959004229</c:v>
                </c:pt>
                <c:pt idx="841">
                  <c:v>47.613978257806899</c:v>
                </c:pt>
                <c:pt idx="842">
                  <c:v>47.670526925571522</c:v>
                </c:pt>
                <c:pt idx="843">
                  <c:v>47.727075593336139</c:v>
                </c:pt>
                <c:pt idx="844">
                  <c:v>47.783624261100755</c:v>
                </c:pt>
                <c:pt idx="845">
                  <c:v>47.840172928865364</c:v>
                </c:pt>
                <c:pt idx="846">
                  <c:v>47.896721596629988</c:v>
                </c:pt>
                <c:pt idx="847">
                  <c:v>47.953270264394604</c:v>
                </c:pt>
                <c:pt idx="848">
                  <c:v>48.00981893215922</c:v>
                </c:pt>
                <c:pt idx="849">
                  <c:v>48.066367599923829</c:v>
                </c:pt>
                <c:pt idx="850">
                  <c:v>48.122916267688453</c:v>
                </c:pt>
                <c:pt idx="851">
                  <c:v>48.179464935453069</c:v>
                </c:pt>
                <c:pt idx="852">
                  <c:v>48.236013603217685</c:v>
                </c:pt>
                <c:pt idx="853">
                  <c:v>48.292562270982295</c:v>
                </c:pt>
                <c:pt idx="854">
                  <c:v>48.349110938746911</c:v>
                </c:pt>
                <c:pt idx="855">
                  <c:v>48.405659606511534</c:v>
                </c:pt>
                <c:pt idx="856">
                  <c:v>48.462208274276151</c:v>
                </c:pt>
                <c:pt idx="857">
                  <c:v>48.51875694204076</c:v>
                </c:pt>
                <c:pt idx="858">
                  <c:v>48.575305609805376</c:v>
                </c:pt>
                <c:pt idx="859">
                  <c:v>48.631854277570007</c:v>
                </c:pt>
                <c:pt idx="860">
                  <c:v>48.688402945334623</c:v>
                </c:pt>
                <c:pt idx="861">
                  <c:v>48.744951613099225</c:v>
                </c:pt>
                <c:pt idx="862">
                  <c:v>48.801500280863841</c:v>
                </c:pt>
                <c:pt idx="863">
                  <c:v>48.858048948628465</c:v>
                </c:pt>
                <c:pt idx="864">
                  <c:v>48.914597616393088</c:v>
                </c:pt>
                <c:pt idx="865">
                  <c:v>48.97114628415769</c:v>
                </c:pt>
                <c:pt idx="866">
                  <c:v>49.027694951922307</c:v>
                </c:pt>
                <c:pt idx="867">
                  <c:v>49.084243619686923</c:v>
                </c:pt>
                <c:pt idx="868">
                  <c:v>49.140792287451553</c:v>
                </c:pt>
                <c:pt idx="869">
                  <c:v>49.197340955216163</c:v>
                </c:pt>
                <c:pt idx="870">
                  <c:v>49.253889622980772</c:v>
                </c:pt>
                <c:pt idx="871">
                  <c:v>49.310438290745388</c:v>
                </c:pt>
                <c:pt idx="872">
                  <c:v>49.366986958510012</c:v>
                </c:pt>
                <c:pt idx="873">
                  <c:v>49.423535626274628</c:v>
                </c:pt>
                <c:pt idx="874">
                  <c:v>49.480084294039244</c:v>
                </c:pt>
                <c:pt idx="875">
                  <c:v>49.536632961803861</c:v>
                </c:pt>
                <c:pt idx="876">
                  <c:v>49.59318162956847</c:v>
                </c:pt>
                <c:pt idx="877">
                  <c:v>49.649730297333093</c:v>
                </c:pt>
                <c:pt idx="878">
                  <c:v>49.706278965097709</c:v>
                </c:pt>
                <c:pt idx="879">
                  <c:v>49.762827632862326</c:v>
                </c:pt>
                <c:pt idx="880">
                  <c:v>49.819376300626935</c:v>
                </c:pt>
                <c:pt idx="881">
                  <c:v>49.875924968391551</c:v>
                </c:pt>
                <c:pt idx="882">
                  <c:v>49.932473636156175</c:v>
                </c:pt>
                <c:pt idx="883">
                  <c:v>49.989022303920791</c:v>
                </c:pt>
                <c:pt idx="884">
                  <c:v>50.0455709716854</c:v>
                </c:pt>
                <c:pt idx="885">
                  <c:v>50.102119639450017</c:v>
                </c:pt>
                <c:pt idx="886">
                  <c:v>50.158668307214633</c:v>
                </c:pt>
                <c:pt idx="887">
                  <c:v>50.215216974979256</c:v>
                </c:pt>
                <c:pt idx="888">
                  <c:v>50.271765642743865</c:v>
                </c:pt>
                <c:pt idx="889">
                  <c:v>50.328314310508489</c:v>
                </c:pt>
                <c:pt idx="890">
                  <c:v>50.384862978273105</c:v>
                </c:pt>
                <c:pt idx="891">
                  <c:v>50.441411646037714</c:v>
                </c:pt>
                <c:pt idx="892">
                  <c:v>50.497960313802331</c:v>
                </c:pt>
                <c:pt idx="893">
                  <c:v>50.554508981566954</c:v>
                </c:pt>
                <c:pt idx="894">
                  <c:v>50.61105764933157</c:v>
                </c:pt>
                <c:pt idx="895">
                  <c:v>50.667606317096187</c:v>
                </c:pt>
                <c:pt idx="896">
                  <c:v>50.724154984860796</c:v>
                </c:pt>
                <c:pt idx="897">
                  <c:v>50.780703652625412</c:v>
                </c:pt>
                <c:pt idx="898">
                  <c:v>50.837252320390036</c:v>
                </c:pt>
                <c:pt idx="899">
                  <c:v>50.893800988154652</c:v>
                </c:pt>
                <c:pt idx="900">
                  <c:v>50.950349655919254</c:v>
                </c:pt>
                <c:pt idx="901">
                  <c:v>51.006898323683878</c:v>
                </c:pt>
                <c:pt idx="902">
                  <c:v>51.063446991448501</c:v>
                </c:pt>
                <c:pt idx="903">
                  <c:v>51.119995659213117</c:v>
                </c:pt>
                <c:pt idx="904">
                  <c:v>51.176544326977726</c:v>
                </c:pt>
                <c:pt idx="905">
                  <c:v>51.233092994742343</c:v>
                </c:pt>
                <c:pt idx="906">
                  <c:v>51.289641662506966</c:v>
                </c:pt>
                <c:pt idx="907">
                  <c:v>51.346190330271583</c:v>
                </c:pt>
                <c:pt idx="908">
                  <c:v>51.402738998036192</c:v>
                </c:pt>
                <c:pt idx="909">
                  <c:v>51.459287665800808</c:v>
                </c:pt>
                <c:pt idx="910">
                  <c:v>51.515836333565431</c:v>
                </c:pt>
                <c:pt idx="911">
                  <c:v>51.572385001330048</c:v>
                </c:pt>
                <c:pt idx="912">
                  <c:v>51.628933669094657</c:v>
                </c:pt>
                <c:pt idx="913">
                  <c:v>51.685482336859273</c:v>
                </c:pt>
                <c:pt idx="914">
                  <c:v>51.74203100462389</c:v>
                </c:pt>
                <c:pt idx="915">
                  <c:v>51.79857967238852</c:v>
                </c:pt>
                <c:pt idx="916">
                  <c:v>51.855128340153122</c:v>
                </c:pt>
                <c:pt idx="917">
                  <c:v>51.911677007917739</c:v>
                </c:pt>
                <c:pt idx="918">
                  <c:v>51.968225675682355</c:v>
                </c:pt>
                <c:pt idx="919">
                  <c:v>52.024774343446978</c:v>
                </c:pt>
                <c:pt idx="920">
                  <c:v>52.081323011211587</c:v>
                </c:pt>
                <c:pt idx="921">
                  <c:v>52.137871678976204</c:v>
                </c:pt>
                <c:pt idx="922">
                  <c:v>52.19442034674082</c:v>
                </c:pt>
                <c:pt idx="923">
                  <c:v>52.250969014505429</c:v>
                </c:pt>
                <c:pt idx="924">
                  <c:v>52.30751768227006</c:v>
                </c:pt>
                <c:pt idx="925">
                  <c:v>52.364066350034676</c:v>
                </c:pt>
                <c:pt idx="926">
                  <c:v>52.420615017799285</c:v>
                </c:pt>
                <c:pt idx="927">
                  <c:v>52.477163685563895</c:v>
                </c:pt>
                <c:pt idx="928">
                  <c:v>52.533712353328518</c:v>
                </c:pt>
                <c:pt idx="929">
                  <c:v>52.590261021093141</c:v>
                </c:pt>
                <c:pt idx="930">
                  <c:v>52.646809688857758</c:v>
                </c:pt>
                <c:pt idx="931">
                  <c:v>52.70335835662236</c:v>
                </c:pt>
                <c:pt idx="932">
                  <c:v>52.759907024386983</c:v>
                </c:pt>
                <c:pt idx="933">
                  <c:v>52.816455692151607</c:v>
                </c:pt>
                <c:pt idx="934">
                  <c:v>52.873004359916223</c:v>
                </c:pt>
                <c:pt idx="935">
                  <c:v>52.929553027680825</c:v>
                </c:pt>
                <c:pt idx="936">
                  <c:v>52.986101695445448</c:v>
                </c:pt>
                <c:pt idx="937">
                  <c:v>53.042650363210065</c:v>
                </c:pt>
                <c:pt idx="938">
                  <c:v>53.099199030974688</c:v>
                </c:pt>
                <c:pt idx="939">
                  <c:v>53.155747698739297</c:v>
                </c:pt>
                <c:pt idx="940">
                  <c:v>53.212296366503914</c:v>
                </c:pt>
                <c:pt idx="941">
                  <c:v>53.26884503426853</c:v>
                </c:pt>
                <c:pt idx="942">
                  <c:v>53.325393702033153</c:v>
                </c:pt>
                <c:pt idx="943">
                  <c:v>53.381942369797763</c:v>
                </c:pt>
                <c:pt idx="944">
                  <c:v>53.438491037562379</c:v>
                </c:pt>
                <c:pt idx="945">
                  <c:v>53.495039705327002</c:v>
                </c:pt>
                <c:pt idx="946">
                  <c:v>53.551588373091619</c:v>
                </c:pt>
                <c:pt idx="947">
                  <c:v>53.608137040856228</c:v>
                </c:pt>
                <c:pt idx="948">
                  <c:v>53.664685708620844</c:v>
                </c:pt>
                <c:pt idx="949">
                  <c:v>53.721234376385468</c:v>
                </c:pt>
                <c:pt idx="950">
                  <c:v>53.777783044150084</c:v>
                </c:pt>
                <c:pt idx="951">
                  <c:v>53.834331711914693</c:v>
                </c:pt>
                <c:pt idx="952">
                  <c:v>53.890880379679309</c:v>
                </c:pt>
                <c:pt idx="953">
                  <c:v>53.947429047443926</c:v>
                </c:pt>
                <c:pt idx="954">
                  <c:v>54.003977715208549</c:v>
                </c:pt>
                <c:pt idx="955">
                  <c:v>54.060526382973158</c:v>
                </c:pt>
                <c:pt idx="956">
                  <c:v>54.117075050737775</c:v>
                </c:pt>
                <c:pt idx="957">
                  <c:v>54.173623718502391</c:v>
                </c:pt>
                <c:pt idx="958">
                  <c:v>54.230172386267007</c:v>
                </c:pt>
                <c:pt idx="959">
                  <c:v>54.286721054031624</c:v>
                </c:pt>
                <c:pt idx="960">
                  <c:v>54.34326972179624</c:v>
                </c:pt>
                <c:pt idx="961">
                  <c:v>54.399818389560863</c:v>
                </c:pt>
                <c:pt idx="962">
                  <c:v>54.456367057325473</c:v>
                </c:pt>
                <c:pt idx="963">
                  <c:v>54.512915725090089</c:v>
                </c:pt>
                <c:pt idx="964">
                  <c:v>54.569464392854705</c:v>
                </c:pt>
                <c:pt idx="965">
                  <c:v>54.626013060619321</c:v>
                </c:pt>
                <c:pt idx="966">
                  <c:v>54.682561728383931</c:v>
                </c:pt>
                <c:pt idx="967">
                  <c:v>54.739110396148554</c:v>
                </c:pt>
                <c:pt idx="968">
                  <c:v>54.79565906391317</c:v>
                </c:pt>
                <c:pt idx="969">
                  <c:v>54.852207731677787</c:v>
                </c:pt>
                <c:pt idx="970">
                  <c:v>54.908756399442403</c:v>
                </c:pt>
                <c:pt idx="971">
                  <c:v>54.965305067207019</c:v>
                </c:pt>
                <c:pt idx="972">
                  <c:v>55.021853734971636</c:v>
                </c:pt>
                <c:pt idx="973">
                  <c:v>55.078402402736252</c:v>
                </c:pt>
                <c:pt idx="974">
                  <c:v>55.134951070500861</c:v>
                </c:pt>
                <c:pt idx="975">
                  <c:v>55.191499738265492</c:v>
                </c:pt>
                <c:pt idx="976">
                  <c:v>55.248048406030108</c:v>
                </c:pt>
                <c:pt idx="977">
                  <c:v>55.304597073794717</c:v>
                </c:pt>
                <c:pt idx="978">
                  <c:v>55.361145741559326</c:v>
                </c:pt>
                <c:pt idx="979">
                  <c:v>55.41769440932395</c:v>
                </c:pt>
                <c:pt idx="980">
                  <c:v>55.474243077088573</c:v>
                </c:pt>
                <c:pt idx="981">
                  <c:v>55.53079174485319</c:v>
                </c:pt>
                <c:pt idx="982">
                  <c:v>55.587340412617792</c:v>
                </c:pt>
                <c:pt idx="983">
                  <c:v>55.643889080382408</c:v>
                </c:pt>
                <c:pt idx="984">
                  <c:v>55.700437748147039</c:v>
                </c:pt>
                <c:pt idx="985">
                  <c:v>55.756986415911655</c:v>
                </c:pt>
                <c:pt idx="986">
                  <c:v>55.813535083676257</c:v>
                </c:pt>
                <c:pt idx="987">
                  <c:v>55.870083751440873</c:v>
                </c:pt>
                <c:pt idx="988">
                  <c:v>55.926632419205497</c:v>
                </c:pt>
                <c:pt idx="989">
                  <c:v>55.98318108697012</c:v>
                </c:pt>
                <c:pt idx="990">
                  <c:v>56.039729754734729</c:v>
                </c:pt>
                <c:pt idx="991">
                  <c:v>56.096278422499346</c:v>
                </c:pt>
                <c:pt idx="992">
                  <c:v>56.152827090263962</c:v>
                </c:pt>
                <c:pt idx="993">
                  <c:v>56.209375758028578</c:v>
                </c:pt>
                <c:pt idx="994">
                  <c:v>56.265924425793195</c:v>
                </c:pt>
                <c:pt idx="995">
                  <c:v>56.322473093557811</c:v>
                </c:pt>
                <c:pt idx="996">
                  <c:v>56.379021761322427</c:v>
                </c:pt>
                <c:pt idx="997">
                  <c:v>56.435570429087051</c:v>
                </c:pt>
                <c:pt idx="998">
                  <c:v>56.49211909685166</c:v>
                </c:pt>
                <c:pt idx="999">
                  <c:v>56.548667764616276</c:v>
                </c:pt>
              </c:numCache>
            </c:numRef>
          </c:cat>
          <c:val>
            <c:numRef>
              <c:f>'Storage to House'!$D$12:$D$1011</c:f>
              <c:numCache>
                <c:formatCode>0.00</c:formatCode>
                <c:ptCount val="1000"/>
                <c:pt idx="0">
                  <c:v>91.233000000000004</c:v>
                </c:pt>
                <c:pt idx="1">
                  <c:v>91.233000000000004</c:v>
                </c:pt>
                <c:pt idx="2">
                  <c:v>91.233000000000004</c:v>
                </c:pt>
                <c:pt idx="3">
                  <c:v>91.233000000000004</c:v>
                </c:pt>
                <c:pt idx="4">
                  <c:v>91.233000000000004</c:v>
                </c:pt>
                <c:pt idx="5">
                  <c:v>91.233000000000004</c:v>
                </c:pt>
                <c:pt idx="6">
                  <c:v>91.233000000000004</c:v>
                </c:pt>
                <c:pt idx="7">
                  <c:v>91.233000000000004</c:v>
                </c:pt>
                <c:pt idx="8">
                  <c:v>91.233000000000004</c:v>
                </c:pt>
                <c:pt idx="9">
                  <c:v>91.233000000000004</c:v>
                </c:pt>
                <c:pt idx="10">
                  <c:v>91.233000000000004</c:v>
                </c:pt>
                <c:pt idx="11">
                  <c:v>91.233000000000004</c:v>
                </c:pt>
                <c:pt idx="12">
                  <c:v>91.233000000000004</c:v>
                </c:pt>
                <c:pt idx="13">
                  <c:v>91.233000000000004</c:v>
                </c:pt>
                <c:pt idx="14">
                  <c:v>91.233000000000004</c:v>
                </c:pt>
                <c:pt idx="15">
                  <c:v>91.233000000000004</c:v>
                </c:pt>
                <c:pt idx="16">
                  <c:v>91.233000000000004</c:v>
                </c:pt>
                <c:pt idx="17">
                  <c:v>91.233000000000004</c:v>
                </c:pt>
                <c:pt idx="18">
                  <c:v>91.233000000000004</c:v>
                </c:pt>
                <c:pt idx="19">
                  <c:v>91.233000000000004</c:v>
                </c:pt>
                <c:pt idx="20">
                  <c:v>91.233000000000004</c:v>
                </c:pt>
                <c:pt idx="21">
                  <c:v>91.233000000000004</c:v>
                </c:pt>
                <c:pt idx="22">
                  <c:v>91.233000000000004</c:v>
                </c:pt>
                <c:pt idx="23">
                  <c:v>91.233000000000004</c:v>
                </c:pt>
                <c:pt idx="24">
                  <c:v>91.233000000000004</c:v>
                </c:pt>
                <c:pt idx="25">
                  <c:v>91.233000000000004</c:v>
                </c:pt>
                <c:pt idx="26">
                  <c:v>91.233000000000004</c:v>
                </c:pt>
                <c:pt idx="27">
                  <c:v>91.233000000000004</c:v>
                </c:pt>
                <c:pt idx="28">
                  <c:v>91.233000000000004</c:v>
                </c:pt>
                <c:pt idx="29">
                  <c:v>91.233000000000004</c:v>
                </c:pt>
                <c:pt idx="30">
                  <c:v>91.233000000000004</c:v>
                </c:pt>
                <c:pt idx="31">
                  <c:v>91.233000000000004</c:v>
                </c:pt>
                <c:pt idx="32">
                  <c:v>91.233000000000004</c:v>
                </c:pt>
                <c:pt idx="33">
                  <c:v>91.233000000000004</c:v>
                </c:pt>
                <c:pt idx="34">
                  <c:v>91.233000000000004</c:v>
                </c:pt>
                <c:pt idx="35">
                  <c:v>91.233000000000004</c:v>
                </c:pt>
                <c:pt idx="36">
                  <c:v>91.233000000000004</c:v>
                </c:pt>
                <c:pt idx="37">
                  <c:v>91.233000000000004</c:v>
                </c:pt>
                <c:pt idx="38">
                  <c:v>91.233000000000004</c:v>
                </c:pt>
                <c:pt idx="39">
                  <c:v>91.233000000000004</c:v>
                </c:pt>
                <c:pt idx="40">
                  <c:v>91.233000000000004</c:v>
                </c:pt>
                <c:pt idx="41">
                  <c:v>91.233000000000004</c:v>
                </c:pt>
                <c:pt idx="42">
                  <c:v>91.233000000000004</c:v>
                </c:pt>
                <c:pt idx="43">
                  <c:v>91.233000000000004</c:v>
                </c:pt>
                <c:pt idx="44">
                  <c:v>91.233000000000004</c:v>
                </c:pt>
                <c:pt idx="45">
                  <c:v>91.233000000000004</c:v>
                </c:pt>
                <c:pt idx="46">
                  <c:v>91.233000000000004</c:v>
                </c:pt>
                <c:pt idx="47">
                  <c:v>91.233000000000004</c:v>
                </c:pt>
                <c:pt idx="48">
                  <c:v>91.233000000000004</c:v>
                </c:pt>
                <c:pt idx="49">
                  <c:v>91.233000000000004</c:v>
                </c:pt>
                <c:pt idx="50">
                  <c:v>91.233000000000004</c:v>
                </c:pt>
                <c:pt idx="51">
                  <c:v>91.233000000000004</c:v>
                </c:pt>
                <c:pt idx="52">
                  <c:v>91.233000000000004</c:v>
                </c:pt>
                <c:pt idx="53">
                  <c:v>91.233000000000004</c:v>
                </c:pt>
                <c:pt idx="54">
                  <c:v>91.233000000000004</c:v>
                </c:pt>
                <c:pt idx="55">
                  <c:v>91.233000000000004</c:v>
                </c:pt>
                <c:pt idx="56">
                  <c:v>91.233000000000004</c:v>
                </c:pt>
                <c:pt idx="57">
                  <c:v>91.233000000000004</c:v>
                </c:pt>
                <c:pt idx="58">
                  <c:v>91.233000000000004</c:v>
                </c:pt>
                <c:pt idx="59">
                  <c:v>91.233000000000004</c:v>
                </c:pt>
                <c:pt idx="60">
                  <c:v>91.233000000000004</c:v>
                </c:pt>
                <c:pt idx="61">
                  <c:v>91.233000000000004</c:v>
                </c:pt>
                <c:pt idx="62">
                  <c:v>91.233000000000004</c:v>
                </c:pt>
                <c:pt idx="63">
                  <c:v>91.233000000000004</c:v>
                </c:pt>
                <c:pt idx="64">
                  <c:v>91.233000000000004</c:v>
                </c:pt>
                <c:pt idx="65">
                  <c:v>91.233000000000004</c:v>
                </c:pt>
                <c:pt idx="66">
                  <c:v>91.233000000000004</c:v>
                </c:pt>
                <c:pt idx="67">
                  <c:v>91.233000000000004</c:v>
                </c:pt>
                <c:pt idx="68">
                  <c:v>91.233000000000004</c:v>
                </c:pt>
                <c:pt idx="69">
                  <c:v>91.233000000000004</c:v>
                </c:pt>
                <c:pt idx="70">
                  <c:v>91.233000000000004</c:v>
                </c:pt>
                <c:pt idx="71">
                  <c:v>91.233000000000004</c:v>
                </c:pt>
                <c:pt idx="72">
                  <c:v>91.233000000000004</c:v>
                </c:pt>
                <c:pt idx="73">
                  <c:v>91.233000000000004</c:v>
                </c:pt>
                <c:pt idx="74">
                  <c:v>91.233000000000004</c:v>
                </c:pt>
                <c:pt idx="75">
                  <c:v>91.233000000000004</c:v>
                </c:pt>
                <c:pt idx="76">
                  <c:v>91.233000000000004</c:v>
                </c:pt>
                <c:pt idx="77">
                  <c:v>91.233000000000004</c:v>
                </c:pt>
                <c:pt idx="78">
                  <c:v>91.233000000000004</c:v>
                </c:pt>
                <c:pt idx="79">
                  <c:v>91.233000000000004</c:v>
                </c:pt>
                <c:pt idx="80">
                  <c:v>91.233000000000004</c:v>
                </c:pt>
                <c:pt idx="81">
                  <c:v>91.233000000000004</c:v>
                </c:pt>
                <c:pt idx="82">
                  <c:v>91.233000000000004</c:v>
                </c:pt>
                <c:pt idx="83">
                  <c:v>91.233000000000004</c:v>
                </c:pt>
                <c:pt idx="84">
                  <c:v>91.233000000000004</c:v>
                </c:pt>
                <c:pt idx="85">
                  <c:v>91.233000000000004</c:v>
                </c:pt>
                <c:pt idx="86">
                  <c:v>91.233000000000004</c:v>
                </c:pt>
                <c:pt idx="87">
                  <c:v>91.233000000000004</c:v>
                </c:pt>
                <c:pt idx="88">
                  <c:v>91.233000000000004</c:v>
                </c:pt>
                <c:pt idx="89">
                  <c:v>91.233000000000004</c:v>
                </c:pt>
                <c:pt idx="90">
                  <c:v>91.233000000000004</c:v>
                </c:pt>
                <c:pt idx="91">
                  <c:v>91.233000000000004</c:v>
                </c:pt>
                <c:pt idx="92">
                  <c:v>91.233000000000004</c:v>
                </c:pt>
                <c:pt idx="93">
                  <c:v>91.233000000000004</c:v>
                </c:pt>
                <c:pt idx="94">
                  <c:v>91.233000000000004</c:v>
                </c:pt>
                <c:pt idx="95">
                  <c:v>91.233000000000004</c:v>
                </c:pt>
                <c:pt idx="96">
                  <c:v>91.233000000000004</c:v>
                </c:pt>
                <c:pt idx="97">
                  <c:v>91.233000000000004</c:v>
                </c:pt>
                <c:pt idx="98">
                  <c:v>91.233000000000004</c:v>
                </c:pt>
                <c:pt idx="99">
                  <c:v>91.233000000000004</c:v>
                </c:pt>
                <c:pt idx="100">
                  <c:v>91.233000000000004</c:v>
                </c:pt>
                <c:pt idx="101">
                  <c:v>91.233000000000004</c:v>
                </c:pt>
                <c:pt idx="102">
                  <c:v>91.233000000000004</c:v>
                </c:pt>
                <c:pt idx="103">
                  <c:v>91.233000000000004</c:v>
                </c:pt>
                <c:pt idx="104">
                  <c:v>91.233000000000004</c:v>
                </c:pt>
                <c:pt idx="105">
                  <c:v>91.233000000000004</c:v>
                </c:pt>
                <c:pt idx="106">
                  <c:v>91.233000000000004</c:v>
                </c:pt>
                <c:pt idx="107">
                  <c:v>91.233000000000004</c:v>
                </c:pt>
                <c:pt idx="108">
                  <c:v>91.233000000000004</c:v>
                </c:pt>
                <c:pt idx="109">
                  <c:v>91.233000000000004</c:v>
                </c:pt>
                <c:pt idx="110">
                  <c:v>91.233000000000004</c:v>
                </c:pt>
                <c:pt idx="111">
                  <c:v>91.233000000000004</c:v>
                </c:pt>
                <c:pt idx="112">
                  <c:v>91.233000000000004</c:v>
                </c:pt>
                <c:pt idx="113">
                  <c:v>91.233000000000004</c:v>
                </c:pt>
                <c:pt idx="114">
                  <c:v>91.233000000000004</c:v>
                </c:pt>
                <c:pt idx="115">
                  <c:v>91.233000000000004</c:v>
                </c:pt>
                <c:pt idx="116">
                  <c:v>91.233000000000004</c:v>
                </c:pt>
                <c:pt idx="117">
                  <c:v>91.233000000000004</c:v>
                </c:pt>
                <c:pt idx="118">
                  <c:v>91.233000000000004</c:v>
                </c:pt>
                <c:pt idx="119">
                  <c:v>91.233000000000004</c:v>
                </c:pt>
                <c:pt idx="120">
                  <c:v>91.233000000000004</c:v>
                </c:pt>
                <c:pt idx="121">
                  <c:v>91.233000000000004</c:v>
                </c:pt>
                <c:pt idx="122">
                  <c:v>91.233000000000004</c:v>
                </c:pt>
                <c:pt idx="123">
                  <c:v>91.233000000000004</c:v>
                </c:pt>
                <c:pt idx="124">
                  <c:v>91.233000000000004</c:v>
                </c:pt>
                <c:pt idx="125">
                  <c:v>91.233000000000004</c:v>
                </c:pt>
                <c:pt idx="126">
                  <c:v>91.233000000000004</c:v>
                </c:pt>
                <c:pt idx="127">
                  <c:v>91.233000000000004</c:v>
                </c:pt>
                <c:pt idx="128">
                  <c:v>91.233000000000004</c:v>
                </c:pt>
                <c:pt idx="129">
                  <c:v>91.233000000000004</c:v>
                </c:pt>
                <c:pt idx="130">
                  <c:v>91.233000000000004</c:v>
                </c:pt>
                <c:pt idx="131">
                  <c:v>91.233000000000004</c:v>
                </c:pt>
                <c:pt idx="132">
                  <c:v>91.233000000000004</c:v>
                </c:pt>
                <c:pt idx="133">
                  <c:v>91.233000000000004</c:v>
                </c:pt>
                <c:pt idx="134">
                  <c:v>91.233000000000004</c:v>
                </c:pt>
                <c:pt idx="135">
                  <c:v>91.233000000000004</c:v>
                </c:pt>
                <c:pt idx="136">
                  <c:v>91.233000000000004</c:v>
                </c:pt>
                <c:pt idx="137">
                  <c:v>91.233000000000004</c:v>
                </c:pt>
                <c:pt idx="138">
                  <c:v>91.233000000000004</c:v>
                </c:pt>
                <c:pt idx="139">
                  <c:v>91.233000000000004</c:v>
                </c:pt>
                <c:pt idx="140">
                  <c:v>91.233000000000004</c:v>
                </c:pt>
                <c:pt idx="141">
                  <c:v>91.233000000000004</c:v>
                </c:pt>
                <c:pt idx="142">
                  <c:v>91.233000000000004</c:v>
                </c:pt>
                <c:pt idx="143">
                  <c:v>91.233000000000004</c:v>
                </c:pt>
                <c:pt idx="144">
                  <c:v>91.233000000000004</c:v>
                </c:pt>
                <c:pt idx="145">
                  <c:v>91.233000000000004</c:v>
                </c:pt>
                <c:pt idx="146">
                  <c:v>91.233000000000004</c:v>
                </c:pt>
                <c:pt idx="147">
                  <c:v>91.233000000000004</c:v>
                </c:pt>
                <c:pt idx="148">
                  <c:v>91.233000000000004</c:v>
                </c:pt>
                <c:pt idx="149">
                  <c:v>91.233000000000004</c:v>
                </c:pt>
                <c:pt idx="150">
                  <c:v>91.233000000000004</c:v>
                </c:pt>
                <c:pt idx="151">
                  <c:v>91.233000000000004</c:v>
                </c:pt>
                <c:pt idx="152">
                  <c:v>91.233000000000004</c:v>
                </c:pt>
                <c:pt idx="153">
                  <c:v>91.233000000000004</c:v>
                </c:pt>
                <c:pt idx="154">
                  <c:v>91.233000000000004</c:v>
                </c:pt>
                <c:pt idx="155">
                  <c:v>91.233000000000004</c:v>
                </c:pt>
                <c:pt idx="156">
                  <c:v>91.233000000000004</c:v>
                </c:pt>
                <c:pt idx="157">
                  <c:v>91.233000000000004</c:v>
                </c:pt>
                <c:pt idx="158">
                  <c:v>91.233000000000004</c:v>
                </c:pt>
                <c:pt idx="159">
                  <c:v>91.233000000000004</c:v>
                </c:pt>
                <c:pt idx="160">
                  <c:v>91.233000000000004</c:v>
                </c:pt>
                <c:pt idx="161">
                  <c:v>91.233000000000004</c:v>
                </c:pt>
                <c:pt idx="162">
                  <c:v>91.233000000000004</c:v>
                </c:pt>
                <c:pt idx="163">
                  <c:v>91.233000000000004</c:v>
                </c:pt>
                <c:pt idx="164">
                  <c:v>91.233000000000004</c:v>
                </c:pt>
                <c:pt idx="165">
                  <c:v>91.233000000000004</c:v>
                </c:pt>
                <c:pt idx="166">
                  <c:v>91.233000000000004</c:v>
                </c:pt>
                <c:pt idx="167">
                  <c:v>91.233000000000004</c:v>
                </c:pt>
                <c:pt idx="168">
                  <c:v>91.233000000000004</c:v>
                </c:pt>
                <c:pt idx="169">
                  <c:v>91.233000000000004</c:v>
                </c:pt>
                <c:pt idx="170">
                  <c:v>91.233000000000004</c:v>
                </c:pt>
                <c:pt idx="171">
                  <c:v>91.233000000000004</c:v>
                </c:pt>
                <c:pt idx="172">
                  <c:v>91.233000000000004</c:v>
                </c:pt>
                <c:pt idx="173">
                  <c:v>91.233000000000004</c:v>
                </c:pt>
                <c:pt idx="174">
                  <c:v>91.233000000000004</c:v>
                </c:pt>
                <c:pt idx="175">
                  <c:v>91.233000000000004</c:v>
                </c:pt>
                <c:pt idx="176">
                  <c:v>91.233000000000004</c:v>
                </c:pt>
                <c:pt idx="177">
                  <c:v>91.233000000000004</c:v>
                </c:pt>
                <c:pt idx="178">
                  <c:v>91.233000000000004</c:v>
                </c:pt>
                <c:pt idx="179">
                  <c:v>91.233000000000004</c:v>
                </c:pt>
                <c:pt idx="180">
                  <c:v>91.233000000000004</c:v>
                </c:pt>
                <c:pt idx="181">
                  <c:v>91.233000000000004</c:v>
                </c:pt>
                <c:pt idx="182">
                  <c:v>91.233000000000004</c:v>
                </c:pt>
                <c:pt idx="183">
                  <c:v>91.233000000000004</c:v>
                </c:pt>
                <c:pt idx="184">
                  <c:v>91.233000000000004</c:v>
                </c:pt>
                <c:pt idx="185">
                  <c:v>91.233000000000004</c:v>
                </c:pt>
                <c:pt idx="186">
                  <c:v>91.233000000000004</c:v>
                </c:pt>
                <c:pt idx="187">
                  <c:v>91.233000000000004</c:v>
                </c:pt>
                <c:pt idx="188">
                  <c:v>91.233000000000004</c:v>
                </c:pt>
                <c:pt idx="189">
                  <c:v>91.233000000000004</c:v>
                </c:pt>
                <c:pt idx="190">
                  <c:v>91.233000000000004</c:v>
                </c:pt>
                <c:pt idx="191">
                  <c:v>91.233000000000004</c:v>
                </c:pt>
                <c:pt idx="192">
                  <c:v>91.233000000000004</c:v>
                </c:pt>
                <c:pt idx="193">
                  <c:v>91.233000000000004</c:v>
                </c:pt>
                <c:pt idx="194">
                  <c:v>91.233000000000004</c:v>
                </c:pt>
                <c:pt idx="195">
                  <c:v>91.233000000000004</c:v>
                </c:pt>
                <c:pt idx="196">
                  <c:v>91.233000000000004</c:v>
                </c:pt>
                <c:pt idx="197">
                  <c:v>91.233000000000004</c:v>
                </c:pt>
                <c:pt idx="198">
                  <c:v>91.233000000000004</c:v>
                </c:pt>
                <c:pt idx="199">
                  <c:v>91.233000000000004</c:v>
                </c:pt>
                <c:pt idx="200">
                  <c:v>91.233000000000004</c:v>
                </c:pt>
                <c:pt idx="201">
                  <c:v>91.233000000000004</c:v>
                </c:pt>
                <c:pt idx="202">
                  <c:v>91.233000000000004</c:v>
                </c:pt>
                <c:pt idx="203">
                  <c:v>91.233000000000004</c:v>
                </c:pt>
                <c:pt idx="204">
                  <c:v>91.233000000000004</c:v>
                </c:pt>
                <c:pt idx="205">
                  <c:v>91.233000000000004</c:v>
                </c:pt>
                <c:pt idx="206">
                  <c:v>91.233000000000004</c:v>
                </c:pt>
                <c:pt idx="207">
                  <c:v>91.233000000000004</c:v>
                </c:pt>
                <c:pt idx="208">
                  <c:v>91.233000000000004</c:v>
                </c:pt>
                <c:pt idx="209">
                  <c:v>91.233000000000004</c:v>
                </c:pt>
                <c:pt idx="210">
                  <c:v>91.233000000000004</c:v>
                </c:pt>
                <c:pt idx="211">
                  <c:v>91.233000000000004</c:v>
                </c:pt>
                <c:pt idx="212">
                  <c:v>91.233000000000004</c:v>
                </c:pt>
                <c:pt idx="213">
                  <c:v>91.233000000000004</c:v>
                </c:pt>
                <c:pt idx="214">
                  <c:v>91.233000000000004</c:v>
                </c:pt>
                <c:pt idx="215">
                  <c:v>91.233000000000004</c:v>
                </c:pt>
                <c:pt idx="216">
                  <c:v>91.233000000000004</c:v>
                </c:pt>
                <c:pt idx="217">
                  <c:v>91.233000000000004</c:v>
                </c:pt>
                <c:pt idx="218">
                  <c:v>91.233000000000004</c:v>
                </c:pt>
                <c:pt idx="219">
                  <c:v>91.233000000000004</c:v>
                </c:pt>
                <c:pt idx="220">
                  <c:v>91.233000000000004</c:v>
                </c:pt>
                <c:pt idx="221">
                  <c:v>91.233000000000004</c:v>
                </c:pt>
                <c:pt idx="222">
                  <c:v>91.233000000000004</c:v>
                </c:pt>
                <c:pt idx="223">
                  <c:v>91.233000000000004</c:v>
                </c:pt>
                <c:pt idx="224">
                  <c:v>91.233000000000004</c:v>
                </c:pt>
                <c:pt idx="225">
                  <c:v>91.233000000000004</c:v>
                </c:pt>
                <c:pt idx="226">
                  <c:v>91.233000000000004</c:v>
                </c:pt>
                <c:pt idx="227">
                  <c:v>91.233000000000004</c:v>
                </c:pt>
                <c:pt idx="228">
                  <c:v>91.233000000000004</c:v>
                </c:pt>
                <c:pt idx="229">
                  <c:v>91.233000000000004</c:v>
                </c:pt>
                <c:pt idx="230">
                  <c:v>91.233000000000004</c:v>
                </c:pt>
                <c:pt idx="231">
                  <c:v>91.233000000000004</c:v>
                </c:pt>
                <c:pt idx="232">
                  <c:v>91.233000000000004</c:v>
                </c:pt>
                <c:pt idx="233">
                  <c:v>91.233000000000004</c:v>
                </c:pt>
                <c:pt idx="234">
                  <c:v>91.233000000000004</c:v>
                </c:pt>
                <c:pt idx="235">
                  <c:v>91.233000000000004</c:v>
                </c:pt>
                <c:pt idx="236">
                  <c:v>91.233000000000004</c:v>
                </c:pt>
                <c:pt idx="237">
                  <c:v>91.233000000000004</c:v>
                </c:pt>
                <c:pt idx="238">
                  <c:v>91.233000000000004</c:v>
                </c:pt>
                <c:pt idx="239">
                  <c:v>91.233000000000004</c:v>
                </c:pt>
                <c:pt idx="240">
                  <c:v>91.233000000000004</c:v>
                </c:pt>
                <c:pt idx="241">
                  <c:v>91.233000000000004</c:v>
                </c:pt>
                <c:pt idx="242">
                  <c:v>91.233000000000004</c:v>
                </c:pt>
                <c:pt idx="243">
                  <c:v>91.233000000000004</c:v>
                </c:pt>
                <c:pt idx="244">
                  <c:v>91.233000000000004</c:v>
                </c:pt>
                <c:pt idx="245">
                  <c:v>91.233000000000004</c:v>
                </c:pt>
                <c:pt idx="246">
                  <c:v>91.233000000000004</c:v>
                </c:pt>
                <c:pt idx="247">
                  <c:v>91.233000000000004</c:v>
                </c:pt>
                <c:pt idx="248">
                  <c:v>91.233000000000004</c:v>
                </c:pt>
                <c:pt idx="249">
                  <c:v>91.233000000000004</c:v>
                </c:pt>
                <c:pt idx="250">
                  <c:v>91.233000000000004</c:v>
                </c:pt>
                <c:pt idx="251">
                  <c:v>91.233000000000004</c:v>
                </c:pt>
                <c:pt idx="252">
                  <c:v>91.233000000000004</c:v>
                </c:pt>
                <c:pt idx="253">
                  <c:v>91.233000000000004</c:v>
                </c:pt>
                <c:pt idx="254">
                  <c:v>91.233000000000004</c:v>
                </c:pt>
                <c:pt idx="255">
                  <c:v>91.233000000000004</c:v>
                </c:pt>
                <c:pt idx="256">
                  <c:v>91.233000000000004</c:v>
                </c:pt>
                <c:pt idx="257">
                  <c:v>91.233000000000004</c:v>
                </c:pt>
                <c:pt idx="258">
                  <c:v>91.233000000000004</c:v>
                </c:pt>
                <c:pt idx="259">
                  <c:v>91.233000000000004</c:v>
                </c:pt>
                <c:pt idx="260">
                  <c:v>91.233000000000004</c:v>
                </c:pt>
                <c:pt idx="261">
                  <c:v>91.233000000000004</c:v>
                </c:pt>
                <c:pt idx="262">
                  <c:v>91.233000000000004</c:v>
                </c:pt>
                <c:pt idx="263">
                  <c:v>91.233000000000004</c:v>
                </c:pt>
                <c:pt idx="264">
                  <c:v>91.233000000000004</c:v>
                </c:pt>
                <c:pt idx="265">
                  <c:v>91.233000000000004</c:v>
                </c:pt>
                <c:pt idx="266">
                  <c:v>91.233000000000004</c:v>
                </c:pt>
                <c:pt idx="267">
                  <c:v>91.233000000000004</c:v>
                </c:pt>
                <c:pt idx="268">
                  <c:v>91.233000000000004</c:v>
                </c:pt>
                <c:pt idx="269">
                  <c:v>91.233000000000004</c:v>
                </c:pt>
                <c:pt idx="270">
                  <c:v>91.233000000000004</c:v>
                </c:pt>
                <c:pt idx="271">
                  <c:v>91.233000000000004</c:v>
                </c:pt>
                <c:pt idx="272">
                  <c:v>91.233000000000004</c:v>
                </c:pt>
                <c:pt idx="273">
                  <c:v>91.233000000000004</c:v>
                </c:pt>
                <c:pt idx="274">
                  <c:v>91.233000000000004</c:v>
                </c:pt>
                <c:pt idx="275">
                  <c:v>91.233000000000004</c:v>
                </c:pt>
                <c:pt idx="276">
                  <c:v>91.233000000000004</c:v>
                </c:pt>
                <c:pt idx="277">
                  <c:v>91.233000000000004</c:v>
                </c:pt>
                <c:pt idx="278">
                  <c:v>91.233000000000004</c:v>
                </c:pt>
                <c:pt idx="279">
                  <c:v>91.233000000000004</c:v>
                </c:pt>
                <c:pt idx="280">
                  <c:v>91.233000000000004</c:v>
                </c:pt>
                <c:pt idx="281">
                  <c:v>91.233000000000004</c:v>
                </c:pt>
                <c:pt idx="282">
                  <c:v>91.233000000000004</c:v>
                </c:pt>
                <c:pt idx="283">
                  <c:v>91.233000000000004</c:v>
                </c:pt>
                <c:pt idx="284">
                  <c:v>91.233000000000004</c:v>
                </c:pt>
                <c:pt idx="285">
                  <c:v>91.233000000000004</c:v>
                </c:pt>
                <c:pt idx="286">
                  <c:v>91.233000000000004</c:v>
                </c:pt>
                <c:pt idx="287">
                  <c:v>91.233000000000004</c:v>
                </c:pt>
                <c:pt idx="288">
                  <c:v>91.233000000000004</c:v>
                </c:pt>
                <c:pt idx="289">
                  <c:v>91.233000000000004</c:v>
                </c:pt>
                <c:pt idx="290">
                  <c:v>91.233000000000004</c:v>
                </c:pt>
                <c:pt idx="291">
                  <c:v>91.233000000000004</c:v>
                </c:pt>
                <c:pt idx="292">
                  <c:v>91.233000000000004</c:v>
                </c:pt>
                <c:pt idx="293">
                  <c:v>91.233000000000004</c:v>
                </c:pt>
                <c:pt idx="294">
                  <c:v>91.233000000000004</c:v>
                </c:pt>
                <c:pt idx="295">
                  <c:v>91.233000000000004</c:v>
                </c:pt>
                <c:pt idx="296">
                  <c:v>91.233000000000004</c:v>
                </c:pt>
                <c:pt idx="297">
                  <c:v>91.233000000000004</c:v>
                </c:pt>
                <c:pt idx="298">
                  <c:v>91.233000000000004</c:v>
                </c:pt>
                <c:pt idx="299">
                  <c:v>91.233000000000004</c:v>
                </c:pt>
                <c:pt idx="300">
                  <c:v>91.233000000000004</c:v>
                </c:pt>
                <c:pt idx="301">
                  <c:v>91.233000000000004</c:v>
                </c:pt>
                <c:pt idx="302">
                  <c:v>91.233000000000004</c:v>
                </c:pt>
                <c:pt idx="303">
                  <c:v>91.233000000000004</c:v>
                </c:pt>
                <c:pt idx="304">
                  <c:v>91.233000000000004</c:v>
                </c:pt>
                <c:pt idx="305">
                  <c:v>91.233000000000004</c:v>
                </c:pt>
                <c:pt idx="306">
                  <c:v>91.233000000000004</c:v>
                </c:pt>
                <c:pt idx="307">
                  <c:v>91.233000000000004</c:v>
                </c:pt>
                <c:pt idx="308">
                  <c:v>91.233000000000004</c:v>
                </c:pt>
                <c:pt idx="309">
                  <c:v>91.233000000000004</c:v>
                </c:pt>
                <c:pt idx="310">
                  <c:v>91.233000000000004</c:v>
                </c:pt>
                <c:pt idx="311">
                  <c:v>91.233000000000004</c:v>
                </c:pt>
                <c:pt idx="312">
                  <c:v>91.233000000000004</c:v>
                </c:pt>
                <c:pt idx="313">
                  <c:v>91.233000000000004</c:v>
                </c:pt>
                <c:pt idx="314">
                  <c:v>91.233000000000004</c:v>
                </c:pt>
                <c:pt idx="315">
                  <c:v>91.233000000000004</c:v>
                </c:pt>
                <c:pt idx="316">
                  <c:v>91.233000000000004</c:v>
                </c:pt>
                <c:pt idx="317">
                  <c:v>91.233000000000004</c:v>
                </c:pt>
                <c:pt idx="318">
                  <c:v>91.233000000000004</c:v>
                </c:pt>
                <c:pt idx="319">
                  <c:v>91.233000000000004</c:v>
                </c:pt>
                <c:pt idx="320">
                  <c:v>91.233000000000004</c:v>
                </c:pt>
                <c:pt idx="321">
                  <c:v>91.233000000000004</c:v>
                </c:pt>
                <c:pt idx="322">
                  <c:v>91.233000000000004</c:v>
                </c:pt>
                <c:pt idx="323">
                  <c:v>91.233000000000004</c:v>
                </c:pt>
                <c:pt idx="324">
                  <c:v>91.233000000000004</c:v>
                </c:pt>
                <c:pt idx="325">
                  <c:v>91.233000000000004</c:v>
                </c:pt>
                <c:pt idx="326">
                  <c:v>91.233000000000004</c:v>
                </c:pt>
                <c:pt idx="327">
                  <c:v>91.233000000000004</c:v>
                </c:pt>
                <c:pt idx="328">
                  <c:v>91.233000000000004</c:v>
                </c:pt>
                <c:pt idx="329">
                  <c:v>91.233000000000004</c:v>
                </c:pt>
                <c:pt idx="330">
                  <c:v>91.233000000000004</c:v>
                </c:pt>
                <c:pt idx="331">
                  <c:v>91.233000000000004</c:v>
                </c:pt>
                <c:pt idx="332">
                  <c:v>91.233000000000004</c:v>
                </c:pt>
                <c:pt idx="333">
                  <c:v>91.233000000000004</c:v>
                </c:pt>
                <c:pt idx="334">
                  <c:v>91.233000000000004</c:v>
                </c:pt>
                <c:pt idx="335">
                  <c:v>91.233000000000004</c:v>
                </c:pt>
                <c:pt idx="336">
                  <c:v>91.233000000000004</c:v>
                </c:pt>
                <c:pt idx="337">
                  <c:v>91.233000000000004</c:v>
                </c:pt>
                <c:pt idx="338">
                  <c:v>91.233000000000004</c:v>
                </c:pt>
                <c:pt idx="339">
                  <c:v>91.233000000000004</c:v>
                </c:pt>
                <c:pt idx="340">
                  <c:v>91.233000000000004</c:v>
                </c:pt>
                <c:pt idx="341">
                  <c:v>91.233000000000004</c:v>
                </c:pt>
                <c:pt idx="342">
                  <c:v>91.233000000000004</c:v>
                </c:pt>
                <c:pt idx="343">
                  <c:v>91.233000000000004</c:v>
                </c:pt>
                <c:pt idx="344">
                  <c:v>91.233000000000004</c:v>
                </c:pt>
                <c:pt idx="345">
                  <c:v>91.233000000000004</c:v>
                </c:pt>
                <c:pt idx="346">
                  <c:v>91.233000000000004</c:v>
                </c:pt>
                <c:pt idx="347">
                  <c:v>91.233000000000004</c:v>
                </c:pt>
                <c:pt idx="348">
                  <c:v>91.233000000000004</c:v>
                </c:pt>
                <c:pt idx="349">
                  <c:v>91.233000000000004</c:v>
                </c:pt>
                <c:pt idx="350">
                  <c:v>91.233000000000004</c:v>
                </c:pt>
                <c:pt idx="351">
                  <c:v>91.233000000000004</c:v>
                </c:pt>
                <c:pt idx="352">
                  <c:v>91.233000000000004</c:v>
                </c:pt>
                <c:pt idx="353">
                  <c:v>91.233000000000004</c:v>
                </c:pt>
                <c:pt idx="354">
                  <c:v>91.233000000000004</c:v>
                </c:pt>
                <c:pt idx="355">
                  <c:v>91.233000000000004</c:v>
                </c:pt>
                <c:pt idx="356">
                  <c:v>91.233000000000004</c:v>
                </c:pt>
                <c:pt idx="357">
                  <c:v>91.233000000000004</c:v>
                </c:pt>
                <c:pt idx="358">
                  <c:v>91.233000000000004</c:v>
                </c:pt>
                <c:pt idx="359">
                  <c:v>91.233000000000004</c:v>
                </c:pt>
                <c:pt idx="360">
                  <c:v>91.233000000000004</c:v>
                </c:pt>
                <c:pt idx="361">
                  <c:v>91.233000000000004</c:v>
                </c:pt>
                <c:pt idx="362">
                  <c:v>91.233000000000004</c:v>
                </c:pt>
                <c:pt idx="363">
                  <c:v>91.233000000000004</c:v>
                </c:pt>
                <c:pt idx="364">
                  <c:v>91.233000000000004</c:v>
                </c:pt>
                <c:pt idx="365">
                  <c:v>91.233000000000004</c:v>
                </c:pt>
                <c:pt idx="366">
                  <c:v>91.233000000000004</c:v>
                </c:pt>
                <c:pt idx="367">
                  <c:v>91.233000000000004</c:v>
                </c:pt>
                <c:pt idx="368">
                  <c:v>91.233000000000004</c:v>
                </c:pt>
                <c:pt idx="369">
                  <c:v>91.233000000000004</c:v>
                </c:pt>
                <c:pt idx="370">
                  <c:v>91.233000000000004</c:v>
                </c:pt>
                <c:pt idx="371">
                  <c:v>91.233000000000004</c:v>
                </c:pt>
                <c:pt idx="372">
                  <c:v>91.233000000000004</c:v>
                </c:pt>
                <c:pt idx="373">
                  <c:v>91.233000000000004</c:v>
                </c:pt>
                <c:pt idx="374">
                  <c:v>91.233000000000004</c:v>
                </c:pt>
                <c:pt idx="375">
                  <c:v>91.233000000000004</c:v>
                </c:pt>
                <c:pt idx="376">
                  <c:v>91.233000000000004</c:v>
                </c:pt>
                <c:pt idx="377">
                  <c:v>91.233000000000004</c:v>
                </c:pt>
                <c:pt idx="378">
                  <c:v>91.233000000000004</c:v>
                </c:pt>
                <c:pt idx="379">
                  <c:v>91.233000000000004</c:v>
                </c:pt>
                <c:pt idx="380">
                  <c:v>91.233000000000004</c:v>
                </c:pt>
                <c:pt idx="381">
                  <c:v>91.233000000000004</c:v>
                </c:pt>
                <c:pt idx="382">
                  <c:v>91.233000000000004</c:v>
                </c:pt>
                <c:pt idx="383">
                  <c:v>91.233000000000004</c:v>
                </c:pt>
                <c:pt idx="384">
                  <c:v>91.233000000000004</c:v>
                </c:pt>
                <c:pt idx="385">
                  <c:v>91.233000000000004</c:v>
                </c:pt>
                <c:pt idx="386">
                  <c:v>91.233000000000004</c:v>
                </c:pt>
                <c:pt idx="387">
                  <c:v>91.233000000000004</c:v>
                </c:pt>
                <c:pt idx="388">
                  <c:v>91.233000000000004</c:v>
                </c:pt>
                <c:pt idx="389">
                  <c:v>91.233000000000004</c:v>
                </c:pt>
                <c:pt idx="390">
                  <c:v>91.233000000000004</c:v>
                </c:pt>
                <c:pt idx="391">
                  <c:v>91.233000000000004</c:v>
                </c:pt>
                <c:pt idx="392">
                  <c:v>91.233000000000004</c:v>
                </c:pt>
                <c:pt idx="393">
                  <c:v>91.233000000000004</c:v>
                </c:pt>
                <c:pt idx="394">
                  <c:v>91.233000000000004</c:v>
                </c:pt>
                <c:pt idx="395">
                  <c:v>91.233000000000004</c:v>
                </c:pt>
                <c:pt idx="396">
                  <c:v>91.233000000000004</c:v>
                </c:pt>
                <c:pt idx="397">
                  <c:v>91.233000000000004</c:v>
                </c:pt>
                <c:pt idx="398">
                  <c:v>91.233000000000004</c:v>
                </c:pt>
                <c:pt idx="399">
                  <c:v>91.233000000000004</c:v>
                </c:pt>
                <c:pt idx="400">
                  <c:v>91.233000000000004</c:v>
                </c:pt>
                <c:pt idx="401">
                  <c:v>91.233000000000004</c:v>
                </c:pt>
                <c:pt idx="402">
                  <c:v>91.233000000000004</c:v>
                </c:pt>
                <c:pt idx="403">
                  <c:v>91.233000000000004</c:v>
                </c:pt>
                <c:pt idx="404">
                  <c:v>91.233000000000004</c:v>
                </c:pt>
                <c:pt idx="405">
                  <c:v>91.233000000000004</c:v>
                </c:pt>
                <c:pt idx="406">
                  <c:v>91.233000000000004</c:v>
                </c:pt>
                <c:pt idx="407">
                  <c:v>91.233000000000004</c:v>
                </c:pt>
                <c:pt idx="408">
                  <c:v>91.233000000000004</c:v>
                </c:pt>
                <c:pt idx="409">
                  <c:v>91.233000000000004</c:v>
                </c:pt>
                <c:pt idx="410">
                  <c:v>91.233000000000004</c:v>
                </c:pt>
                <c:pt idx="411">
                  <c:v>91.233000000000004</c:v>
                </c:pt>
                <c:pt idx="412">
                  <c:v>91.233000000000004</c:v>
                </c:pt>
                <c:pt idx="413">
                  <c:v>91.233000000000004</c:v>
                </c:pt>
                <c:pt idx="414">
                  <c:v>91.233000000000004</c:v>
                </c:pt>
                <c:pt idx="415">
                  <c:v>91.233000000000004</c:v>
                </c:pt>
                <c:pt idx="416">
                  <c:v>91.233000000000004</c:v>
                </c:pt>
                <c:pt idx="417">
                  <c:v>91.233000000000004</c:v>
                </c:pt>
                <c:pt idx="418">
                  <c:v>91.233000000000004</c:v>
                </c:pt>
                <c:pt idx="419">
                  <c:v>91.233000000000004</c:v>
                </c:pt>
                <c:pt idx="420">
                  <c:v>91.233000000000004</c:v>
                </c:pt>
                <c:pt idx="421">
                  <c:v>91.233000000000004</c:v>
                </c:pt>
                <c:pt idx="422">
                  <c:v>91.233000000000004</c:v>
                </c:pt>
                <c:pt idx="423">
                  <c:v>91.233000000000004</c:v>
                </c:pt>
                <c:pt idx="424">
                  <c:v>91.233000000000004</c:v>
                </c:pt>
                <c:pt idx="425">
                  <c:v>91.233000000000004</c:v>
                </c:pt>
                <c:pt idx="426">
                  <c:v>91.233000000000004</c:v>
                </c:pt>
                <c:pt idx="427">
                  <c:v>91.233000000000004</c:v>
                </c:pt>
                <c:pt idx="428">
                  <c:v>91.233000000000004</c:v>
                </c:pt>
                <c:pt idx="429">
                  <c:v>91.233000000000004</c:v>
                </c:pt>
                <c:pt idx="430">
                  <c:v>91.233000000000004</c:v>
                </c:pt>
                <c:pt idx="431">
                  <c:v>91.233000000000004</c:v>
                </c:pt>
                <c:pt idx="432">
                  <c:v>91.233000000000004</c:v>
                </c:pt>
                <c:pt idx="433">
                  <c:v>91.233000000000004</c:v>
                </c:pt>
                <c:pt idx="434">
                  <c:v>91.233000000000004</c:v>
                </c:pt>
                <c:pt idx="435">
                  <c:v>91.233000000000004</c:v>
                </c:pt>
                <c:pt idx="436">
                  <c:v>91.233000000000004</c:v>
                </c:pt>
                <c:pt idx="437">
                  <c:v>91.233000000000004</c:v>
                </c:pt>
                <c:pt idx="438">
                  <c:v>91.233000000000004</c:v>
                </c:pt>
                <c:pt idx="439">
                  <c:v>91.233000000000004</c:v>
                </c:pt>
                <c:pt idx="440">
                  <c:v>91.233000000000004</c:v>
                </c:pt>
                <c:pt idx="441">
                  <c:v>91.233000000000004</c:v>
                </c:pt>
                <c:pt idx="442">
                  <c:v>91.233000000000004</c:v>
                </c:pt>
                <c:pt idx="443">
                  <c:v>91.233000000000004</c:v>
                </c:pt>
                <c:pt idx="444">
                  <c:v>91.233000000000004</c:v>
                </c:pt>
                <c:pt idx="445">
                  <c:v>91.233000000000004</c:v>
                </c:pt>
                <c:pt idx="446">
                  <c:v>91.233000000000004</c:v>
                </c:pt>
                <c:pt idx="447">
                  <c:v>91.233000000000004</c:v>
                </c:pt>
                <c:pt idx="448">
                  <c:v>91.233000000000004</c:v>
                </c:pt>
                <c:pt idx="449">
                  <c:v>91.233000000000004</c:v>
                </c:pt>
                <c:pt idx="450">
                  <c:v>91.233000000000004</c:v>
                </c:pt>
                <c:pt idx="451">
                  <c:v>91.233000000000004</c:v>
                </c:pt>
                <c:pt idx="452">
                  <c:v>91.233000000000004</c:v>
                </c:pt>
                <c:pt idx="453">
                  <c:v>91.233000000000004</c:v>
                </c:pt>
                <c:pt idx="454">
                  <c:v>91.233000000000004</c:v>
                </c:pt>
                <c:pt idx="455">
                  <c:v>91.233000000000004</c:v>
                </c:pt>
                <c:pt idx="456">
                  <c:v>91.233000000000004</c:v>
                </c:pt>
                <c:pt idx="457">
                  <c:v>91.233000000000004</c:v>
                </c:pt>
                <c:pt idx="458">
                  <c:v>91.233000000000004</c:v>
                </c:pt>
                <c:pt idx="459">
                  <c:v>91.233000000000004</c:v>
                </c:pt>
                <c:pt idx="460">
                  <c:v>91.233000000000004</c:v>
                </c:pt>
                <c:pt idx="461">
                  <c:v>91.233000000000004</c:v>
                </c:pt>
                <c:pt idx="462">
                  <c:v>91.233000000000004</c:v>
                </c:pt>
                <c:pt idx="463">
                  <c:v>91.233000000000004</c:v>
                </c:pt>
                <c:pt idx="464">
                  <c:v>91.233000000000004</c:v>
                </c:pt>
                <c:pt idx="465">
                  <c:v>91.233000000000004</c:v>
                </c:pt>
                <c:pt idx="466">
                  <c:v>91.233000000000004</c:v>
                </c:pt>
                <c:pt idx="467">
                  <c:v>91.233000000000004</c:v>
                </c:pt>
                <c:pt idx="468">
                  <c:v>91.233000000000004</c:v>
                </c:pt>
                <c:pt idx="469">
                  <c:v>91.233000000000004</c:v>
                </c:pt>
                <c:pt idx="470">
                  <c:v>91.233000000000004</c:v>
                </c:pt>
                <c:pt idx="471">
                  <c:v>91.233000000000004</c:v>
                </c:pt>
                <c:pt idx="472">
                  <c:v>91.233000000000004</c:v>
                </c:pt>
                <c:pt idx="473">
                  <c:v>91.233000000000004</c:v>
                </c:pt>
                <c:pt idx="474">
                  <c:v>91.233000000000004</c:v>
                </c:pt>
                <c:pt idx="475">
                  <c:v>91.233000000000004</c:v>
                </c:pt>
                <c:pt idx="476">
                  <c:v>91.233000000000004</c:v>
                </c:pt>
                <c:pt idx="477">
                  <c:v>91.233000000000004</c:v>
                </c:pt>
                <c:pt idx="478">
                  <c:v>91.233000000000004</c:v>
                </c:pt>
                <c:pt idx="479">
                  <c:v>91.233000000000004</c:v>
                </c:pt>
                <c:pt idx="480">
                  <c:v>91.233000000000004</c:v>
                </c:pt>
                <c:pt idx="481">
                  <c:v>91.233000000000004</c:v>
                </c:pt>
                <c:pt idx="482">
                  <c:v>91.233000000000004</c:v>
                </c:pt>
                <c:pt idx="483">
                  <c:v>91.233000000000004</c:v>
                </c:pt>
                <c:pt idx="484">
                  <c:v>91.233000000000004</c:v>
                </c:pt>
                <c:pt idx="485">
                  <c:v>91.233000000000004</c:v>
                </c:pt>
                <c:pt idx="486">
                  <c:v>91.233000000000004</c:v>
                </c:pt>
                <c:pt idx="487">
                  <c:v>91.233000000000004</c:v>
                </c:pt>
                <c:pt idx="488">
                  <c:v>91.233000000000004</c:v>
                </c:pt>
                <c:pt idx="489">
                  <c:v>91.233000000000004</c:v>
                </c:pt>
                <c:pt idx="490">
                  <c:v>91.233000000000004</c:v>
                </c:pt>
                <c:pt idx="491">
                  <c:v>91.233000000000004</c:v>
                </c:pt>
                <c:pt idx="492">
                  <c:v>91.233000000000004</c:v>
                </c:pt>
                <c:pt idx="493">
                  <c:v>91.233000000000004</c:v>
                </c:pt>
                <c:pt idx="494">
                  <c:v>91.233000000000004</c:v>
                </c:pt>
                <c:pt idx="495">
                  <c:v>91.233000000000004</c:v>
                </c:pt>
                <c:pt idx="496">
                  <c:v>91.233000000000004</c:v>
                </c:pt>
                <c:pt idx="497">
                  <c:v>91.233000000000004</c:v>
                </c:pt>
                <c:pt idx="498">
                  <c:v>91.233000000000004</c:v>
                </c:pt>
                <c:pt idx="499">
                  <c:v>91.233000000000004</c:v>
                </c:pt>
                <c:pt idx="500">
                  <c:v>91.233000000000004</c:v>
                </c:pt>
                <c:pt idx="501">
                  <c:v>91.233000000000004</c:v>
                </c:pt>
                <c:pt idx="502">
                  <c:v>91.233000000000004</c:v>
                </c:pt>
                <c:pt idx="503">
                  <c:v>91.233000000000004</c:v>
                </c:pt>
                <c:pt idx="504">
                  <c:v>91.233000000000004</c:v>
                </c:pt>
                <c:pt idx="505">
                  <c:v>91.233000000000004</c:v>
                </c:pt>
                <c:pt idx="506">
                  <c:v>91.233000000000004</c:v>
                </c:pt>
                <c:pt idx="507">
                  <c:v>91.233000000000004</c:v>
                </c:pt>
                <c:pt idx="508">
                  <c:v>91.233000000000004</c:v>
                </c:pt>
                <c:pt idx="509">
                  <c:v>91.233000000000004</c:v>
                </c:pt>
                <c:pt idx="510">
                  <c:v>91.233000000000004</c:v>
                </c:pt>
                <c:pt idx="511">
                  <c:v>91.233000000000004</c:v>
                </c:pt>
                <c:pt idx="512">
                  <c:v>91.233000000000004</c:v>
                </c:pt>
                <c:pt idx="513">
                  <c:v>91.233000000000004</c:v>
                </c:pt>
                <c:pt idx="514">
                  <c:v>91.233000000000004</c:v>
                </c:pt>
                <c:pt idx="515">
                  <c:v>91.233000000000004</c:v>
                </c:pt>
                <c:pt idx="516">
                  <c:v>91.233000000000004</c:v>
                </c:pt>
                <c:pt idx="517">
                  <c:v>91.233000000000004</c:v>
                </c:pt>
                <c:pt idx="518">
                  <c:v>91.233000000000004</c:v>
                </c:pt>
                <c:pt idx="519">
                  <c:v>91.233000000000004</c:v>
                </c:pt>
                <c:pt idx="520">
                  <c:v>91.233000000000004</c:v>
                </c:pt>
                <c:pt idx="521">
                  <c:v>91.233000000000004</c:v>
                </c:pt>
                <c:pt idx="522">
                  <c:v>91.233000000000004</c:v>
                </c:pt>
                <c:pt idx="523">
                  <c:v>91.233000000000004</c:v>
                </c:pt>
                <c:pt idx="524">
                  <c:v>91.233000000000004</c:v>
                </c:pt>
                <c:pt idx="525">
                  <c:v>91.233000000000004</c:v>
                </c:pt>
                <c:pt idx="526">
                  <c:v>91.233000000000004</c:v>
                </c:pt>
                <c:pt idx="527">
                  <c:v>91.233000000000004</c:v>
                </c:pt>
                <c:pt idx="528">
                  <c:v>91.233000000000004</c:v>
                </c:pt>
                <c:pt idx="529">
                  <c:v>91.233000000000004</c:v>
                </c:pt>
                <c:pt idx="530">
                  <c:v>91.233000000000004</c:v>
                </c:pt>
                <c:pt idx="531">
                  <c:v>91.233000000000004</c:v>
                </c:pt>
                <c:pt idx="532">
                  <c:v>91.233000000000004</c:v>
                </c:pt>
                <c:pt idx="533">
                  <c:v>91.233000000000004</c:v>
                </c:pt>
                <c:pt idx="534">
                  <c:v>91.233000000000004</c:v>
                </c:pt>
                <c:pt idx="535">
                  <c:v>91.233000000000004</c:v>
                </c:pt>
                <c:pt idx="536">
                  <c:v>91.233000000000004</c:v>
                </c:pt>
                <c:pt idx="537">
                  <c:v>91.233000000000004</c:v>
                </c:pt>
                <c:pt idx="538">
                  <c:v>91.233000000000004</c:v>
                </c:pt>
                <c:pt idx="539">
                  <c:v>91.233000000000004</c:v>
                </c:pt>
                <c:pt idx="540">
                  <c:v>91.233000000000004</c:v>
                </c:pt>
                <c:pt idx="541">
                  <c:v>91.233000000000004</c:v>
                </c:pt>
                <c:pt idx="542">
                  <c:v>91.233000000000004</c:v>
                </c:pt>
                <c:pt idx="543">
                  <c:v>91.233000000000004</c:v>
                </c:pt>
                <c:pt idx="544">
                  <c:v>91.233000000000004</c:v>
                </c:pt>
                <c:pt idx="545">
                  <c:v>91.233000000000004</c:v>
                </c:pt>
                <c:pt idx="546">
                  <c:v>91.233000000000004</c:v>
                </c:pt>
                <c:pt idx="547">
                  <c:v>91.233000000000004</c:v>
                </c:pt>
                <c:pt idx="548">
                  <c:v>91.233000000000004</c:v>
                </c:pt>
                <c:pt idx="549">
                  <c:v>91.233000000000004</c:v>
                </c:pt>
                <c:pt idx="550">
                  <c:v>91.233000000000004</c:v>
                </c:pt>
                <c:pt idx="551">
                  <c:v>91.233000000000004</c:v>
                </c:pt>
                <c:pt idx="552">
                  <c:v>91.233000000000004</c:v>
                </c:pt>
                <c:pt idx="553">
                  <c:v>91.233000000000004</c:v>
                </c:pt>
                <c:pt idx="554">
                  <c:v>91.233000000000004</c:v>
                </c:pt>
                <c:pt idx="555">
                  <c:v>91.233000000000004</c:v>
                </c:pt>
                <c:pt idx="556">
                  <c:v>91.233000000000004</c:v>
                </c:pt>
                <c:pt idx="557">
                  <c:v>91.233000000000004</c:v>
                </c:pt>
                <c:pt idx="558">
                  <c:v>91.233000000000004</c:v>
                </c:pt>
                <c:pt idx="559">
                  <c:v>91.233000000000004</c:v>
                </c:pt>
                <c:pt idx="560">
                  <c:v>91.233000000000004</c:v>
                </c:pt>
                <c:pt idx="561">
                  <c:v>91.233000000000004</c:v>
                </c:pt>
                <c:pt idx="562">
                  <c:v>91.233000000000004</c:v>
                </c:pt>
                <c:pt idx="563">
                  <c:v>91.233000000000004</c:v>
                </c:pt>
                <c:pt idx="564">
                  <c:v>91.233000000000004</c:v>
                </c:pt>
                <c:pt idx="565">
                  <c:v>91.233000000000004</c:v>
                </c:pt>
                <c:pt idx="566">
                  <c:v>91.233000000000004</c:v>
                </c:pt>
                <c:pt idx="567">
                  <c:v>91.233000000000004</c:v>
                </c:pt>
                <c:pt idx="568">
                  <c:v>91.233000000000004</c:v>
                </c:pt>
                <c:pt idx="569">
                  <c:v>91.233000000000004</c:v>
                </c:pt>
                <c:pt idx="570">
                  <c:v>91.233000000000004</c:v>
                </c:pt>
                <c:pt idx="571">
                  <c:v>91.233000000000004</c:v>
                </c:pt>
                <c:pt idx="572">
                  <c:v>91.233000000000004</c:v>
                </c:pt>
                <c:pt idx="573">
                  <c:v>91.233000000000004</c:v>
                </c:pt>
                <c:pt idx="574">
                  <c:v>91.233000000000004</c:v>
                </c:pt>
                <c:pt idx="575">
                  <c:v>91.233000000000004</c:v>
                </c:pt>
                <c:pt idx="576">
                  <c:v>91.233000000000004</c:v>
                </c:pt>
                <c:pt idx="577">
                  <c:v>91.233000000000004</c:v>
                </c:pt>
                <c:pt idx="578">
                  <c:v>91.233000000000004</c:v>
                </c:pt>
                <c:pt idx="579">
                  <c:v>91.233000000000004</c:v>
                </c:pt>
                <c:pt idx="580">
                  <c:v>91.233000000000004</c:v>
                </c:pt>
                <c:pt idx="581">
                  <c:v>91.233000000000004</c:v>
                </c:pt>
                <c:pt idx="582">
                  <c:v>91.233000000000004</c:v>
                </c:pt>
                <c:pt idx="583">
                  <c:v>91.233000000000004</c:v>
                </c:pt>
                <c:pt idx="584">
                  <c:v>91.233000000000004</c:v>
                </c:pt>
                <c:pt idx="585">
                  <c:v>91.233000000000004</c:v>
                </c:pt>
                <c:pt idx="586">
                  <c:v>91.233000000000004</c:v>
                </c:pt>
                <c:pt idx="587">
                  <c:v>91.233000000000004</c:v>
                </c:pt>
                <c:pt idx="588">
                  <c:v>91.233000000000004</c:v>
                </c:pt>
                <c:pt idx="589">
                  <c:v>91.233000000000004</c:v>
                </c:pt>
                <c:pt idx="590">
                  <c:v>91.233000000000004</c:v>
                </c:pt>
                <c:pt idx="591">
                  <c:v>91.233000000000004</c:v>
                </c:pt>
                <c:pt idx="592">
                  <c:v>91.233000000000004</c:v>
                </c:pt>
                <c:pt idx="593">
                  <c:v>91.233000000000004</c:v>
                </c:pt>
                <c:pt idx="594">
                  <c:v>91.233000000000004</c:v>
                </c:pt>
                <c:pt idx="595">
                  <c:v>91.233000000000004</c:v>
                </c:pt>
                <c:pt idx="596">
                  <c:v>91.233000000000004</c:v>
                </c:pt>
                <c:pt idx="597">
                  <c:v>91.233000000000004</c:v>
                </c:pt>
                <c:pt idx="598">
                  <c:v>91.233000000000004</c:v>
                </c:pt>
                <c:pt idx="599">
                  <c:v>91.233000000000004</c:v>
                </c:pt>
                <c:pt idx="600">
                  <c:v>91.233000000000004</c:v>
                </c:pt>
                <c:pt idx="601">
                  <c:v>91.233000000000004</c:v>
                </c:pt>
                <c:pt idx="602">
                  <c:v>91.233000000000004</c:v>
                </c:pt>
                <c:pt idx="603">
                  <c:v>91.233000000000004</c:v>
                </c:pt>
                <c:pt idx="604">
                  <c:v>91.233000000000004</c:v>
                </c:pt>
                <c:pt idx="605">
                  <c:v>91.233000000000004</c:v>
                </c:pt>
                <c:pt idx="606">
                  <c:v>91.233000000000004</c:v>
                </c:pt>
                <c:pt idx="607">
                  <c:v>91.233000000000004</c:v>
                </c:pt>
                <c:pt idx="608">
                  <c:v>91.233000000000004</c:v>
                </c:pt>
                <c:pt idx="609">
                  <c:v>91.233000000000004</c:v>
                </c:pt>
                <c:pt idx="610">
                  <c:v>91.233000000000004</c:v>
                </c:pt>
                <c:pt idx="611">
                  <c:v>91.233000000000004</c:v>
                </c:pt>
                <c:pt idx="612">
                  <c:v>91.233000000000004</c:v>
                </c:pt>
                <c:pt idx="613">
                  <c:v>91.233000000000004</c:v>
                </c:pt>
                <c:pt idx="614">
                  <c:v>91.233000000000004</c:v>
                </c:pt>
                <c:pt idx="615">
                  <c:v>91.233000000000004</c:v>
                </c:pt>
                <c:pt idx="616">
                  <c:v>91.233000000000004</c:v>
                </c:pt>
                <c:pt idx="617">
                  <c:v>91.233000000000004</c:v>
                </c:pt>
                <c:pt idx="618">
                  <c:v>91.233000000000004</c:v>
                </c:pt>
                <c:pt idx="619">
                  <c:v>91.233000000000004</c:v>
                </c:pt>
                <c:pt idx="620">
                  <c:v>91.233000000000004</c:v>
                </c:pt>
                <c:pt idx="621">
                  <c:v>91.233000000000004</c:v>
                </c:pt>
                <c:pt idx="622">
                  <c:v>91.233000000000004</c:v>
                </c:pt>
                <c:pt idx="623">
                  <c:v>91.233000000000004</c:v>
                </c:pt>
                <c:pt idx="624">
                  <c:v>91.233000000000004</c:v>
                </c:pt>
                <c:pt idx="625">
                  <c:v>91.233000000000004</c:v>
                </c:pt>
                <c:pt idx="626">
                  <c:v>91.233000000000004</c:v>
                </c:pt>
                <c:pt idx="627">
                  <c:v>91.233000000000004</c:v>
                </c:pt>
                <c:pt idx="628">
                  <c:v>91.233000000000004</c:v>
                </c:pt>
                <c:pt idx="629">
                  <c:v>91.233000000000004</c:v>
                </c:pt>
                <c:pt idx="630">
                  <c:v>91.233000000000004</c:v>
                </c:pt>
                <c:pt idx="631">
                  <c:v>91.233000000000004</c:v>
                </c:pt>
                <c:pt idx="632">
                  <c:v>91.233000000000004</c:v>
                </c:pt>
                <c:pt idx="633">
                  <c:v>91.233000000000004</c:v>
                </c:pt>
                <c:pt idx="634">
                  <c:v>91.233000000000004</c:v>
                </c:pt>
                <c:pt idx="635">
                  <c:v>91.233000000000004</c:v>
                </c:pt>
                <c:pt idx="636">
                  <c:v>91.233000000000004</c:v>
                </c:pt>
                <c:pt idx="637">
                  <c:v>91.233000000000004</c:v>
                </c:pt>
                <c:pt idx="638">
                  <c:v>91.233000000000004</c:v>
                </c:pt>
                <c:pt idx="639">
                  <c:v>91.233000000000004</c:v>
                </c:pt>
                <c:pt idx="640">
                  <c:v>91.233000000000004</c:v>
                </c:pt>
                <c:pt idx="641">
                  <c:v>91.233000000000004</c:v>
                </c:pt>
                <c:pt idx="642">
                  <c:v>91.233000000000004</c:v>
                </c:pt>
                <c:pt idx="643">
                  <c:v>91.233000000000004</c:v>
                </c:pt>
                <c:pt idx="644">
                  <c:v>91.233000000000004</c:v>
                </c:pt>
                <c:pt idx="645">
                  <c:v>91.233000000000004</c:v>
                </c:pt>
                <c:pt idx="646">
                  <c:v>91.233000000000004</c:v>
                </c:pt>
                <c:pt idx="647">
                  <c:v>91.233000000000004</c:v>
                </c:pt>
                <c:pt idx="648">
                  <c:v>91.233000000000004</c:v>
                </c:pt>
                <c:pt idx="649">
                  <c:v>91.233000000000004</c:v>
                </c:pt>
                <c:pt idx="650">
                  <c:v>91.233000000000004</c:v>
                </c:pt>
                <c:pt idx="651">
                  <c:v>91.233000000000004</c:v>
                </c:pt>
                <c:pt idx="652">
                  <c:v>91.233000000000004</c:v>
                </c:pt>
                <c:pt idx="653">
                  <c:v>91.233000000000004</c:v>
                </c:pt>
                <c:pt idx="654">
                  <c:v>91.233000000000004</c:v>
                </c:pt>
                <c:pt idx="655">
                  <c:v>91.233000000000004</c:v>
                </c:pt>
                <c:pt idx="656">
                  <c:v>91.233000000000004</c:v>
                </c:pt>
                <c:pt idx="657">
                  <c:v>91.233000000000004</c:v>
                </c:pt>
                <c:pt idx="658">
                  <c:v>91.233000000000004</c:v>
                </c:pt>
                <c:pt idx="659">
                  <c:v>91.233000000000004</c:v>
                </c:pt>
                <c:pt idx="660">
                  <c:v>91.233000000000004</c:v>
                </c:pt>
                <c:pt idx="661">
                  <c:v>91.233000000000004</c:v>
                </c:pt>
                <c:pt idx="662">
                  <c:v>91.233000000000004</c:v>
                </c:pt>
                <c:pt idx="663">
                  <c:v>91.233000000000004</c:v>
                </c:pt>
                <c:pt idx="664">
                  <c:v>91.233000000000004</c:v>
                </c:pt>
                <c:pt idx="665">
                  <c:v>91.233000000000004</c:v>
                </c:pt>
                <c:pt idx="666">
                  <c:v>91.233000000000004</c:v>
                </c:pt>
                <c:pt idx="667">
                  <c:v>91.233000000000004</c:v>
                </c:pt>
                <c:pt idx="668">
                  <c:v>91.233000000000004</c:v>
                </c:pt>
                <c:pt idx="669">
                  <c:v>91.233000000000004</c:v>
                </c:pt>
                <c:pt idx="670">
                  <c:v>91.233000000000004</c:v>
                </c:pt>
                <c:pt idx="671">
                  <c:v>91.233000000000004</c:v>
                </c:pt>
                <c:pt idx="672">
                  <c:v>91.233000000000004</c:v>
                </c:pt>
                <c:pt idx="673">
                  <c:v>91.233000000000004</c:v>
                </c:pt>
                <c:pt idx="674">
                  <c:v>91.233000000000004</c:v>
                </c:pt>
                <c:pt idx="675">
                  <c:v>91.233000000000004</c:v>
                </c:pt>
                <c:pt idx="676">
                  <c:v>91.233000000000004</c:v>
                </c:pt>
                <c:pt idx="677">
                  <c:v>91.233000000000004</c:v>
                </c:pt>
                <c:pt idx="678">
                  <c:v>91.233000000000004</c:v>
                </c:pt>
                <c:pt idx="679">
                  <c:v>91.233000000000004</c:v>
                </c:pt>
                <c:pt idx="680">
                  <c:v>91.233000000000004</c:v>
                </c:pt>
                <c:pt idx="681">
                  <c:v>91.233000000000004</c:v>
                </c:pt>
                <c:pt idx="682">
                  <c:v>91.233000000000004</c:v>
                </c:pt>
                <c:pt idx="683">
                  <c:v>91.233000000000004</c:v>
                </c:pt>
                <c:pt idx="684">
                  <c:v>91.233000000000004</c:v>
                </c:pt>
                <c:pt idx="685">
                  <c:v>91.233000000000004</c:v>
                </c:pt>
                <c:pt idx="686">
                  <c:v>91.233000000000004</c:v>
                </c:pt>
                <c:pt idx="687">
                  <c:v>91.233000000000004</c:v>
                </c:pt>
                <c:pt idx="688">
                  <c:v>91.233000000000004</c:v>
                </c:pt>
                <c:pt idx="689">
                  <c:v>91.233000000000004</c:v>
                </c:pt>
                <c:pt idx="690">
                  <c:v>91.233000000000004</c:v>
                </c:pt>
                <c:pt idx="691">
                  <c:v>91.233000000000004</c:v>
                </c:pt>
                <c:pt idx="692">
                  <c:v>91.233000000000004</c:v>
                </c:pt>
                <c:pt idx="693">
                  <c:v>91.233000000000004</c:v>
                </c:pt>
                <c:pt idx="694">
                  <c:v>91.233000000000004</c:v>
                </c:pt>
                <c:pt idx="695">
                  <c:v>91.233000000000004</c:v>
                </c:pt>
                <c:pt idx="696">
                  <c:v>91.233000000000004</c:v>
                </c:pt>
                <c:pt idx="697">
                  <c:v>91.233000000000004</c:v>
                </c:pt>
                <c:pt idx="698">
                  <c:v>91.233000000000004</c:v>
                </c:pt>
                <c:pt idx="699">
                  <c:v>91.233000000000004</c:v>
                </c:pt>
                <c:pt idx="700">
                  <c:v>91.233000000000004</c:v>
                </c:pt>
                <c:pt idx="701">
                  <c:v>91.233000000000004</c:v>
                </c:pt>
                <c:pt idx="702">
                  <c:v>91.233000000000004</c:v>
                </c:pt>
                <c:pt idx="703">
                  <c:v>91.233000000000004</c:v>
                </c:pt>
                <c:pt idx="704">
                  <c:v>91.233000000000004</c:v>
                </c:pt>
                <c:pt idx="705">
                  <c:v>91.233000000000004</c:v>
                </c:pt>
                <c:pt idx="706">
                  <c:v>91.233000000000004</c:v>
                </c:pt>
                <c:pt idx="707">
                  <c:v>91.233000000000004</c:v>
                </c:pt>
                <c:pt idx="708">
                  <c:v>91.233000000000004</c:v>
                </c:pt>
                <c:pt idx="709">
                  <c:v>91.233000000000004</c:v>
                </c:pt>
                <c:pt idx="710">
                  <c:v>91.233000000000004</c:v>
                </c:pt>
                <c:pt idx="711">
                  <c:v>91.233000000000004</c:v>
                </c:pt>
                <c:pt idx="712">
                  <c:v>91.233000000000004</c:v>
                </c:pt>
                <c:pt idx="713">
                  <c:v>91.233000000000004</c:v>
                </c:pt>
                <c:pt idx="714">
                  <c:v>91.233000000000004</c:v>
                </c:pt>
                <c:pt idx="715">
                  <c:v>91.233000000000004</c:v>
                </c:pt>
                <c:pt idx="716">
                  <c:v>91.233000000000004</c:v>
                </c:pt>
                <c:pt idx="717">
                  <c:v>91.233000000000004</c:v>
                </c:pt>
                <c:pt idx="718">
                  <c:v>91.233000000000004</c:v>
                </c:pt>
                <c:pt idx="719">
                  <c:v>91.233000000000004</c:v>
                </c:pt>
                <c:pt idx="720">
                  <c:v>91.233000000000004</c:v>
                </c:pt>
                <c:pt idx="721">
                  <c:v>91.233000000000004</c:v>
                </c:pt>
                <c:pt idx="722">
                  <c:v>91.233000000000004</c:v>
                </c:pt>
                <c:pt idx="723">
                  <c:v>91.233000000000004</c:v>
                </c:pt>
                <c:pt idx="724">
                  <c:v>91.233000000000004</c:v>
                </c:pt>
                <c:pt idx="725">
                  <c:v>91.233000000000004</c:v>
                </c:pt>
                <c:pt idx="726">
                  <c:v>91.233000000000004</c:v>
                </c:pt>
                <c:pt idx="727">
                  <c:v>91.233000000000004</c:v>
                </c:pt>
                <c:pt idx="728">
                  <c:v>91.233000000000004</c:v>
                </c:pt>
                <c:pt idx="729">
                  <c:v>91.233000000000004</c:v>
                </c:pt>
                <c:pt idx="730">
                  <c:v>91.233000000000004</c:v>
                </c:pt>
                <c:pt idx="731">
                  <c:v>91.233000000000004</c:v>
                </c:pt>
                <c:pt idx="732">
                  <c:v>91.233000000000004</c:v>
                </c:pt>
                <c:pt idx="733">
                  <c:v>91.233000000000004</c:v>
                </c:pt>
                <c:pt idx="734">
                  <c:v>91.233000000000004</c:v>
                </c:pt>
                <c:pt idx="735">
                  <c:v>91.233000000000004</c:v>
                </c:pt>
                <c:pt idx="736">
                  <c:v>91.233000000000004</c:v>
                </c:pt>
                <c:pt idx="737">
                  <c:v>91.233000000000004</c:v>
                </c:pt>
                <c:pt idx="738">
                  <c:v>91.233000000000004</c:v>
                </c:pt>
                <c:pt idx="739">
                  <c:v>91.233000000000004</c:v>
                </c:pt>
                <c:pt idx="740">
                  <c:v>91.233000000000004</c:v>
                </c:pt>
                <c:pt idx="741">
                  <c:v>91.233000000000004</c:v>
                </c:pt>
                <c:pt idx="742">
                  <c:v>91.233000000000004</c:v>
                </c:pt>
                <c:pt idx="743">
                  <c:v>91.233000000000004</c:v>
                </c:pt>
                <c:pt idx="744">
                  <c:v>91.233000000000004</c:v>
                </c:pt>
                <c:pt idx="745">
                  <c:v>91.233000000000004</c:v>
                </c:pt>
                <c:pt idx="746">
                  <c:v>91.233000000000004</c:v>
                </c:pt>
                <c:pt idx="747">
                  <c:v>91.233000000000004</c:v>
                </c:pt>
                <c:pt idx="748">
                  <c:v>91.233000000000004</c:v>
                </c:pt>
                <c:pt idx="749">
                  <c:v>91.233000000000004</c:v>
                </c:pt>
                <c:pt idx="750">
                  <c:v>91.233000000000004</c:v>
                </c:pt>
                <c:pt idx="751">
                  <c:v>91.233000000000004</c:v>
                </c:pt>
                <c:pt idx="752">
                  <c:v>91.233000000000004</c:v>
                </c:pt>
                <c:pt idx="753">
                  <c:v>91.233000000000004</c:v>
                </c:pt>
                <c:pt idx="754">
                  <c:v>91.233000000000004</c:v>
                </c:pt>
                <c:pt idx="755">
                  <c:v>91.233000000000004</c:v>
                </c:pt>
                <c:pt idx="756">
                  <c:v>91.233000000000004</c:v>
                </c:pt>
                <c:pt idx="757">
                  <c:v>91.233000000000004</c:v>
                </c:pt>
                <c:pt idx="758">
                  <c:v>91.233000000000004</c:v>
                </c:pt>
                <c:pt idx="759">
                  <c:v>91.233000000000004</c:v>
                </c:pt>
                <c:pt idx="760">
                  <c:v>91.233000000000004</c:v>
                </c:pt>
                <c:pt idx="761">
                  <c:v>91.233000000000004</c:v>
                </c:pt>
                <c:pt idx="762">
                  <c:v>91.233000000000004</c:v>
                </c:pt>
                <c:pt idx="763">
                  <c:v>91.233000000000004</c:v>
                </c:pt>
                <c:pt idx="764">
                  <c:v>91.233000000000004</c:v>
                </c:pt>
                <c:pt idx="765">
                  <c:v>91.233000000000004</c:v>
                </c:pt>
                <c:pt idx="766">
                  <c:v>91.233000000000004</c:v>
                </c:pt>
                <c:pt idx="767">
                  <c:v>91.233000000000004</c:v>
                </c:pt>
                <c:pt idx="768">
                  <c:v>91.233000000000004</c:v>
                </c:pt>
                <c:pt idx="769">
                  <c:v>91.233000000000004</c:v>
                </c:pt>
                <c:pt idx="770">
                  <c:v>91.233000000000004</c:v>
                </c:pt>
                <c:pt idx="771">
                  <c:v>91.233000000000004</c:v>
                </c:pt>
                <c:pt idx="772">
                  <c:v>91.233000000000004</c:v>
                </c:pt>
                <c:pt idx="773">
                  <c:v>91.233000000000004</c:v>
                </c:pt>
                <c:pt idx="774">
                  <c:v>91.233000000000004</c:v>
                </c:pt>
                <c:pt idx="775">
                  <c:v>91.233000000000004</c:v>
                </c:pt>
                <c:pt idx="776">
                  <c:v>91.233000000000004</c:v>
                </c:pt>
                <c:pt idx="777">
                  <c:v>91.233000000000004</c:v>
                </c:pt>
                <c:pt idx="778">
                  <c:v>91.233000000000004</c:v>
                </c:pt>
                <c:pt idx="779">
                  <c:v>91.233000000000004</c:v>
                </c:pt>
                <c:pt idx="780">
                  <c:v>91.233000000000004</c:v>
                </c:pt>
                <c:pt idx="781">
                  <c:v>91.233000000000004</c:v>
                </c:pt>
                <c:pt idx="782">
                  <c:v>91.233000000000004</c:v>
                </c:pt>
                <c:pt idx="783">
                  <c:v>91.233000000000004</c:v>
                </c:pt>
                <c:pt idx="784">
                  <c:v>91.233000000000004</c:v>
                </c:pt>
                <c:pt idx="785">
                  <c:v>91.233000000000004</c:v>
                </c:pt>
                <c:pt idx="786">
                  <c:v>91.233000000000004</c:v>
                </c:pt>
                <c:pt idx="787">
                  <c:v>91.233000000000004</c:v>
                </c:pt>
                <c:pt idx="788">
                  <c:v>91.233000000000004</c:v>
                </c:pt>
                <c:pt idx="789">
                  <c:v>91.233000000000004</c:v>
                </c:pt>
                <c:pt idx="790">
                  <c:v>91.233000000000004</c:v>
                </c:pt>
                <c:pt idx="791">
                  <c:v>91.233000000000004</c:v>
                </c:pt>
                <c:pt idx="792">
                  <c:v>91.233000000000004</c:v>
                </c:pt>
                <c:pt idx="793">
                  <c:v>91.233000000000004</c:v>
                </c:pt>
                <c:pt idx="794">
                  <c:v>91.233000000000004</c:v>
                </c:pt>
                <c:pt idx="795">
                  <c:v>91.233000000000004</c:v>
                </c:pt>
                <c:pt idx="796">
                  <c:v>91.233000000000004</c:v>
                </c:pt>
                <c:pt idx="797">
                  <c:v>91.233000000000004</c:v>
                </c:pt>
                <c:pt idx="798">
                  <c:v>91.233000000000004</c:v>
                </c:pt>
                <c:pt idx="799">
                  <c:v>91.233000000000004</c:v>
                </c:pt>
                <c:pt idx="800">
                  <c:v>91.233000000000004</c:v>
                </c:pt>
                <c:pt idx="801">
                  <c:v>91.233000000000004</c:v>
                </c:pt>
                <c:pt idx="802">
                  <c:v>91.233000000000004</c:v>
                </c:pt>
                <c:pt idx="803">
                  <c:v>91.233000000000004</c:v>
                </c:pt>
                <c:pt idx="804">
                  <c:v>91.233000000000004</c:v>
                </c:pt>
                <c:pt idx="805">
                  <c:v>91.233000000000004</c:v>
                </c:pt>
                <c:pt idx="806">
                  <c:v>91.233000000000004</c:v>
                </c:pt>
                <c:pt idx="807">
                  <c:v>91.233000000000004</c:v>
                </c:pt>
                <c:pt idx="808">
                  <c:v>91.233000000000004</c:v>
                </c:pt>
                <c:pt idx="809">
                  <c:v>91.233000000000004</c:v>
                </c:pt>
                <c:pt idx="810">
                  <c:v>91.233000000000004</c:v>
                </c:pt>
                <c:pt idx="811">
                  <c:v>91.233000000000004</c:v>
                </c:pt>
                <c:pt idx="812">
                  <c:v>91.233000000000004</c:v>
                </c:pt>
                <c:pt idx="813">
                  <c:v>91.233000000000004</c:v>
                </c:pt>
                <c:pt idx="814">
                  <c:v>91.233000000000004</c:v>
                </c:pt>
                <c:pt idx="815">
                  <c:v>91.233000000000004</c:v>
                </c:pt>
                <c:pt idx="816">
                  <c:v>91.233000000000004</c:v>
                </c:pt>
                <c:pt idx="817">
                  <c:v>91.233000000000004</c:v>
                </c:pt>
                <c:pt idx="818">
                  <c:v>91.233000000000004</c:v>
                </c:pt>
                <c:pt idx="819">
                  <c:v>91.233000000000004</c:v>
                </c:pt>
                <c:pt idx="820">
                  <c:v>91.233000000000004</c:v>
                </c:pt>
                <c:pt idx="821">
                  <c:v>91.233000000000004</c:v>
                </c:pt>
                <c:pt idx="822">
                  <c:v>91.233000000000004</c:v>
                </c:pt>
                <c:pt idx="823">
                  <c:v>91.233000000000004</c:v>
                </c:pt>
                <c:pt idx="824">
                  <c:v>91.233000000000004</c:v>
                </c:pt>
                <c:pt idx="825">
                  <c:v>91.233000000000004</c:v>
                </c:pt>
                <c:pt idx="826">
                  <c:v>91.233000000000004</c:v>
                </c:pt>
                <c:pt idx="827">
                  <c:v>91.233000000000004</c:v>
                </c:pt>
                <c:pt idx="828">
                  <c:v>91.233000000000004</c:v>
                </c:pt>
                <c:pt idx="829">
                  <c:v>91.233000000000004</c:v>
                </c:pt>
                <c:pt idx="830">
                  <c:v>91.233000000000004</c:v>
                </c:pt>
                <c:pt idx="831">
                  <c:v>91.233000000000004</c:v>
                </c:pt>
                <c:pt idx="832">
                  <c:v>91.233000000000004</c:v>
                </c:pt>
                <c:pt idx="833">
                  <c:v>91.233000000000004</c:v>
                </c:pt>
                <c:pt idx="834">
                  <c:v>91.233000000000004</c:v>
                </c:pt>
                <c:pt idx="835">
                  <c:v>91.233000000000004</c:v>
                </c:pt>
                <c:pt idx="836">
                  <c:v>91.233000000000004</c:v>
                </c:pt>
                <c:pt idx="837">
                  <c:v>91.233000000000004</c:v>
                </c:pt>
                <c:pt idx="838">
                  <c:v>91.233000000000004</c:v>
                </c:pt>
                <c:pt idx="839">
                  <c:v>91.233000000000004</c:v>
                </c:pt>
                <c:pt idx="840">
                  <c:v>91.233000000000004</c:v>
                </c:pt>
                <c:pt idx="841">
                  <c:v>91.233000000000004</c:v>
                </c:pt>
                <c:pt idx="842">
                  <c:v>91.233000000000004</c:v>
                </c:pt>
                <c:pt idx="843">
                  <c:v>91.233000000000004</c:v>
                </c:pt>
                <c:pt idx="844">
                  <c:v>91.233000000000004</c:v>
                </c:pt>
                <c:pt idx="845">
                  <c:v>91.233000000000004</c:v>
                </c:pt>
                <c:pt idx="846">
                  <c:v>91.233000000000004</c:v>
                </c:pt>
                <c:pt idx="847">
                  <c:v>91.233000000000004</c:v>
                </c:pt>
                <c:pt idx="848">
                  <c:v>91.233000000000004</c:v>
                </c:pt>
                <c:pt idx="849">
                  <c:v>91.233000000000004</c:v>
                </c:pt>
                <c:pt idx="850">
                  <c:v>91.233000000000004</c:v>
                </c:pt>
                <c:pt idx="851">
                  <c:v>91.233000000000004</c:v>
                </c:pt>
                <c:pt idx="852">
                  <c:v>91.233000000000004</c:v>
                </c:pt>
                <c:pt idx="853">
                  <c:v>91.233000000000004</c:v>
                </c:pt>
                <c:pt idx="854">
                  <c:v>91.233000000000004</c:v>
                </c:pt>
                <c:pt idx="855">
                  <c:v>91.233000000000004</c:v>
                </c:pt>
                <c:pt idx="856">
                  <c:v>91.233000000000004</c:v>
                </c:pt>
                <c:pt idx="857">
                  <c:v>91.233000000000004</c:v>
                </c:pt>
                <c:pt idx="858">
                  <c:v>91.233000000000004</c:v>
                </c:pt>
                <c:pt idx="859">
                  <c:v>91.233000000000004</c:v>
                </c:pt>
                <c:pt idx="860">
                  <c:v>91.233000000000004</c:v>
                </c:pt>
                <c:pt idx="861">
                  <c:v>91.233000000000004</c:v>
                </c:pt>
                <c:pt idx="862">
                  <c:v>91.233000000000004</c:v>
                </c:pt>
                <c:pt idx="863">
                  <c:v>91.233000000000004</c:v>
                </c:pt>
                <c:pt idx="864">
                  <c:v>91.233000000000004</c:v>
                </c:pt>
                <c:pt idx="865">
                  <c:v>91.233000000000004</c:v>
                </c:pt>
                <c:pt idx="866">
                  <c:v>91.233000000000004</c:v>
                </c:pt>
                <c:pt idx="867">
                  <c:v>91.233000000000004</c:v>
                </c:pt>
                <c:pt idx="868">
                  <c:v>91.233000000000004</c:v>
                </c:pt>
                <c:pt idx="869">
                  <c:v>91.233000000000004</c:v>
                </c:pt>
                <c:pt idx="870">
                  <c:v>91.233000000000004</c:v>
                </c:pt>
                <c:pt idx="871">
                  <c:v>91.233000000000004</c:v>
                </c:pt>
                <c:pt idx="872">
                  <c:v>91.233000000000004</c:v>
                </c:pt>
                <c:pt idx="873">
                  <c:v>91.233000000000004</c:v>
                </c:pt>
                <c:pt idx="874">
                  <c:v>91.233000000000004</c:v>
                </c:pt>
                <c:pt idx="875">
                  <c:v>91.233000000000004</c:v>
                </c:pt>
                <c:pt idx="876">
                  <c:v>91.233000000000004</c:v>
                </c:pt>
                <c:pt idx="877">
                  <c:v>91.233000000000004</c:v>
                </c:pt>
                <c:pt idx="878">
                  <c:v>91.233000000000004</c:v>
                </c:pt>
                <c:pt idx="879">
                  <c:v>91.233000000000004</c:v>
                </c:pt>
                <c:pt idx="880">
                  <c:v>91.233000000000004</c:v>
                </c:pt>
                <c:pt idx="881">
                  <c:v>91.233000000000004</c:v>
                </c:pt>
                <c:pt idx="882">
                  <c:v>91.233000000000004</c:v>
                </c:pt>
                <c:pt idx="883">
                  <c:v>91.233000000000004</c:v>
                </c:pt>
                <c:pt idx="884">
                  <c:v>91.233000000000004</c:v>
                </c:pt>
                <c:pt idx="885">
                  <c:v>91.233000000000004</c:v>
                </c:pt>
                <c:pt idx="886">
                  <c:v>91.233000000000004</c:v>
                </c:pt>
                <c:pt idx="887">
                  <c:v>91.233000000000004</c:v>
                </c:pt>
                <c:pt idx="888">
                  <c:v>91.233000000000004</c:v>
                </c:pt>
                <c:pt idx="889">
                  <c:v>91.233000000000004</c:v>
                </c:pt>
                <c:pt idx="890">
                  <c:v>91.233000000000004</c:v>
                </c:pt>
                <c:pt idx="891">
                  <c:v>91.233000000000004</c:v>
                </c:pt>
                <c:pt idx="892">
                  <c:v>91.233000000000004</c:v>
                </c:pt>
                <c:pt idx="893">
                  <c:v>91.233000000000004</c:v>
                </c:pt>
                <c:pt idx="894">
                  <c:v>91.233000000000004</c:v>
                </c:pt>
                <c:pt idx="895">
                  <c:v>91.233000000000004</c:v>
                </c:pt>
                <c:pt idx="896">
                  <c:v>91.233000000000004</c:v>
                </c:pt>
                <c:pt idx="897">
                  <c:v>91.233000000000004</c:v>
                </c:pt>
                <c:pt idx="898">
                  <c:v>91.233000000000004</c:v>
                </c:pt>
                <c:pt idx="899">
                  <c:v>91.233000000000004</c:v>
                </c:pt>
                <c:pt idx="900">
                  <c:v>91.233000000000004</c:v>
                </c:pt>
                <c:pt idx="901">
                  <c:v>91.233000000000004</c:v>
                </c:pt>
                <c:pt idx="902">
                  <c:v>91.233000000000004</c:v>
                </c:pt>
                <c:pt idx="903">
                  <c:v>91.233000000000004</c:v>
                </c:pt>
                <c:pt idx="904">
                  <c:v>91.233000000000004</c:v>
                </c:pt>
                <c:pt idx="905">
                  <c:v>91.233000000000004</c:v>
                </c:pt>
                <c:pt idx="906">
                  <c:v>91.233000000000004</c:v>
                </c:pt>
                <c:pt idx="907">
                  <c:v>91.233000000000004</c:v>
                </c:pt>
                <c:pt idx="908">
                  <c:v>91.233000000000004</c:v>
                </c:pt>
                <c:pt idx="909">
                  <c:v>91.233000000000004</c:v>
                </c:pt>
                <c:pt idx="910">
                  <c:v>91.233000000000004</c:v>
                </c:pt>
                <c:pt idx="911">
                  <c:v>91.233000000000004</c:v>
                </c:pt>
                <c:pt idx="912">
                  <c:v>91.233000000000004</c:v>
                </c:pt>
                <c:pt idx="913">
                  <c:v>91.233000000000004</c:v>
                </c:pt>
                <c:pt idx="914">
                  <c:v>91.233000000000004</c:v>
                </c:pt>
                <c:pt idx="915">
                  <c:v>91.233000000000004</c:v>
                </c:pt>
                <c:pt idx="916">
                  <c:v>91.233000000000004</c:v>
                </c:pt>
                <c:pt idx="917">
                  <c:v>91.233000000000004</c:v>
                </c:pt>
                <c:pt idx="918">
                  <c:v>91.233000000000004</c:v>
                </c:pt>
                <c:pt idx="919">
                  <c:v>91.233000000000004</c:v>
                </c:pt>
                <c:pt idx="920">
                  <c:v>91.233000000000004</c:v>
                </c:pt>
                <c:pt idx="921">
                  <c:v>91.233000000000004</c:v>
                </c:pt>
                <c:pt idx="922">
                  <c:v>91.233000000000004</c:v>
                </c:pt>
                <c:pt idx="923">
                  <c:v>91.233000000000004</c:v>
                </c:pt>
                <c:pt idx="924">
                  <c:v>91.233000000000004</c:v>
                </c:pt>
                <c:pt idx="925">
                  <c:v>91.233000000000004</c:v>
                </c:pt>
                <c:pt idx="926">
                  <c:v>91.233000000000004</c:v>
                </c:pt>
                <c:pt idx="927">
                  <c:v>91.233000000000004</c:v>
                </c:pt>
                <c:pt idx="928">
                  <c:v>91.233000000000004</c:v>
                </c:pt>
                <c:pt idx="929">
                  <c:v>91.233000000000004</c:v>
                </c:pt>
                <c:pt idx="930">
                  <c:v>91.233000000000004</c:v>
                </c:pt>
                <c:pt idx="931">
                  <c:v>91.233000000000004</c:v>
                </c:pt>
                <c:pt idx="932">
                  <c:v>91.233000000000004</c:v>
                </c:pt>
                <c:pt idx="933">
                  <c:v>91.233000000000004</c:v>
                </c:pt>
                <c:pt idx="934">
                  <c:v>91.233000000000004</c:v>
                </c:pt>
                <c:pt idx="935">
                  <c:v>91.233000000000004</c:v>
                </c:pt>
                <c:pt idx="936">
                  <c:v>91.233000000000004</c:v>
                </c:pt>
                <c:pt idx="937">
                  <c:v>91.233000000000004</c:v>
                </c:pt>
                <c:pt idx="938">
                  <c:v>91.233000000000004</c:v>
                </c:pt>
                <c:pt idx="939">
                  <c:v>91.233000000000004</c:v>
                </c:pt>
                <c:pt idx="940">
                  <c:v>91.233000000000004</c:v>
                </c:pt>
                <c:pt idx="941">
                  <c:v>91.233000000000004</c:v>
                </c:pt>
                <c:pt idx="942">
                  <c:v>91.233000000000004</c:v>
                </c:pt>
                <c:pt idx="943">
                  <c:v>91.233000000000004</c:v>
                </c:pt>
                <c:pt idx="944">
                  <c:v>91.233000000000004</c:v>
                </c:pt>
                <c:pt idx="945">
                  <c:v>91.233000000000004</c:v>
                </c:pt>
                <c:pt idx="946">
                  <c:v>91.233000000000004</c:v>
                </c:pt>
                <c:pt idx="947">
                  <c:v>91.233000000000004</c:v>
                </c:pt>
                <c:pt idx="948">
                  <c:v>91.233000000000004</c:v>
                </c:pt>
                <c:pt idx="949">
                  <c:v>91.233000000000004</c:v>
                </c:pt>
                <c:pt idx="950">
                  <c:v>91.233000000000004</c:v>
                </c:pt>
                <c:pt idx="951">
                  <c:v>91.233000000000004</c:v>
                </c:pt>
                <c:pt idx="952">
                  <c:v>91.233000000000004</c:v>
                </c:pt>
                <c:pt idx="953">
                  <c:v>91.233000000000004</c:v>
                </c:pt>
                <c:pt idx="954">
                  <c:v>91.233000000000004</c:v>
                </c:pt>
                <c:pt idx="955">
                  <c:v>91.233000000000004</c:v>
                </c:pt>
                <c:pt idx="956">
                  <c:v>91.233000000000004</c:v>
                </c:pt>
                <c:pt idx="957">
                  <c:v>91.233000000000004</c:v>
                </c:pt>
                <c:pt idx="958">
                  <c:v>91.233000000000004</c:v>
                </c:pt>
                <c:pt idx="959">
                  <c:v>91.233000000000004</c:v>
                </c:pt>
                <c:pt idx="960">
                  <c:v>91.233000000000004</c:v>
                </c:pt>
                <c:pt idx="961">
                  <c:v>91.233000000000004</c:v>
                </c:pt>
                <c:pt idx="962">
                  <c:v>91.233000000000004</c:v>
                </c:pt>
                <c:pt idx="963">
                  <c:v>91.233000000000004</c:v>
                </c:pt>
                <c:pt idx="964">
                  <c:v>91.233000000000004</c:v>
                </c:pt>
                <c:pt idx="965">
                  <c:v>91.233000000000004</c:v>
                </c:pt>
                <c:pt idx="966">
                  <c:v>91.233000000000004</c:v>
                </c:pt>
                <c:pt idx="967">
                  <c:v>91.233000000000004</c:v>
                </c:pt>
                <c:pt idx="968">
                  <c:v>91.233000000000004</c:v>
                </c:pt>
                <c:pt idx="969">
                  <c:v>91.233000000000004</c:v>
                </c:pt>
                <c:pt idx="970">
                  <c:v>91.233000000000004</c:v>
                </c:pt>
                <c:pt idx="971">
                  <c:v>91.233000000000004</c:v>
                </c:pt>
                <c:pt idx="972">
                  <c:v>91.233000000000004</c:v>
                </c:pt>
                <c:pt idx="973">
                  <c:v>91.233000000000004</c:v>
                </c:pt>
                <c:pt idx="974">
                  <c:v>91.233000000000004</c:v>
                </c:pt>
                <c:pt idx="975">
                  <c:v>91.233000000000004</c:v>
                </c:pt>
                <c:pt idx="976">
                  <c:v>91.233000000000004</c:v>
                </c:pt>
                <c:pt idx="977">
                  <c:v>91.233000000000004</c:v>
                </c:pt>
                <c:pt idx="978">
                  <c:v>91.233000000000004</c:v>
                </c:pt>
                <c:pt idx="979">
                  <c:v>91.233000000000004</c:v>
                </c:pt>
                <c:pt idx="980">
                  <c:v>91.233000000000004</c:v>
                </c:pt>
                <c:pt idx="981">
                  <c:v>91.233000000000004</c:v>
                </c:pt>
                <c:pt idx="982">
                  <c:v>91.233000000000004</c:v>
                </c:pt>
                <c:pt idx="983">
                  <c:v>91.233000000000004</c:v>
                </c:pt>
                <c:pt idx="984">
                  <c:v>91.233000000000004</c:v>
                </c:pt>
                <c:pt idx="985">
                  <c:v>91.233000000000004</c:v>
                </c:pt>
                <c:pt idx="986">
                  <c:v>91.233000000000004</c:v>
                </c:pt>
                <c:pt idx="987">
                  <c:v>91.233000000000004</c:v>
                </c:pt>
                <c:pt idx="988">
                  <c:v>91.233000000000004</c:v>
                </c:pt>
                <c:pt idx="989">
                  <c:v>91.233000000000004</c:v>
                </c:pt>
                <c:pt idx="990">
                  <c:v>91.233000000000004</c:v>
                </c:pt>
                <c:pt idx="991">
                  <c:v>91.233000000000004</c:v>
                </c:pt>
                <c:pt idx="992">
                  <c:v>91.233000000000004</c:v>
                </c:pt>
                <c:pt idx="993">
                  <c:v>91.233000000000004</c:v>
                </c:pt>
                <c:pt idx="994">
                  <c:v>91.233000000000004</c:v>
                </c:pt>
                <c:pt idx="995">
                  <c:v>91.233000000000004</c:v>
                </c:pt>
                <c:pt idx="996">
                  <c:v>91.233000000000004</c:v>
                </c:pt>
                <c:pt idx="997">
                  <c:v>91.233000000000004</c:v>
                </c:pt>
                <c:pt idx="998">
                  <c:v>91.233000000000004</c:v>
                </c:pt>
                <c:pt idx="999">
                  <c:v>91.233000000000004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0C-4D06-ADC2-9440E922F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43056"/>
        <c:axId val="6784416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'Storage to House'!$B$11</c15:sqref>
                        </c15:formulaRef>
                      </c:ext>
                    </c:extLst>
                    <c:strCache>
                      <c:ptCount val="1"/>
                      <c:pt idx="0">
                        <c:v>Flow Rate [L/min]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'Storage to House'!$B$12:$B$1011</c15:sqref>
                        </c15:formulaRef>
                      </c:ext>
                    </c:extLst>
                    <c:numCache>
                      <c:formatCode>0.00</c:formatCode>
                      <c:ptCount val="1000"/>
                      <c:pt idx="0">
                        <c:v>5.6548667764616277E-2</c:v>
                      </c:pt>
                      <c:pt idx="1">
                        <c:v>0.11309733552923255</c:v>
                      </c:pt>
                      <c:pt idx="2">
                        <c:v>0.16964600329384882</c:v>
                      </c:pt>
                      <c:pt idx="3">
                        <c:v>0.22619467105846511</c:v>
                      </c:pt>
                      <c:pt idx="4">
                        <c:v>0.28274333882308139</c:v>
                      </c:pt>
                      <c:pt idx="5">
                        <c:v>0.33929200658769765</c:v>
                      </c:pt>
                      <c:pt idx="6">
                        <c:v>0.39584067435231396</c:v>
                      </c:pt>
                      <c:pt idx="7">
                        <c:v>0.45238934211693022</c:v>
                      </c:pt>
                      <c:pt idx="8">
                        <c:v>0.50893800988154647</c:v>
                      </c:pt>
                      <c:pt idx="9">
                        <c:v>0.56548667764616278</c:v>
                      </c:pt>
                      <c:pt idx="10">
                        <c:v>0.62203534541077898</c:v>
                      </c:pt>
                      <c:pt idx="11">
                        <c:v>0.6785840131753953</c:v>
                      </c:pt>
                      <c:pt idx="12">
                        <c:v>0.73513268094001161</c:v>
                      </c:pt>
                      <c:pt idx="13">
                        <c:v>0.79168134870462792</c:v>
                      </c:pt>
                      <c:pt idx="14">
                        <c:v>0.84823001646924412</c:v>
                      </c:pt>
                      <c:pt idx="15">
                        <c:v>0.90477868423386043</c:v>
                      </c:pt>
                      <c:pt idx="16">
                        <c:v>0.96132735199847663</c:v>
                      </c:pt>
                      <c:pt idx="17">
                        <c:v>1.0178760197630929</c:v>
                      </c:pt>
                      <c:pt idx="18">
                        <c:v>1.0744246875277093</c:v>
                      </c:pt>
                      <c:pt idx="19">
                        <c:v>1.1309733552923256</c:v>
                      </c:pt>
                      <c:pt idx="20">
                        <c:v>1.1875220230569419</c:v>
                      </c:pt>
                      <c:pt idx="21">
                        <c:v>1.244070690821558</c:v>
                      </c:pt>
                      <c:pt idx="22">
                        <c:v>1.3006193585861745</c:v>
                      </c:pt>
                      <c:pt idx="23">
                        <c:v>1.3571680263507906</c:v>
                      </c:pt>
                      <c:pt idx="24">
                        <c:v>1.4137166941154069</c:v>
                      </c:pt>
                      <c:pt idx="25">
                        <c:v>1.4702653618800232</c:v>
                      </c:pt>
                      <c:pt idx="26">
                        <c:v>1.5268140296446395</c:v>
                      </c:pt>
                      <c:pt idx="27">
                        <c:v>1.5833626974092558</c:v>
                      </c:pt>
                      <c:pt idx="28">
                        <c:v>1.6399113651738717</c:v>
                      </c:pt>
                      <c:pt idx="29">
                        <c:v>1.6964600329384882</c:v>
                      </c:pt>
                      <c:pt idx="30">
                        <c:v>1.7530087007031045</c:v>
                      </c:pt>
                      <c:pt idx="31">
                        <c:v>1.8095573684677209</c:v>
                      </c:pt>
                      <c:pt idx="32">
                        <c:v>1.8661060362323372</c:v>
                      </c:pt>
                      <c:pt idx="33">
                        <c:v>1.9226547039969533</c:v>
                      </c:pt>
                      <c:pt idx="34">
                        <c:v>1.9792033717615696</c:v>
                      </c:pt>
                      <c:pt idx="35">
                        <c:v>2.0357520395261859</c:v>
                      </c:pt>
                      <c:pt idx="36">
                        <c:v>2.0923007072908022</c:v>
                      </c:pt>
                      <c:pt idx="37">
                        <c:v>2.1488493750554185</c:v>
                      </c:pt>
                      <c:pt idx="38">
                        <c:v>2.2053980428200353</c:v>
                      </c:pt>
                      <c:pt idx="39">
                        <c:v>2.2619467105846511</c:v>
                      </c:pt>
                      <c:pt idx="40">
                        <c:v>2.3184953783492674</c:v>
                      </c:pt>
                      <c:pt idx="41">
                        <c:v>2.3750440461138838</c:v>
                      </c:pt>
                      <c:pt idx="42">
                        <c:v>2.4315927138785001</c:v>
                      </c:pt>
                      <c:pt idx="43">
                        <c:v>2.4881413816431159</c:v>
                      </c:pt>
                      <c:pt idx="44">
                        <c:v>2.5446900494077322</c:v>
                      </c:pt>
                      <c:pt idx="45">
                        <c:v>2.601238717172349</c:v>
                      </c:pt>
                      <c:pt idx="46">
                        <c:v>2.6577873849369649</c:v>
                      </c:pt>
                      <c:pt idx="47">
                        <c:v>2.7143360527015812</c:v>
                      </c:pt>
                      <c:pt idx="48">
                        <c:v>2.770884720466197</c:v>
                      </c:pt>
                      <c:pt idx="49">
                        <c:v>2.8274333882308138</c:v>
                      </c:pt>
                      <c:pt idx="50">
                        <c:v>2.8839820559954297</c:v>
                      </c:pt>
                      <c:pt idx="51">
                        <c:v>2.9405307237600464</c:v>
                      </c:pt>
                      <c:pt idx="52">
                        <c:v>2.9970793915246627</c:v>
                      </c:pt>
                      <c:pt idx="53">
                        <c:v>3.0536280592892791</c:v>
                      </c:pt>
                      <c:pt idx="54">
                        <c:v>3.1101767270538954</c:v>
                      </c:pt>
                      <c:pt idx="55">
                        <c:v>3.1667253948185117</c:v>
                      </c:pt>
                      <c:pt idx="56">
                        <c:v>3.223274062583128</c:v>
                      </c:pt>
                      <c:pt idx="57">
                        <c:v>3.2798227303477434</c:v>
                      </c:pt>
                      <c:pt idx="58">
                        <c:v>3.3363713981123602</c:v>
                      </c:pt>
                      <c:pt idx="59">
                        <c:v>3.3929200658769765</c:v>
                      </c:pt>
                      <c:pt idx="60">
                        <c:v>3.4494687336415932</c:v>
                      </c:pt>
                      <c:pt idx="61">
                        <c:v>3.5060174014062091</c:v>
                      </c:pt>
                      <c:pt idx="62">
                        <c:v>3.5625660691708254</c:v>
                      </c:pt>
                      <c:pt idx="63">
                        <c:v>3.6191147369354417</c:v>
                      </c:pt>
                      <c:pt idx="64">
                        <c:v>3.675663404700058</c:v>
                      </c:pt>
                      <c:pt idx="65">
                        <c:v>3.7322120724646743</c:v>
                      </c:pt>
                      <c:pt idx="66">
                        <c:v>3.7887607402292902</c:v>
                      </c:pt>
                      <c:pt idx="67">
                        <c:v>3.8453094079939065</c:v>
                      </c:pt>
                      <c:pt idx="68">
                        <c:v>3.9018580757585228</c:v>
                      </c:pt>
                      <c:pt idx="69">
                        <c:v>3.9584067435231391</c:v>
                      </c:pt>
                      <c:pt idx="70">
                        <c:v>4.0149554112877563</c:v>
                      </c:pt>
                      <c:pt idx="71">
                        <c:v>4.0715040790523718</c:v>
                      </c:pt>
                      <c:pt idx="72">
                        <c:v>4.1280527468169881</c:v>
                      </c:pt>
                      <c:pt idx="73">
                        <c:v>4.1846014145816044</c:v>
                      </c:pt>
                      <c:pt idx="74">
                        <c:v>4.2411500823462207</c:v>
                      </c:pt>
                      <c:pt idx="75">
                        <c:v>4.297698750110837</c:v>
                      </c:pt>
                      <c:pt idx="76">
                        <c:v>4.3542474178754533</c:v>
                      </c:pt>
                      <c:pt idx="77">
                        <c:v>4.4107960856400705</c:v>
                      </c:pt>
                      <c:pt idx="78">
                        <c:v>4.4673447534046851</c:v>
                      </c:pt>
                      <c:pt idx="79">
                        <c:v>4.5238934211693023</c:v>
                      </c:pt>
                      <c:pt idx="80">
                        <c:v>4.5804420889339177</c:v>
                      </c:pt>
                      <c:pt idx="81">
                        <c:v>4.6369907566985349</c:v>
                      </c:pt>
                      <c:pt idx="82">
                        <c:v>4.6935394244631503</c:v>
                      </c:pt>
                      <c:pt idx="83">
                        <c:v>4.7500880922277675</c:v>
                      </c:pt>
                      <c:pt idx="84">
                        <c:v>4.8066367599923838</c:v>
                      </c:pt>
                      <c:pt idx="85">
                        <c:v>4.8631854277570001</c:v>
                      </c:pt>
                      <c:pt idx="86">
                        <c:v>4.9197340955216164</c:v>
                      </c:pt>
                      <c:pt idx="87">
                        <c:v>4.9762827632862319</c:v>
                      </c:pt>
                      <c:pt idx="88">
                        <c:v>5.0328314310508491</c:v>
                      </c:pt>
                      <c:pt idx="89">
                        <c:v>5.0893800988154645</c:v>
                      </c:pt>
                      <c:pt idx="90">
                        <c:v>5.1459287665800817</c:v>
                      </c:pt>
                      <c:pt idx="91">
                        <c:v>5.202477434344698</c:v>
                      </c:pt>
                      <c:pt idx="92">
                        <c:v>5.2590261021093143</c:v>
                      </c:pt>
                      <c:pt idx="93">
                        <c:v>5.3155747698739297</c:v>
                      </c:pt>
                      <c:pt idx="94">
                        <c:v>5.3721234376385452</c:v>
                      </c:pt>
                      <c:pt idx="95">
                        <c:v>5.4286721054031624</c:v>
                      </c:pt>
                      <c:pt idx="96">
                        <c:v>5.4852207731677787</c:v>
                      </c:pt>
                      <c:pt idx="97">
                        <c:v>5.5417694409323941</c:v>
                      </c:pt>
                      <c:pt idx="98">
                        <c:v>5.5983181086970113</c:v>
                      </c:pt>
                      <c:pt idx="99">
                        <c:v>5.6548667764616276</c:v>
                      </c:pt>
                      <c:pt idx="100">
                        <c:v>5.7114154442262439</c:v>
                      </c:pt>
                      <c:pt idx="101">
                        <c:v>5.7679641119908593</c:v>
                      </c:pt>
                      <c:pt idx="102">
                        <c:v>5.8245127797554765</c:v>
                      </c:pt>
                      <c:pt idx="103">
                        <c:v>5.8810614475200929</c:v>
                      </c:pt>
                      <c:pt idx="104">
                        <c:v>5.9376101152847092</c:v>
                      </c:pt>
                      <c:pt idx="105">
                        <c:v>5.9941587830493255</c:v>
                      </c:pt>
                      <c:pt idx="106">
                        <c:v>6.0507074508139418</c:v>
                      </c:pt>
                      <c:pt idx="107">
                        <c:v>6.1072561185785581</c:v>
                      </c:pt>
                      <c:pt idx="108">
                        <c:v>6.1638047863431735</c:v>
                      </c:pt>
                      <c:pt idx="109">
                        <c:v>6.2203534541077907</c:v>
                      </c:pt>
                      <c:pt idx="110">
                        <c:v>6.276902121872407</c:v>
                      </c:pt>
                      <c:pt idx="111">
                        <c:v>6.3334507896370233</c:v>
                      </c:pt>
                      <c:pt idx="112">
                        <c:v>6.3899994574016397</c:v>
                      </c:pt>
                      <c:pt idx="113">
                        <c:v>6.446548125166256</c:v>
                      </c:pt>
                      <c:pt idx="114">
                        <c:v>6.5030967929308723</c:v>
                      </c:pt>
                      <c:pt idx="115">
                        <c:v>6.5596454606954868</c:v>
                      </c:pt>
                      <c:pt idx="116">
                        <c:v>6.6161941284601031</c:v>
                      </c:pt>
                      <c:pt idx="117">
                        <c:v>6.6727427962247203</c:v>
                      </c:pt>
                      <c:pt idx="118">
                        <c:v>6.7292914639893366</c:v>
                      </c:pt>
                      <c:pt idx="119">
                        <c:v>6.785840131753953</c:v>
                      </c:pt>
                      <c:pt idx="120">
                        <c:v>6.8423887995185693</c:v>
                      </c:pt>
                      <c:pt idx="121">
                        <c:v>6.8989374672831865</c:v>
                      </c:pt>
                      <c:pt idx="122">
                        <c:v>6.955486135047801</c:v>
                      </c:pt>
                      <c:pt idx="123">
                        <c:v>7.0120348028124182</c:v>
                      </c:pt>
                      <c:pt idx="124">
                        <c:v>7.0685834705770345</c:v>
                      </c:pt>
                      <c:pt idx="125">
                        <c:v>7.1251321383416508</c:v>
                      </c:pt>
                      <c:pt idx="126">
                        <c:v>7.1816808061062671</c:v>
                      </c:pt>
                      <c:pt idx="127">
                        <c:v>7.2382294738708834</c:v>
                      </c:pt>
                      <c:pt idx="128">
                        <c:v>7.2947781416355006</c:v>
                      </c:pt>
                      <c:pt idx="129">
                        <c:v>7.3513268094001161</c:v>
                      </c:pt>
                      <c:pt idx="130">
                        <c:v>7.4078754771647324</c:v>
                      </c:pt>
                      <c:pt idx="131">
                        <c:v>7.4644241449293487</c:v>
                      </c:pt>
                      <c:pt idx="132">
                        <c:v>7.520972812693965</c:v>
                      </c:pt>
                      <c:pt idx="133">
                        <c:v>7.5775214804585804</c:v>
                      </c:pt>
                      <c:pt idx="134">
                        <c:v>7.6340701482231985</c:v>
                      </c:pt>
                      <c:pt idx="135">
                        <c:v>7.6906188159878131</c:v>
                      </c:pt>
                      <c:pt idx="136">
                        <c:v>7.7471674837524285</c:v>
                      </c:pt>
                      <c:pt idx="137">
                        <c:v>7.8037161515170457</c:v>
                      </c:pt>
                      <c:pt idx="138">
                        <c:v>7.860264819281662</c:v>
                      </c:pt>
                      <c:pt idx="139">
                        <c:v>7.9168134870462783</c:v>
                      </c:pt>
                      <c:pt idx="140">
                        <c:v>7.9733621548108946</c:v>
                      </c:pt>
                      <c:pt idx="141">
                        <c:v>8.0299108225755127</c:v>
                      </c:pt>
                      <c:pt idx="142">
                        <c:v>8.0864594903401272</c:v>
                      </c:pt>
                      <c:pt idx="143">
                        <c:v>8.1430081581047435</c:v>
                      </c:pt>
                      <c:pt idx="144">
                        <c:v>8.1995568258693599</c:v>
                      </c:pt>
                      <c:pt idx="145">
                        <c:v>8.2561054936339762</c:v>
                      </c:pt>
                      <c:pt idx="146">
                        <c:v>8.3126541613985925</c:v>
                      </c:pt>
                      <c:pt idx="147">
                        <c:v>8.3692028291632088</c:v>
                      </c:pt>
                      <c:pt idx="148">
                        <c:v>8.4257514969278251</c:v>
                      </c:pt>
                      <c:pt idx="149">
                        <c:v>8.4823001646924414</c:v>
                      </c:pt>
                      <c:pt idx="150">
                        <c:v>8.5388488324570577</c:v>
                      </c:pt>
                      <c:pt idx="151">
                        <c:v>8.595397500221674</c:v>
                      </c:pt>
                      <c:pt idx="152">
                        <c:v>8.6519461679862903</c:v>
                      </c:pt>
                      <c:pt idx="153">
                        <c:v>8.7084948357509067</c:v>
                      </c:pt>
                      <c:pt idx="154">
                        <c:v>8.765043503515523</c:v>
                      </c:pt>
                      <c:pt idx="155">
                        <c:v>8.8215921712801411</c:v>
                      </c:pt>
                      <c:pt idx="156">
                        <c:v>8.8781408390447556</c:v>
                      </c:pt>
                      <c:pt idx="157">
                        <c:v>8.9346895068093701</c:v>
                      </c:pt>
                      <c:pt idx="158">
                        <c:v>8.9912381745739882</c:v>
                      </c:pt>
                      <c:pt idx="159">
                        <c:v>9.0477868423386045</c:v>
                      </c:pt>
                      <c:pt idx="160">
                        <c:v>9.1043355101032191</c:v>
                      </c:pt>
                      <c:pt idx="161">
                        <c:v>9.1608841778678354</c:v>
                      </c:pt>
                      <c:pt idx="162">
                        <c:v>9.2174328456324535</c:v>
                      </c:pt>
                      <c:pt idx="163">
                        <c:v>9.2739815133970698</c:v>
                      </c:pt>
                      <c:pt idx="164">
                        <c:v>9.3305301811616843</c:v>
                      </c:pt>
                      <c:pt idx="165">
                        <c:v>9.3870788489263006</c:v>
                      </c:pt>
                      <c:pt idx="166">
                        <c:v>9.4436275166909169</c:v>
                      </c:pt>
                      <c:pt idx="167">
                        <c:v>9.500176184455535</c:v>
                      </c:pt>
                      <c:pt idx="168">
                        <c:v>9.5567248522201513</c:v>
                      </c:pt>
                      <c:pt idx="169">
                        <c:v>9.6132735199847676</c:v>
                      </c:pt>
                      <c:pt idx="170">
                        <c:v>9.669822187749384</c:v>
                      </c:pt>
                      <c:pt idx="171">
                        <c:v>9.7263708555140003</c:v>
                      </c:pt>
                      <c:pt idx="172">
                        <c:v>9.7829195232786166</c:v>
                      </c:pt>
                      <c:pt idx="173">
                        <c:v>9.8394681910432329</c:v>
                      </c:pt>
                      <c:pt idx="174">
                        <c:v>9.8960168588078474</c:v>
                      </c:pt>
                      <c:pt idx="175">
                        <c:v>9.9525655265724637</c:v>
                      </c:pt>
                      <c:pt idx="176">
                        <c:v>10.009114194337082</c:v>
                      </c:pt>
                      <c:pt idx="177">
                        <c:v>10.065662862101698</c:v>
                      </c:pt>
                      <c:pt idx="178">
                        <c:v>10.122211529866313</c:v>
                      </c:pt>
                      <c:pt idx="179">
                        <c:v>10.178760197630929</c:v>
                      </c:pt>
                      <c:pt idx="180">
                        <c:v>10.235308865395545</c:v>
                      </c:pt>
                      <c:pt idx="181">
                        <c:v>10.291857533160163</c:v>
                      </c:pt>
                      <c:pt idx="182">
                        <c:v>10.34840620092478</c:v>
                      </c:pt>
                      <c:pt idx="183">
                        <c:v>10.404954868689396</c:v>
                      </c:pt>
                      <c:pt idx="184">
                        <c:v>10.461503536454012</c:v>
                      </c:pt>
                      <c:pt idx="185">
                        <c:v>10.518052204218629</c:v>
                      </c:pt>
                      <c:pt idx="186">
                        <c:v>10.574600871983245</c:v>
                      </c:pt>
                      <c:pt idx="187">
                        <c:v>10.631149539747859</c:v>
                      </c:pt>
                      <c:pt idx="188">
                        <c:v>10.687698207512476</c:v>
                      </c:pt>
                      <c:pt idx="189">
                        <c:v>10.74424687527709</c:v>
                      </c:pt>
                      <c:pt idx="190">
                        <c:v>10.800795543041707</c:v>
                      </c:pt>
                      <c:pt idx="191">
                        <c:v>10.857344210806325</c:v>
                      </c:pt>
                      <c:pt idx="192">
                        <c:v>10.913892878570941</c:v>
                      </c:pt>
                      <c:pt idx="193">
                        <c:v>10.970441546335557</c:v>
                      </c:pt>
                      <c:pt idx="194">
                        <c:v>11.026990214100172</c:v>
                      </c:pt>
                      <c:pt idx="195">
                        <c:v>11.083538881864788</c:v>
                      </c:pt>
                      <c:pt idx="196">
                        <c:v>11.140087549629406</c:v>
                      </c:pt>
                      <c:pt idx="197">
                        <c:v>11.196636217394023</c:v>
                      </c:pt>
                      <c:pt idx="198">
                        <c:v>11.253184885158639</c:v>
                      </c:pt>
                      <c:pt idx="199">
                        <c:v>11.309733552923255</c:v>
                      </c:pt>
                      <c:pt idx="200">
                        <c:v>11.366282220687873</c:v>
                      </c:pt>
                      <c:pt idx="201">
                        <c:v>11.422830888452488</c:v>
                      </c:pt>
                      <c:pt idx="202">
                        <c:v>11.479379556217102</c:v>
                      </c:pt>
                      <c:pt idx="203">
                        <c:v>11.535928223981719</c:v>
                      </c:pt>
                      <c:pt idx="204">
                        <c:v>11.592476891746335</c:v>
                      </c:pt>
                      <c:pt idx="205">
                        <c:v>11.649025559510953</c:v>
                      </c:pt>
                      <c:pt idx="206">
                        <c:v>11.705574227275569</c:v>
                      </c:pt>
                      <c:pt idx="207">
                        <c:v>11.762122895040186</c:v>
                      </c:pt>
                      <c:pt idx="208">
                        <c:v>11.8186715628048</c:v>
                      </c:pt>
                      <c:pt idx="209">
                        <c:v>11.875220230569418</c:v>
                      </c:pt>
                      <c:pt idx="210">
                        <c:v>11.931768898334035</c:v>
                      </c:pt>
                      <c:pt idx="211">
                        <c:v>11.988317566098651</c:v>
                      </c:pt>
                      <c:pt idx="212">
                        <c:v>12.044866233863267</c:v>
                      </c:pt>
                      <c:pt idx="213">
                        <c:v>12.101414901627884</c:v>
                      </c:pt>
                      <c:pt idx="214">
                        <c:v>12.157963569392502</c:v>
                      </c:pt>
                      <c:pt idx="215">
                        <c:v>12.214512237157116</c:v>
                      </c:pt>
                      <c:pt idx="216">
                        <c:v>12.271060904921731</c:v>
                      </c:pt>
                      <c:pt idx="217">
                        <c:v>12.327609572686347</c:v>
                      </c:pt>
                      <c:pt idx="218">
                        <c:v>12.384158240450965</c:v>
                      </c:pt>
                      <c:pt idx="219">
                        <c:v>12.440706908215581</c:v>
                      </c:pt>
                      <c:pt idx="220">
                        <c:v>12.497255575980198</c:v>
                      </c:pt>
                      <c:pt idx="221">
                        <c:v>12.553804243744814</c:v>
                      </c:pt>
                      <c:pt idx="222">
                        <c:v>12.610352911509429</c:v>
                      </c:pt>
                      <c:pt idx="223">
                        <c:v>12.666901579274047</c:v>
                      </c:pt>
                      <c:pt idx="224">
                        <c:v>12.723450247038663</c:v>
                      </c:pt>
                      <c:pt idx="225">
                        <c:v>12.779998914803279</c:v>
                      </c:pt>
                      <c:pt idx="226">
                        <c:v>12.836547582567896</c:v>
                      </c:pt>
                      <c:pt idx="227">
                        <c:v>12.893096250332512</c:v>
                      </c:pt>
                      <c:pt idx="228">
                        <c:v>12.94964491809713</c:v>
                      </c:pt>
                      <c:pt idx="229">
                        <c:v>13.006193585861745</c:v>
                      </c:pt>
                      <c:pt idx="230">
                        <c:v>13.062742253626357</c:v>
                      </c:pt>
                      <c:pt idx="231">
                        <c:v>13.119290921390974</c:v>
                      </c:pt>
                      <c:pt idx="232">
                        <c:v>13.17583958915559</c:v>
                      </c:pt>
                      <c:pt idx="233">
                        <c:v>13.232388256920206</c:v>
                      </c:pt>
                      <c:pt idx="234">
                        <c:v>13.288936924684824</c:v>
                      </c:pt>
                      <c:pt idx="235">
                        <c:v>13.345485592449441</c:v>
                      </c:pt>
                      <c:pt idx="236">
                        <c:v>13.402034260214057</c:v>
                      </c:pt>
                      <c:pt idx="237">
                        <c:v>13.458582927978673</c:v>
                      </c:pt>
                      <c:pt idx="238">
                        <c:v>13.51513159574329</c:v>
                      </c:pt>
                      <c:pt idx="239">
                        <c:v>13.571680263507906</c:v>
                      </c:pt>
                      <c:pt idx="240">
                        <c:v>13.628228931272522</c:v>
                      </c:pt>
                      <c:pt idx="241">
                        <c:v>13.684777599037139</c:v>
                      </c:pt>
                      <c:pt idx="242">
                        <c:v>13.741326266801755</c:v>
                      </c:pt>
                      <c:pt idx="243">
                        <c:v>13.797874934566373</c:v>
                      </c:pt>
                      <c:pt idx="244">
                        <c:v>13.854423602330987</c:v>
                      </c:pt>
                      <c:pt idx="245">
                        <c:v>13.910972270095602</c:v>
                      </c:pt>
                      <c:pt idx="246">
                        <c:v>13.967520937860218</c:v>
                      </c:pt>
                      <c:pt idx="247">
                        <c:v>14.024069605624836</c:v>
                      </c:pt>
                      <c:pt idx="248">
                        <c:v>14.080618273389453</c:v>
                      </c:pt>
                      <c:pt idx="249">
                        <c:v>14.137166941154069</c:v>
                      </c:pt>
                      <c:pt idx="250">
                        <c:v>14.193715608918685</c:v>
                      </c:pt>
                      <c:pt idx="251">
                        <c:v>14.250264276683302</c:v>
                      </c:pt>
                      <c:pt idx="252">
                        <c:v>14.306812944447918</c:v>
                      </c:pt>
                      <c:pt idx="253">
                        <c:v>14.363361612212534</c:v>
                      </c:pt>
                      <c:pt idx="254">
                        <c:v>14.419910279977151</c:v>
                      </c:pt>
                      <c:pt idx="255">
                        <c:v>14.476458947741767</c:v>
                      </c:pt>
                      <c:pt idx="256">
                        <c:v>14.533007615506385</c:v>
                      </c:pt>
                      <c:pt idx="257">
                        <c:v>14.589556283271001</c:v>
                      </c:pt>
                      <c:pt idx="258">
                        <c:v>14.646104951035616</c:v>
                      </c:pt>
                      <c:pt idx="259">
                        <c:v>14.702653618800232</c:v>
                      </c:pt>
                      <c:pt idx="260">
                        <c:v>14.759202286564848</c:v>
                      </c:pt>
                      <c:pt idx="261">
                        <c:v>14.815750954329465</c:v>
                      </c:pt>
                      <c:pt idx="262">
                        <c:v>14.872299622094081</c:v>
                      </c:pt>
                      <c:pt idx="263">
                        <c:v>14.928848289858697</c:v>
                      </c:pt>
                      <c:pt idx="264">
                        <c:v>14.985396957623314</c:v>
                      </c:pt>
                      <c:pt idx="265">
                        <c:v>15.04194562538793</c:v>
                      </c:pt>
                      <c:pt idx="266">
                        <c:v>15.098494293152545</c:v>
                      </c:pt>
                      <c:pt idx="267">
                        <c:v>15.155042960917161</c:v>
                      </c:pt>
                      <c:pt idx="268">
                        <c:v>15.211591628681781</c:v>
                      </c:pt>
                      <c:pt idx="269">
                        <c:v>15.268140296446397</c:v>
                      </c:pt>
                      <c:pt idx="270">
                        <c:v>15.32468896421101</c:v>
                      </c:pt>
                      <c:pt idx="271">
                        <c:v>15.381237631975626</c:v>
                      </c:pt>
                      <c:pt idx="272">
                        <c:v>15.437786299740242</c:v>
                      </c:pt>
                      <c:pt idx="273">
                        <c:v>15.494334967504857</c:v>
                      </c:pt>
                      <c:pt idx="274">
                        <c:v>15.550883635269475</c:v>
                      </c:pt>
                      <c:pt idx="275">
                        <c:v>15.607432303034091</c:v>
                      </c:pt>
                      <c:pt idx="276">
                        <c:v>15.663980970798709</c:v>
                      </c:pt>
                      <c:pt idx="277">
                        <c:v>15.720529638563324</c:v>
                      </c:pt>
                      <c:pt idx="278">
                        <c:v>15.777078306327939</c:v>
                      </c:pt>
                      <c:pt idx="279">
                        <c:v>15.833626974092557</c:v>
                      </c:pt>
                      <c:pt idx="280">
                        <c:v>15.890175641857171</c:v>
                      </c:pt>
                      <c:pt idx="281">
                        <c:v>15.946724309621789</c:v>
                      </c:pt>
                      <c:pt idx="282">
                        <c:v>16.003272977386402</c:v>
                      </c:pt>
                      <c:pt idx="283">
                        <c:v>16.059821645151025</c:v>
                      </c:pt>
                      <c:pt idx="284">
                        <c:v>16.116370312915638</c:v>
                      </c:pt>
                      <c:pt idx="285">
                        <c:v>16.172918980680254</c:v>
                      </c:pt>
                      <c:pt idx="286">
                        <c:v>16.229467648444871</c:v>
                      </c:pt>
                      <c:pt idx="287">
                        <c:v>16.286016316209487</c:v>
                      </c:pt>
                      <c:pt idx="288">
                        <c:v>16.342564983974103</c:v>
                      </c:pt>
                      <c:pt idx="289">
                        <c:v>16.39911365173872</c:v>
                      </c:pt>
                      <c:pt idx="290">
                        <c:v>16.455662319503336</c:v>
                      </c:pt>
                      <c:pt idx="291">
                        <c:v>16.512210987267952</c:v>
                      </c:pt>
                      <c:pt idx="292">
                        <c:v>16.568759655032569</c:v>
                      </c:pt>
                      <c:pt idx="293">
                        <c:v>16.625308322797185</c:v>
                      </c:pt>
                      <c:pt idx="294">
                        <c:v>16.681856990561801</c:v>
                      </c:pt>
                      <c:pt idx="295">
                        <c:v>16.738405658326418</c:v>
                      </c:pt>
                      <c:pt idx="296">
                        <c:v>16.794954326091034</c:v>
                      </c:pt>
                      <c:pt idx="297">
                        <c:v>16.85150299385565</c:v>
                      </c:pt>
                      <c:pt idx="298">
                        <c:v>16.908051661620267</c:v>
                      </c:pt>
                      <c:pt idx="299">
                        <c:v>16.964600329384883</c:v>
                      </c:pt>
                      <c:pt idx="300">
                        <c:v>17.021148997149499</c:v>
                      </c:pt>
                      <c:pt idx="301">
                        <c:v>17.077697664914115</c:v>
                      </c:pt>
                      <c:pt idx="302">
                        <c:v>17.134246332678735</c:v>
                      </c:pt>
                      <c:pt idx="303">
                        <c:v>17.190795000443348</c:v>
                      </c:pt>
                      <c:pt idx="304">
                        <c:v>17.247343668207968</c:v>
                      </c:pt>
                      <c:pt idx="305">
                        <c:v>17.303892335972581</c:v>
                      </c:pt>
                      <c:pt idx="306">
                        <c:v>17.360441003737197</c:v>
                      </c:pt>
                      <c:pt idx="307">
                        <c:v>17.416989671501813</c:v>
                      </c:pt>
                      <c:pt idx="308">
                        <c:v>17.473538339266426</c:v>
                      </c:pt>
                      <c:pt idx="309">
                        <c:v>17.530087007031046</c:v>
                      </c:pt>
                      <c:pt idx="310">
                        <c:v>17.586635674795662</c:v>
                      </c:pt>
                      <c:pt idx="311">
                        <c:v>17.643184342560282</c:v>
                      </c:pt>
                      <c:pt idx="312">
                        <c:v>17.699733010324891</c:v>
                      </c:pt>
                      <c:pt idx="313">
                        <c:v>17.756281678089511</c:v>
                      </c:pt>
                      <c:pt idx="314">
                        <c:v>17.812830345854124</c:v>
                      </c:pt>
                      <c:pt idx="315">
                        <c:v>17.86937901361874</c:v>
                      </c:pt>
                      <c:pt idx="316">
                        <c:v>17.92592768138336</c:v>
                      </c:pt>
                      <c:pt idx="317">
                        <c:v>17.982476349147976</c:v>
                      </c:pt>
                      <c:pt idx="318">
                        <c:v>18.039025016912593</c:v>
                      </c:pt>
                      <c:pt idx="319">
                        <c:v>18.095573684677209</c:v>
                      </c:pt>
                      <c:pt idx="320">
                        <c:v>18.152122352441825</c:v>
                      </c:pt>
                      <c:pt idx="321">
                        <c:v>18.208671020206438</c:v>
                      </c:pt>
                      <c:pt idx="322">
                        <c:v>18.265219687971054</c:v>
                      </c:pt>
                      <c:pt idx="323">
                        <c:v>18.321768355735671</c:v>
                      </c:pt>
                      <c:pt idx="324">
                        <c:v>18.378317023500287</c:v>
                      </c:pt>
                      <c:pt idx="325">
                        <c:v>18.434865691264907</c:v>
                      </c:pt>
                      <c:pt idx="326">
                        <c:v>18.491414359029523</c:v>
                      </c:pt>
                      <c:pt idx="327">
                        <c:v>18.54796302679414</c:v>
                      </c:pt>
                      <c:pt idx="328">
                        <c:v>18.604511694558756</c:v>
                      </c:pt>
                      <c:pt idx="329">
                        <c:v>18.661060362323369</c:v>
                      </c:pt>
                      <c:pt idx="330">
                        <c:v>18.717609030087988</c:v>
                      </c:pt>
                      <c:pt idx="331">
                        <c:v>18.774157697852601</c:v>
                      </c:pt>
                      <c:pt idx="332">
                        <c:v>18.830706365617221</c:v>
                      </c:pt>
                      <c:pt idx="333">
                        <c:v>18.887255033381834</c:v>
                      </c:pt>
                      <c:pt idx="334">
                        <c:v>18.943803701146454</c:v>
                      </c:pt>
                      <c:pt idx="335">
                        <c:v>19.00035236891107</c:v>
                      </c:pt>
                      <c:pt idx="336">
                        <c:v>19.056901036675683</c:v>
                      </c:pt>
                      <c:pt idx="337">
                        <c:v>19.113449704440303</c:v>
                      </c:pt>
                      <c:pt idx="338">
                        <c:v>19.169998372204912</c:v>
                      </c:pt>
                      <c:pt idx="339">
                        <c:v>19.226547039969535</c:v>
                      </c:pt>
                      <c:pt idx="340">
                        <c:v>19.283095707734148</c:v>
                      </c:pt>
                      <c:pt idx="341">
                        <c:v>19.339644375498768</c:v>
                      </c:pt>
                      <c:pt idx="342">
                        <c:v>19.396193043263381</c:v>
                      </c:pt>
                      <c:pt idx="343">
                        <c:v>19.452741711028001</c:v>
                      </c:pt>
                      <c:pt idx="344">
                        <c:v>19.509290378792613</c:v>
                      </c:pt>
                      <c:pt idx="345">
                        <c:v>19.565839046557233</c:v>
                      </c:pt>
                      <c:pt idx="346">
                        <c:v>19.622387714321846</c:v>
                      </c:pt>
                      <c:pt idx="347">
                        <c:v>19.678936382086466</c:v>
                      </c:pt>
                      <c:pt idx="348">
                        <c:v>19.735485049851079</c:v>
                      </c:pt>
                      <c:pt idx="349">
                        <c:v>19.792033717615695</c:v>
                      </c:pt>
                      <c:pt idx="350">
                        <c:v>19.848582385380315</c:v>
                      </c:pt>
                      <c:pt idx="351">
                        <c:v>19.905131053144927</c:v>
                      </c:pt>
                      <c:pt idx="352">
                        <c:v>19.961679720909544</c:v>
                      </c:pt>
                      <c:pt idx="353">
                        <c:v>20.018228388674164</c:v>
                      </c:pt>
                      <c:pt idx="354">
                        <c:v>20.074777056438776</c:v>
                      </c:pt>
                      <c:pt idx="355">
                        <c:v>20.131325724203396</c:v>
                      </c:pt>
                      <c:pt idx="356">
                        <c:v>20.187874391968009</c:v>
                      </c:pt>
                      <c:pt idx="357">
                        <c:v>20.244423059732625</c:v>
                      </c:pt>
                      <c:pt idx="358">
                        <c:v>20.300971727497242</c:v>
                      </c:pt>
                      <c:pt idx="359">
                        <c:v>20.357520395261858</c:v>
                      </c:pt>
                      <c:pt idx="360">
                        <c:v>20.414069063026478</c:v>
                      </c:pt>
                      <c:pt idx="361">
                        <c:v>20.470617730791091</c:v>
                      </c:pt>
                      <c:pt idx="362">
                        <c:v>20.52716639855571</c:v>
                      </c:pt>
                      <c:pt idx="363">
                        <c:v>20.583715066320327</c:v>
                      </c:pt>
                      <c:pt idx="364">
                        <c:v>20.64026373408494</c:v>
                      </c:pt>
                      <c:pt idx="365">
                        <c:v>20.696812401849559</c:v>
                      </c:pt>
                      <c:pt idx="366">
                        <c:v>20.753361069614169</c:v>
                      </c:pt>
                      <c:pt idx="367">
                        <c:v>20.809909737378792</c:v>
                      </c:pt>
                      <c:pt idx="368">
                        <c:v>20.866458405143405</c:v>
                      </c:pt>
                      <c:pt idx="369">
                        <c:v>20.923007072908025</c:v>
                      </c:pt>
                      <c:pt idx="370">
                        <c:v>20.979555740672637</c:v>
                      </c:pt>
                      <c:pt idx="371">
                        <c:v>21.036104408437257</c:v>
                      </c:pt>
                      <c:pt idx="372">
                        <c:v>21.09265307620187</c:v>
                      </c:pt>
                      <c:pt idx="373">
                        <c:v>21.14920174396649</c:v>
                      </c:pt>
                      <c:pt idx="374">
                        <c:v>21.205750411731103</c:v>
                      </c:pt>
                      <c:pt idx="375">
                        <c:v>21.262299079495719</c:v>
                      </c:pt>
                      <c:pt idx="376">
                        <c:v>21.318847747260335</c:v>
                      </c:pt>
                      <c:pt idx="377">
                        <c:v>21.375396415024952</c:v>
                      </c:pt>
                      <c:pt idx="378">
                        <c:v>21.431945082789571</c:v>
                      </c:pt>
                      <c:pt idx="379">
                        <c:v>21.488493750554181</c:v>
                      </c:pt>
                      <c:pt idx="380">
                        <c:v>21.545042418318801</c:v>
                      </c:pt>
                      <c:pt idx="381">
                        <c:v>21.601591086083413</c:v>
                      </c:pt>
                      <c:pt idx="382">
                        <c:v>21.658139753848033</c:v>
                      </c:pt>
                      <c:pt idx="383">
                        <c:v>21.714688421612649</c:v>
                      </c:pt>
                      <c:pt idx="384">
                        <c:v>21.771237089377266</c:v>
                      </c:pt>
                      <c:pt idx="385">
                        <c:v>21.827785757141882</c:v>
                      </c:pt>
                      <c:pt idx="386">
                        <c:v>21.884334424906502</c:v>
                      </c:pt>
                      <c:pt idx="387">
                        <c:v>21.940883092671115</c:v>
                      </c:pt>
                      <c:pt idx="388">
                        <c:v>21.997431760435735</c:v>
                      </c:pt>
                      <c:pt idx="389">
                        <c:v>22.053980428200344</c:v>
                      </c:pt>
                      <c:pt idx="390">
                        <c:v>22.110529095964967</c:v>
                      </c:pt>
                      <c:pt idx="391">
                        <c:v>22.167077763729576</c:v>
                      </c:pt>
                      <c:pt idx="392">
                        <c:v>22.223626431494196</c:v>
                      </c:pt>
                      <c:pt idx="393">
                        <c:v>22.280175099258813</c:v>
                      </c:pt>
                      <c:pt idx="394">
                        <c:v>22.336723767023425</c:v>
                      </c:pt>
                      <c:pt idx="395">
                        <c:v>22.393272434788045</c:v>
                      </c:pt>
                      <c:pt idx="396">
                        <c:v>22.449821102552662</c:v>
                      </c:pt>
                      <c:pt idx="397">
                        <c:v>22.506369770317278</c:v>
                      </c:pt>
                      <c:pt idx="398">
                        <c:v>22.562918438081894</c:v>
                      </c:pt>
                      <c:pt idx="399">
                        <c:v>22.61946710584651</c:v>
                      </c:pt>
                      <c:pt idx="400">
                        <c:v>22.676015773611127</c:v>
                      </c:pt>
                      <c:pt idx="401">
                        <c:v>22.732564441375747</c:v>
                      </c:pt>
                      <c:pt idx="402">
                        <c:v>22.789113109140359</c:v>
                      </c:pt>
                      <c:pt idx="403">
                        <c:v>22.845661776904976</c:v>
                      </c:pt>
                      <c:pt idx="404">
                        <c:v>22.902210444669596</c:v>
                      </c:pt>
                      <c:pt idx="405">
                        <c:v>22.958759112434205</c:v>
                      </c:pt>
                      <c:pt idx="406">
                        <c:v>23.015307780198828</c:v>
                      </c:pt>
                      <c:pt idx="407">
                        <c:v>23.071856447963437</c:v>
                      </c:pt>
                      <c:pt idx="408">
                        <c:v>23.128405115728057</c:v>
                      </c:pt>
                      <c:pt idx="409">
                        <c:v>23.18495378349267</c:v>
                      </c:pt>
                      <c:pt idx="410">
                        <c:v>23.24150245125729</c:v>
                      </c:pt>
                      <c:pt idx="411">
                        <c:v>23.298051119021906</c:v>
                      </c:pt>
                      <c:pt idx="412">
                        <c:v>23.354599786786522</c:v>
                      </c:pt>
                      <c:pt idx="413">
                        <c:v>23.411148454551139</c:v>
                      </c:pt>
                      <c:pt idx="414">
                        <c:v>23.467697122315759</c:v>
                      </c:pt>
                      <c:pt idx="415">
                        <c:v>23.524245790080371</c:v>
                      </c:pt>
                      <c:pt idx="416">
                        <c:v>23.580794457844988</c:v>
                      </c:pt>
                      <c:pt idx="417">
                        <c:v>23.6373431256096</c:v>
                      </c:pt>
                      <c:pt idx="418">
                        <c:v>23.69389179337422</c:v>
                      </c:pt>
                      <c:pt idx="419">
                        <c:v>23.750440461138837</c:v>
                      </c:pt>
                      <c:pt idx="420">
                        <c:v>23.806989128903449</c:v>
                      </c:pt>
                      <c:pt idx="421">
                        <c:v>23.863537796668069</c:v>
                      </c:pt>
                      <c:pt idx="422">
                        <c:v>23.920086464432682</c:v>
                      </c:pt>
                      <c:pt idx="423">
                        <c:v>23.976635132197302</c:v>
                      </c:pt>
                      <c:pt idx="424">
                        <c:v>24.033183799961915</c:v>
                      </c:pt>
                      <c:pt idx="425">
                        <c:v>24.089732467726535</c:v>
                      </c:pt>
                      <c:pt idx="426">
                        <c:v>24.146281135491147</c:v>
                      </c:pt>
                      <c:pt idx="427">
                        <c:v>24.202829803255767</c:v>
                      </c:pt>
                      <c:pt idx="428">
                        <c:v>24.25937847102038</c:v>
                      </c:pt>
                      <c:pt idx="429">
                        <c:v>24.315927138785003</c:v>
                      </c:pt>
                      <c:pt idx="430">
                        <c:v>24.372475806549613</c:v>
                      </c:pt>
                      <c:pt idx="431">
                        <c:v>24.429024474314232</c:v>
                      </c:pt>
                      <c:pt idx="432">
                        <c:v>24.485573142078845</c:v>
                      </c:pt>
                      <c:pt idx="433">
                        <c:v>24.542121809843461</c:v>
                      </c:pt>
                      <c:pt idx="434">
                        <c:v>24.598670477608081</c:v>
                      </c:pt>
                      <c:pt idx="435">
                        <c:v>24.655219145372694</c:v>
                      </c:pt>
                      <c:pt idx="436">
                        <c:v>24.711767813137314</c:v>
                      </c:pt>
                      <c:pt idx="437">
                        <c:v>24.76831648090193</c:v>
                      </c:pt>
                      <c:pt idx="438">
                        <c:v>24.824865148666547</c:v>
                      </c:pt>
                      <c:pt idx="439">
                        <c:v>24.881413816431163</c:v>
                      </c:pt>
                      <c:pt idx="440">
                        <c:v>24.937962484195776</c:v>
                      </c:pt>
                      <c:pt idx="441">
                        <c:v>24.994511151960396</c:v>
                      </c:pt>
                      <c:pt idx="442">
                        <c:v>25.051059819725008</c:v>
                      </c:pt>
                      <c:pt idx="443">
                        <c:v>25.107608487489628</c:v>
                      </c:pt>
                      <c:pt idx="444">
                        <c:v>25.164157155254244</c:v>
                      </c:pt>
                      <c:pt idx="445">
                        <c:v>25.220705823018857</c:v>
                      </c:pt>
                      <c:pt idx="446">
                        <c:v>25.277254490783477</c:v>
                      </c:pt>
                      <c:pt idx="447">
                        <c:v>25.333803158548093</c:v>
                      </c:pt>
                      <c:pt idx="448">
                        <c:v>25.390351826312706</c:v>
                      </c:pt>
                      <c:pt idx="449">
                        <c:v>25.446900494077326</c:v>
                      </c:pt>
                      <c:pt idx="450">
                        <c:v>25.503449161841939</c:v>
                      </c:pt>
                      <c:pt idx="451">
                        <c:v>25.559997829606559</c:v>
                      </c:pt>
                      <c:pt idx="452">
                        <c:v>25.616546497371171</c:v>
                      </c:pt>
                      <c:pt idx="453">
                        <c:v>25.673095165135791</c:v>
                      </c:pt>
                      <c:pt idx="454">
                        <c:v>25.729643832900404</c:v>
                      </c:pt>
                      <c:pt idx="455">
                        <c:v>25.786192500665024</c:v>
                      </c:pt>
                      <c:pt idx="456">
                        <c:v>25.842741168429637</c:v>
                      </c:pt>
                      <c:pt idx="457">
                        <c:v>25.89928983619426</c:v>
                      </c:pt>
                      <c:pt idx="458">
                        <c:v>25.955838503958869</c:v>
                      </c:pt>
                      <c:pt idx="459">
                        <c:v>26.012387171723489</c:v>
                      </c:pt>
                      <c:pt idx="460">
                        <c:v>26.068935839488102</c:v>
                      </c:pt>
                      <c:pt idx="461">
                        <c:v>26.125484507252715</c:v>
                      </c:pt>
                      <c:pt idx="462">
                        <c:v>26.182033175017338</c:v>
                      </c:pt>
                      <c:pt idx="463">
                        <c:v>26.238581842781947</c:v>
                      </c:pt>
                      <c:pt idx="464">
                        <c:v>26.295130510546571</c:v>
                      </c:pt>
                      <c:pt idx="465">
                        <c:v>26.35167917831118</c:v>
                      </c:pt>
                      <c:pt idx="466">
                        <c:v>26.408227846075803</c:v>
                      </c:pt>
                      <c:pt idx="467">
                        <c:v>26.464776513840413</c:v>
                      </c:pt>
                      <c:pt idx="468">
                        <c:v>26.521325181605032</c:v>
                      </c:pt>
                      <c:pt idx="469">
                        <c:v>26.577873849369649</c:v>
                      </c:pt>
                      <c:pt idx="470">
                        <c:v>26.634422517134265</c:v>
                      </c:pt>
                      <c:pt idx="471">
                        <c:v>26.690971184898881</c:v>
                      </c:pt>
                      <c:pt idx="472">
                        <c:v>26.747519852663501</c:v>
                      </c:pt>
                      <c:pt idx="473">
                        <c:v>26.804068520428114</c:v>
                      </c:pt>
                      <c:pt idx="474">
                        <c:v>26.860617188192734</c:v>
                      </c:pt>
                      <c:pt idx="475">
                        <c:v>26.917165855957347</c:v>
                      </c:pt>
                      <c:pt idx="476">
                        <c:v>26.973714523721963</c:v>
                      </c:pt>
                      <c:pt idx="477">
                        <c:v>27.030263191486579</c:v>
                      </c:pt>
                      <c:pt idx="478">
                        <c:v>27.086811859251196</c:v>
                      </c:pt>
                      <c:pt idx="479">
                        <c:v>27.143360527015812</c:v>
                      </c:pt>
                      <c:pt idx="480">
                        <c:v>27.199909194780432</c:v>
                      </c:pt>
                      <c:pt idx="481">
                        <c:v>27.256457862545044</c:v>
                      </c:pt>
                      <c:pt idx="482">
                        <c:v>27.313006530309661</c:v>
                      </c:pt>
                      <c:pt idx="483">
                        <c:v>27.369555198074277</c:v>
                      </c:pt>
                      <c:pt idx="484">
                        <c:v>27.426103865838893</c:v>
                      </c:pt>
                      <c:pt idx="485">
                        <c:v>27.48265253360351</c:v>
                      </c:pt>
                      <c:pt idx="486">
                        <c:v>27.539201201368126</c:v>
                      </c:pt>
                      <c:pt idx="487">
                        <c:v>27.595749869132746</c:v>
                      </c:pt>
                      <c:pt idx="488">
                        <c:v>27.652298536897359</c:v>
                      </c:pt>
                      <c:pt idx="489">
                        <c:v>27.708847204661975</c:v>
                      </c:pt>
                      <c:pt idx="490">
                        <c:v>27.765395872426595</c:v>
                      </c:pt>
                      <c:pt idx="491">
                        <c:v>27.821944540191204</c:v>
                      </c:pt>
                      <c:pt idx="492">
                        <c:v>27.878493207955827</c:v>
                      </c:pt>
                      <c:pt idx="493">
                        <c:v>27.935041875720437</c:v>
                      </c:pt>
                      <c:pt idx="494">
                        <c:v>27.99159054348506</c:v>
                      </c:pt>
                      <c:pt idx="495">
                        <c:v>28.048139211249673</c:v>
                      </c:pt>
                      <c:pt idx="496">
                        <c:v>28.104687879014289</c:v>
                      </c:pt>
                      <c:pt idx="497">
                        <c:v>28.161236546778905</c:v>
                      </c:pt>
                      <c:pt idx="498">
                        <c:v>28.217785214543525</c:v>
                      </c:pt>
                      <c:pt idx="499">
                        <c:v>28.274333882308138</c:v>
                      </c:pt>
                      <c:pt idx="500">
                        <c:v>28.330882550072751</c:v>
                      </c:pt>
                      <c:pt idx="501">
                        <c:v>28.387431217837371</c:v>
                      </c:pt>
                      <c:pt idx="502">
                        <c:v>28.443979885601987</c:v>
                      </c:pt>
                      <c:pt idx="503">
                        <c:v>28.500528553366603</c:v>
                      </c:pt>
                      <c:pt idx="504">
                        <c:v>28.557077221131216</c:v>
                      </c:pt>
                      <c:pt idx="505">
                        <c:v>28.613625888895836</c:v>
                      </c:pt>
                      <c:pt idx="506">
                        <c:v>28.670174556660449</c:v>
                      </c:pt>
                      <c:pt idx="507">
                        <c:v>28.726723224425069</c:v>
                      </c:pt>
                      <c:pt idx="508">
                        <c:v>28.783271892189681</c:v>
                      </c:pt>
                      <c:pt idx="509">
                        <c:v>28.839820559954301</c:v>
                      </c:pt>
                      <c:pt idx="510">
                        <c:v>28.896369227718917</c:v>
                      </c:pt>
                      <c:pt idx="511">
                        <c:v>28.952917895483534</c:v>
                      </c:pt>
                      <c:pt idx="512">
                        <c:v>29.009466563248147</c:v>
                      </c:pt>
                      <c:pt idx="513">
                        <c:v>29.06601523101277</c:v>
                      </c:pt>
                      <c:pt idx="514">
                        <c:v>29.122563898777379</c:v>
                      </c:pt>
                      <c:pt idx="515">
                        <c:v>29.179112566542003</c:v>
                      </c:pt>
                      <c:pt idx="516">
                        <c:v>29.235661234306612</c:v>
                      </c:pt>
                      <c:pt idx="517">
                        <c:v>29.292209902071232</c:v>
                      </c:pt>
                      <c:pt idx="518">
                        <c:v>29.348758569835848</c:v>
                      </c:pt>
                      <c:pt idx="519">
                        <c:v>29.405307237600464</c:v>
                      </c:pt>
                      <c:pt idx="520">
                        <c:v>29.461855905365081</c:v>
                      </c:pt>
                      <c:pt idx="521">
                        <c:v>29.518404573129697</c:v>
                      </c:pt>
                      <c:pt idx="522">
                        <c:v>29.574953240894313</c:v>
                      </c:pt>
                      <c:pt idx="523">
                        <c:v>29.63150190865893</c:v>
                      </c:pt>
                      <c:pt idx="524">
                        <c:v>29.688050576423546</c:v>
                      </c:pt>
                      <c:pt idx="525">
                        <c:v>29.744599244188162</c:v>
                      </c:pt>
                      <c:pt idx="526">
                        <c:v>29.801147911952778</c:v>
                      </c:pt>
                      <c:pt idx="527">
                        <c:v>29.857696579717395</c:v>
                      </c:pt>
                      <c:pt idx="528">
                        <c:v>29.914245247482008</c:v>
                      </c:pt>
                      <c:pt idx="529">
                        <c:v>29.970793915246627</c:v>
                      </c:pt>
                      <c:pt idx="530">
                        <c:v>30.02734258301124</c:v>
                      </c:pt>
                      <c:pt idx="531">
                        <c:v>30.08389125077586</c:v>
                      </c:pt>
                      <c:pt idx="532">
                        <c:v>30.140439918540469</c:v>
                      </c:pt>
                      <c:pt idx="533">
                        <c:v>30.196988586305089</c:v>
                      </c:pt>
                      <c:pt idx="534">
                        <c:v>30.253537254069709</c:v>
                      </c:pt>
                      <c:pt idx="535">
                        <c:v>30.310085921834322</c:v>
                      </c:pt>
                      <c:pt idx="536">
                        <c:v>30.366634589598942</c:v>
                      </c:pt>
                      <c:pt idx="537">
                        <c:v>30.423183257363561</c:v>
                      </c:pt>
                      <c:pt idx="538">
                        <c:v>30.479731925128174</c:v>
                      </c:pt>
                      <c:pt idx="539">
                        <c:v>30.536280592892794</c:v>
                      </c:pt>
                      <c:pt idx="540">
                        <c:v>30.592829260657407</c:v>
                      </c:pt>
                      <c:pt idx="541">
                        <c:v>30.64937792842202</c:v>
                      </c:pt>
                      <c:pt idx="542">
                        <c:v>30.705926596186636</c:v>
                      </c:pt>
                      <c:pt idx="543">
                        <c:v>30.762475263951252</c:v>
                      </c:pt>
                      <c:pt idx="544">
                        <c:v>30.819023931715869</c:v>
                      </c:pt>
                      <c:pt idx="545">
                        <c:v>30.875572599480485</c:v>
                      </c:pt>
                      <c:pt idx="546">
                        <c:v>30.932121267245101</c:v>
                      </c:pt>
                      <c:pt idx="547">
                        <c:v>30.988669935009714</c:v>
                      </c:pt>
                      <c:pt idx="548">
                        <c:v>31.045218602774334</c:v>
                      </c:pt>
                      <c:pt idx="549">
                        <c:v>31.10176727053895</c:v>
                      </c:pt>
                      <c:pt idx="550">
                        <c:v>31.158315938303566</c:v>
                      </c:pt>
                      <c:pt idx="551">
                        <c:v>31.214864606068183</c:v>
                      </c:pt>
                      <c:pt idx="552">
                        <c:v>31.271413273832803</c:v>
                      </c:pt>
                      <c:pt idx="553">
                        <c:v>31.327961941597419</c:v>
                      </c:pt>
                      <c:pt idx="554">
                        <c:v>31.384510609362039</c:v>
                      </c:pt>
                      <c:pt idx="555">
                        <c:v>31.441059277126648</c:v>
                      </c:pt>
                      <c:pt idx="556">
                        <c:v>31.497607944891268</c:v>
                      </c:pt>
                      <c:pt idx="557">
                        <c:v>31.554156612655877</c:v>
                      </c:pt>
                      <c:pt idx="558">
                        <c:v>31.6107052804205</c:v>
                      </c:pt>
                      <c:pt idx="559">
                        <c:v>31.667253948185113</c:v>
                      </c:pt>
                      <c:pt idx="560">
                        <c:v>31.723802615949729</c:v>
                      </c:pt>
                      <c:pt idx="561">
                        <c:v>31.780351283714342</c:v>
                      </c:pt>
                      <c:pt idx="562">
                        <c:v>31.836899951478966</c:v>
                      </c:pt>
                      <c:pt idx="563">
                        <c:v>31.893448619243578</c:v>
                      </c:pt>
                      <c:pt idx="564">
                        <c:v>31.949997287008195</c:v>
                      </c:pt>
                      <c:pt idx="565">
                        <c:v>32.006545954772804</c:v>
                      </c:pt>
                      <c:pt idx="566">
                        <c:v>32.063094622537427</c:v>
                      </c:pt>
                      <c:pt idx="567">
                        <c:v>32.119643290302051</c:v>
                      </c:pt>
                      <c:pt idx="568">
                        <c:v>32.17619195806666</c:v>
                      </c:pt>
                      <c:pt idx="569">
                        <c:v>32.232740625831276</c:v>
                      </c:pt>
                      <c:pt idx="570">
                        <c:v>32.2892892935959</c:v>
                      </c:pt>
                      <c:pt idx="571">
                        <c:v>32.345837961360509</c:v>
                      </c:pt>
                      <c:pt idx="572">
                        <c:v>32.402386629125132</c:v>
                      </c:pt>
                      <c:pt idx="573">
                        <c:v>32.458935296889742</c:v>
                      </c:pt>
                      <c:pt idx="574">
                        <c:v>32.515483964654358</c:v>
                      </c:pt>
                      <c:pt idx="575">
                        <c:v>32.572032632418974</c:v>
                      </c:pt>
                      <c:pt idx="576">
                        <c:v>32.62858130018359</c:v>
                      </c:pt>
                      <c:pt idx="577">
                        <c:v>32.685129967948207</c:v>
                      </c:pt>
                      <c:pt idx="578">
                        <c:v>32.741678635712823</c:v>
                      </c:pt>
                      <c:pt idx="579">
                        <c:v>32.798227303477439</c:v>
                      </c:pt>
                      <c:pt idx="580">
                        <c:v>32.854775971242056</c:v>
                      </c:pt>
                      <c:pt idx="581">
                        <c:v>32.911324639006672</c:v>
                      </c:pt>
                      <c:pt idx="582">
                        <c:v>32.967873306771288</c:v>
                      </c:pt>
                      <c:pt idx="583">
                        <c:v>33.024421974535905</c:v>
                      </c:pt>
                      <c:pt idx="584">
                        <c:v>33.080970642300521</c:v>
                      </c:pt>
                      <c:pt idx="585">
                        <c:v>33.137519310065137</c:v>
                      </c:pt>
                      <c:pt idx="586">
                        <c:v>33.194067977829754</c:v>
                      </c:pt>
                      <c:pt idx="587">
                        <c:v>33.25061664559437</c:v>
                      </c:pt>
                      <c:pt idx="588">
                        <c:v>33.307165313358986</c:v>
                      </c:pt>
                      <c:pt idx="589">
                        <c:v>33.363713981123603</c:v>
                      </c:pt>
                      <c:pt idx="590">
                        <c:v>33.420262648888219</c:v>
                      </c:pt>
                      <c:pt idx="591">
                        <c:v>33.476811316652835</c:v>
                      </c:pt>
                      <c:pt idx="592">
                        <c:v>33.533359984417451</c:v>
                      </c:pt>
                      <c:pt idx="593">
                        <c:v>33.589908652182068</c:v>
                      </c:pt>
                      <c:pt idx="594">
                        <c:v>33.646457319946677</c:v>
                      </c:pt>
                      <c:pt idx="595">
                        <c:v>33.7030059877113</c:v>
                      </c:pt>
                      <c:pt idx="596">
                        <c:v>33.759554655475917</c:v>
                      </c:pt>
                      <c:pt idx="597">
                        <c:v>33.816103323240533</c:v>
                      </c:pt>
                      <c:pt idx="598">
                        <c:v>33.872651991005142</c:v>
                      </c:pt>
                      <c:pt idx="599">
                        <c:v>33.929200658769766</c:v>
                      </c:pt>
                      <c:pt idx="600">
                        <c:v>33.985749326534382</c:v>
                      </c:pt>
                      <c:pt idx="601">
                        <c:v>34.042297994298998</c:v>
                      </c:pt>
                      <c:pt idx="602">
                        <c:v>34.098846662063615</c:v>
                      </c:pt>
                      <c:pt idx="603">
                        <c:v>34.155395329828231</c:v>
                      </c:pt>
                      <c:pt idx="604">
                        <c:v>34.211943997592847</c:v>
                      </c:pt>
                      <c:pt idx="605">
                        <c:v>34.268492665357471</c:v>
                      </c:pt>
                      <c:pt idx="606">
                        <c:v>34.32504133312208</c:v>
                      </c:pt>
                      <c:pt idx="607">
                        <c:v>34.381590000886696</c:v>
                      </c:pt>
                      <c:pt idx="608">
                        <c:v>34.438138668651305</c:v>
                      </c:pt>
                      <c:pt idx="609">
                        <c:v>34.494687336415936</c:v>
                      </c:pt>
                      <c:pt idx="610">
                        <c:v>34.551236004180545</c:v>
                      </c:pt>
                      <c:pt idx="611">
                        <c:v>34.607784671945161</c:v>
                      </c:pt>
                      <c:pt idx="612">
                        <c:v>34.664333339709771</c:v>
                      </c:pt>
                      <c:pt idx="613">
                        <c:v>34.720882007474394</c:v>
                      </c:pt>
                      <c:pt idx="614">
                        <c:v>34.77743067523901</c:v>
                      </c:pt>
                      <c:pt idx="615">
                        <c:v>34.833979343003627</c:v>
                      </c:pt>
                      <c:pt idx="616">
                        <c:v>34.890528010768236</c:v>
                      </c:pt>
                      <c:pt idx="617">
                        <c:v>34.947076678532852</c:v>
                      </c:pt>
                      <c:pt idx="618">
                        <c:v>35.003625346297483</c:v>
                      </c:pt>
                      <c:pt idx="619">
                        <c:v>35.060174014062092</c:v>
                      </c:pt>
                      <c:pt idx="620">
                        <c:v>35.116722681826708</c:v>
                      </c:pt>
                      <c:pt idx="621">
                        <c:v>35.173271349591325</c:v>
                      </c:pt>
                      <c:pt idx="622">
                        <c:v>35.229820017355941</c:v>
                      </c:pt>
                      <c:pt idx="623">
                        <c:v>35.286368685120564</c:v>
                      </c:pt>
                      <c:pt idx="624">
                        <c:v>35.342917352885173</c:v>
                      </c:pt>
                      <c:pt idx="625">
                        <c:v>35.399466020649783</c:v>
                      </c:pt>
                      <c:pt idx="626">
                        <c:v>35.456014688414406</c:v>
                      </c:pt>
                      <c:pt idx="627">
                        <c:v>35.512563356179022</c:v>
                      </c:pt>
                      <c:pt idx="628">
                        <c:v>35.569112023943639</c:v>
                      </c:pt>
                      <c:pt idx="629">
                        <c:v>35.625660691708248</c:v>
                      </c:pt>
                      <c:pt idx="630">
                        <c:v>35.682209359472864</c:v>
                      </c:pt>
                      <c:pt idx="631">
                        <c:v>35.738758027237481</c:v>
                      </c:pt>
                      <c:pt idx="632">
                        <c:v>35.795306695002104</c:v>
                      </c:pt>
                      <c:pt idx="633">
                        <c:v>35.85185536276672</c:v>
                      </c:pt>
                      <c:pt idx="634">
                        <c:v>35.908404030531329</c:v>
                      </c:pt>
                      <c:pt idx="635">
                        <c:v>35.964952698295953</c:v>
                      </c:pt>
                      <c:pt idx="636">
                        <c:v>36.021501366060569</c:v>
                      </c:pt>
                      <c:pt idx="637">
                        <c:v>36.078050033825185</c:v>
                      </c:pt>
                      <c:pt idx="638">
                        <c:v>36.134598701589802</c:v>
                      </c:pt>
                      <c:pt idx="639">
                        <c:v>36.191147369354418</c:v>
                      </c:pt>
                      <c:pt idx="640">
                        <c:v>36.247696037119034</c:v>
                      </c:pt>
                      <c:pt idx="641">
                        <c:v>36.304244704883651</c:v>
                      </c:pt>
                      <c:pt idx="642">
                        <c:v>36.360793372648267</c:v>
                      </c:pt>
                      <c:pt idx="643">
                        <c:v>36.417342040412876</c:v>
                      </c:pt>
                      <c:pt idx="644">
                        <c:v>36.4738907081775</c:v>
                      </c:pt>
                      <c:pt idx="645">
                        <c:v>36.530439375942109</c:v>
                      </c:pt>
                      <c:pt idx="646">
                        <c:v>36.586988043706732</c:v>
                      </c:pt>
                      <c:pt idx="647">
                        <c:v>36.643536711471342</c:v>
                      </c:pt>
                      <c:pt idx="648">
                        <c:v>36.700085379235965</c:v>
                      </c:pt>
                      <c:pt idx="649">
                        <c:v>36.756634047000574</c:v>
                      </c:pt>
                      <c:pt idx="650">
                        <c:v>36.81318271476519</c:v>
                      </c:pt>
                      <c:pt idx="651">
                        <c:v>36.869731382529814</c:v>
                      </c:pt>
                      <c:pt idx="652">
                        <c:v>36.92628005029443</c:v>
                      </c:pt>
                      <c:pt idx="653">
                        <c:v>36.982828718059046</c:v>
                      </c:pt>
                      <c:pt idx="654">
                        <c:v>37.039377385823663</c:v>
                      </c:pt>
                      <c:pt idx="655">
                        <c:v>37.095926053588279</c:v>
                      </c:pt>
                      <c:pt idx="656">
                        <c:v>37.152474721352895</c:v>
                      </c:pt>
                      <c:pt idx="657">
                        <c:v>37.209023389117512</c:v>
                      </c:pt>
                      <c:pt idx="658">
                        <c:v>37.265572056882128</c:v>
                      </c:pt>
                      <c:pt idx="659">
                        <c:v>37.322120724646737</c:v>
                      </c:pt>
                      <c:pt idx="660">
                        <c:v>37.378669392411361</c:v>
                      </c:pt>
                      <c:pt idx="661">
                        <c:v>37.435218060175977</c:v>
                      </c:pt>
                      <c:pt idx="662">
                        <c:v>37.491766727940593</c:v>
                      </c:pt>
                      <c:pt idx="663">
                        <c:v>37.548315395705202</c:v>
                      </c:pt>
                      <c:pt idx="664">
                        <c:v>37.604864063469826</c:v>
                      </c:pt>
                      <c:pt idx="665">
                        <c:v>37.661412731234442</c:v>
                      </c:pt>
                      <c:pt idx="666">
                        <c:v>37.717961398999059</c:v>
                      </c:pt>
                      <c:pt idx="667">
                        <c:v>37.774510066763668</c:v>
                      </c:pt>
                      <c:pt idx="668">
                        <c:v>37.831058734528284</c:v>
                      </c:pt>
                      <c:pt idx="669">
                        <c:v>37.887607402292907</c:v>
                      </c:pt>
                      <c:pt idx="670">
                        <c:v>37.944156070057524</c:v>
                      </c:pt>
                      <c:pt idx="671">
                        <c:v>38.00070473782214</c:v>
                      </c:pt>
                      <c:pt idx="672">
                        <c:v>38.057253405586756</c:v>
                      </c:pt>
                      <c:pt idx="673">
                        <c:v>38.113802073351366</c:v>
                      </c:pt>
                      <c:pt idx="674">
                        <c:v>38.170350741115989</c:v>
                      </c:pt>
                      <c:pt idx="675">
                        <c:v>38.226899408880605</c:v>
                      </c:pt>
                      <c:pt idx="676">
                        <c:v>38.283448076645222</c:v>
                      </c:pt>
                      <c:pt idx="677">
                        <c:v>38.339996744409824</c:v>
                      </c:pt>
                      <c:pt idx="678">
                        <c:v>38.396545412174454</c:v>
                      </c:pt>
                      <c:pt idx="679">
                        <c:v>38.453094079939071</c:v>
                      </c:pt>
                      <c:pt idx="680">
                        <c:v>38.509642747703687</c:v>
                      </c:pt>
                      <c:pt idx="681">
                        <c:v>38.566191415468296</c:v>
                      </c:pt>
                      <c:pt idx="682">
                        <c:v>38.622740083232912</c:v>
                      </c:pt>
                      <c:pt idx="683">
                        <c:v>38.679288750997536</c:v>
                      </c:pt>
                      <c:pt idx="684">
                        <c:v>38.735837418762152</c:v>
                      </c:pt>
                      <c:pt idx="685">
                        <c:v>38.792386086526761</c:v>
                      </c:pt>
                      <c:pt idx="686">
                        <c:v>38.848934754291378</c:v>
                      </c:pt>
                      <c:pt idx="687">
                        <c:v>38.905483422056001</c:v>
                      </c:pt>
                      <c:pt idx="688">
                        <c:v>38.962032089820617</c:v>
                      </c:pt>
                      <c:pt idx="689">
                        <c:v>39.018580757585227</c:v>
                      </c:pt>
                      <c:pt idx="690">
                        <c:v>39.075129425349843</c:v>
                      </c:pt>
                      <c:pt idx="691">
                        <c:v>39.131678093114466</c:v>
                      </c:pt>
                      <c:pt idx="692">
                        <c:v>39.18822676087909</c:v>
                      </c:pt>
                      <c:pt idx="693">
                        <c:v>39.244775428643692</c:v>
                      </c:pt>
                      <c:pt idx="694">
                        <c:v>39.301324096408308</c:v>
                      </c:pt>
                      <c:pt idx="695">
                        <c:v>39.357872764172932</c:v>
                      </c:pt>
                      <c:pt idx="696">
                        <c:v>39.414421431937548</c:v>
                      </c:pt>
                      <c:pt idx="697">
                        <c:v>39.470970099702157</c:v>
                      </c:pt>
                      <c:pt idx="698">
                        <c:v>39.527518767466773</c:v>
                      </c:pt>
                      <c:pt idx="699">
                        <c:v>39.58406743523139</c:v>
                      </c:pt>
                      <c:pt idx="700">
                        <c:v>39.640616102996013</c:v>
                      </c:pt>
                      <c:pt idx="701">
                        <c:v>39.697164770760629</c:v>
                      </c:pt>
                      <c:pt idx="702">
                        <c:v>39.753713438525239</c:v>
                      </c:pt>
                      <c:pt idx="703">
                        <c:v>39.810262106289855</c:v>
                      </c:pt>
                      <c:pt idx="704">
                        <c:v>39.866810774054478</c:v>
                      </c:pt>
                      <c:pt idx="705">
                        <c:v>39.923359441819088</c:v>
                      </c:pt>
                      <c:pt idx="706">
                        <c:v>39.979908109583711</c:v>
                      </c:pt>
                      <c:pt idx="707">
                        <c:v>40.036456777348327</c:v>
                      </c:pt>
                      <c:pt idx="708">
                        <c:v>40.093005445112937</c:v>
                      </c:pt>
                      <c:pt idx="709">
                        <c:v>40.149554112877553</c:v>
                      </c:pt>
                      <c:pt idx="710">
                        <c:v>40.206102780642169</c:v>
                      </c:pt>
                      <c:pt idx="711">
                        <c:v>40.262651448406793</c:v>
                      </c:pt>
                      <c:pt idx="712">
                        <c:v>40.319200116171402</c:v>
                      </c:pt>
                      <c:pt idx="713">
                        <c:v>40.375748783936018</c:v>
                      </c:pt>
                      <c:pt idx="714">
                        <c:v>40.432297451700634</c:v>
                      </c:pt>
                      <c:pt idx="715">
                        <c:v>40.488846119465251</c:v>
                      </c:pt>
                      <c:pt idx="716">
                        <c:v>40.545394787229867</c:v>
                      </c:pt>
                      <c:pt idx="717">
                        <c:v>40.601943454994483</c:v>
                      </c:pt>
                      <c:pt idx="718">
                        <c:v>40.6584921227591</c:v>
                      </c:pt>
                      <c:pt idx="719">
                        <c:v>40.715040790523716</c:v>
                      </c:pt>
                      <c:pt idx="720">
                        <c:v>40.771589458288332</c:v>
                      </c:pt>
                      <c:pt idx="721">
                        <c:v>40.828138126052956</c:v>
                      </c:pt>
                      <c:pt idx="722">
                        <c:v>40.884686793817572</c:v>
                      </c:pt>
                      <c:pt idx="723">
                        <c:v>40.941235461582181</c:v>
                      </c:pt>
                      <c:pt idx="724">
                        <c:v>40.99778412934679</c:v>
                      </c:pt>
                      <c:pt idx="725">
                        <c:v>41.054332797111421</c:v>
                      </c:pt>
                      <c:pt idx="726">
                        <c:v>41.110881464876037</c:v>
                      </c:pt>
                      <c:pt idx="727">
                        <c:v>41.167430132640654</c:v>
                      </c:pt>
                      <c:pt idx="728">
                        <c:v>41.223978800405256</c:v>
                      </c:pt>
                      <c:pt idx="729">
                        <c:v>41.280527468169879</c:v>
                      </c:pt>
                      <c:pt idx="730">
                        <c:v>41.337076135934502</c:v>
                      </c:pt>
                      <c:pt idx="731">
                        <c:v>41.393624803699119</c:v>
                      </c:pt>
                      <c:pt idx="732">
                        <c:v>41.450173471463721</c:v>
                      </c:pt>
                      <c:pt idx="733">
                        <c:v>41.506722139228337</c:v>
                      </c:pt>
                      <c:pt idx="734">
                        <c:v>41.563270806992968</c:v>
                      </c:pt>
                      <c:pt idx="735">
                        <c:v>41.619819474757584</c:v>
                      </c:pt>
                      <c:pt idx="736">
                        <c:v>41.676368142522193</c:v>
                      </c:pt>
                      <c:pt idx="737">
                        <c:v>41.73291681028681</c:v>
                      </c:pt>
                      <c:pt idx="738">
                        <c:v>41.789465478051433</c:v>
                      </c:pt>
                      <c:pt idx="739">
                        <c:v>41.846014145816049</c:v>
                      </c:pt>
                      <c:pt idx="740">
                        <c:v>41.902562813580658</c:v>
                      </c:pt>
                      <c:pt idx="741">
                        <c:v>41.959111481345275</c:v>
                      </c:pt>
                      <c:pt idx="742">
                        <c:v>42.015660149109891</c:v>
                      </c:pt>
                      <c:pt idx="743">
                        <c:v>42.072208816874515</c:v>
                      </c:pt>
                      <c:pt idx="744">
                        <c:v>42.128757484639124</c:v>
                      </c:pt>
                      <c:pt idx="745">
                        <c:v>42.18530615240374</c:v>
                      </c:pt>
                      <c:pt idx="746">
                        <c:v>42.241854820168356</c:v>
                      </c:pt>
                      <c:pt idx="747">
                        <c:v>42.29840348793298</c:v>
                      </c:pt>
                      <c:pt idx="748">
                        <c:v>42.354952155697589</c:v>
                      </c:pt>
                      <c:pt idx="749">
                        <c:v>42.411500823462205</c:v>
                      </c:pt>
                      <c:pt idx="750">
                        <c:v>42.468049491226822</c:v>
                      </c:pt>
                      <c:pt idx="751">
                        <c:v>42.524598158991438</c:v>
                      </c:pt>
                      <c:pt idx="752">
                        <c:v>42.581146826756054</c:v>
                      </c:pt>
                      <c:pt idx="753">
                        <c:v>42.637695494520671</c:v>
                      </c:pt>
                      <c:pt idx="754">
                        <c:v>42.694244162285287</c:v>
                      </c:pt>
                      <c:pt idx="755">
                        <c:v>42.750792830049903</c:v>
                      </c:pt>
                      <c:pt idx="756">
                        <c:v>42.807341497814519</c:v>
                      </c:pt>
                      <c:pt idx="757">
                        <c:v>42.863890165579143</c:v>
                      </c:pt>
                      <c:pt idx="758">
                        <c:v>42.920438833343759</c:v>
                      </c:pt>
                      <c:pt idx="759">
                        <c:v>42.976987501108361</c:v>
                      </c:pt>
                      <c:pt idx="760">
                        <c:v>43.033536168872985</c:v>
                      </c:pt>
                      <c:pt idx="761">
                        <c:v>43.090084836637601</c:v>
                      </c:pt>
                      <c:pt idx="762">
                        <c:v>43.146633504402224</c:v>
                      </c:pt>
                      <c:pt idx="763">
                        <c:v>43.203182172166827</c:v>
                      </c:pt>
                      <c:pt idx="764">
                        <c:v>43.25973083993145</c:v>
                      </c:pt>
                      <c:pt idx="765">
                        <c:v>43.316279507696066</c:v>
                      </c:pt>
                      <c:pt idx="766">
                        <c:v>43.37282817546069</c:v>
                      </c:pt>
                      <c:pt idx="767">
                        <c:v>43.429376843225299</c:v>
                      </c:pt>
                      <c:pt idx="768">
                        <c:v>43.485925510989915</c:v>
                      </c:pt>
                      <c:pt idx="769">
                        <c:v>43.542474178754532</c:v>
                      </c:pt>
                      <c:pt idx="770">
                        <c:v>43.599022846519148</c:v>
                      </c:pt>
                      <c:pt idx="771">
                        <c:v>43.655571514283764</c:v>
                      </c:pt>
                      <c:pt idx="772">
                        <c:v>43.71212018204838</c:v>
                      </c:pt>
                      <c:pt idx="773">
                        <c:v>43.768668849813004</c:v>
                      </c:pt>
                      <c:pt idx="774">
                        <c:v>43.825217517577613</c:v>
                      </c:pt>
                      <c:pt idx="775">
                        <c:v>43.881766185342229</c:v>
                      </c:pt>
                      <c:pt idx="776">
                        <c:v>43.938314853106846</c:v>
                      </c:pt>
                      <c:pt idx="777">
                        <c:v>43.994863520871469</c:v>
                      </c:pt>
                      <c:pt idx="778">
                        <c:v>44.051412188636085</c:v>
                      </c:pt>
                      <c:pt idx="779">
                        <c:v>44.107960856400688</c:v>
                      </c:pt>
                      <c:pt idx="780">
                        <c:v>44.164509524165311</c:v>
                      </c:pt>
                      <c:pt idx="781">
                        <c:v>44.221058191929934</c:v>
                      </c:pt>
                      <c:pt idx="782">
                        <c:v>44.277606859694551</c:v>
                      </c:pt>
                      <c:pt idx="783">
                        <c:v>44.334155527459153</c:v>
                      </c:pt>
                      <c:pt idx="784">
                        <c:v>44.390704195223769</c:v>
                      </c:pt>
                      <c:pt idx="785">
                        <c:v>44.447252862988393</c:v>
                      </c:pt>
                      <c:pt idx="786">
                        <c:v>44.503801530753016</c:v>
                      </c:pt>
                      <c:pt idx="787">
                        <c:v>44.560350198517625</c:v>
                      </c:pt>
                      <c:pt idx="788">
                        <c:v>44.616898866282241</c:v>
                      </c:pt>
                      <c:pt idx="789">
                        <c:v>44.673447534046851</c:v>
                      </c:pt>
                      <c:pt idx="790">
                        <c:v>44.729996201811481</c:v>
                      </c:pt>
                      <c:pt idx="791">
                        <c:v>44.78654486957609</c:v>
                      </c:pt>
                      <c:pt idx="792">
                        <c:v>44.843093537340707</c:v>
                      </c:pt>
                      <c:pt idx="793">
                        <c:v>44.899642205105323</c:v>
                      </c:pt>
                      <c:pt idx="794">
                        <c:v>44.956190872869939</c:v>
                      </c:pt>
                      <c:pt idx="795">
                        <c:v>45.012739540634556</c:v>
                      </c:pt>
                      <c:pt idx="796">
                        <c:v>45.069288208399172</c:v>
                      </c:pt>
                      <c:pt idx="797">
                        <c:v>45.125836876163788</c:v>
                      </c:pt>
                      <c:pt idx="798">
                        <c:v>45.18238554392839</c:v>
                      </c:pt>
                      <c:pt idx="799">
                        <c:v>45.238934211693021</c:v>
                      </c:pt>
                      <c:pt idx="800">
                        <c:v>45.295482879457637</c:v>
                      </c:pt>
                      <c:pt idx="801">
                        <c:v>45.352031547222253</c:v>
                      </c:pt>
                      <c:pt idx="802">
                        <c:v>45.408580214986863</c:v>
                      </c:pt>
                      <c:pt idx="803">
                        <c:v>45.465128882751493</c:v>
                      </c:pt>
                      <c:pt idx="804">
                        <c:v>45.521677550516102</c:v>
                      </c:pt>
                      <c:pt idx="805">
                        <c:v>45.578226218280719</c:v>
                      </c:pt>
                      <c:pt idx="806">
                        <c:v>45.634774886045328</c:v>
                      </c:pt>
                      <c:pt idx="807">
                        <c:v>45.691323553809951</c:v>
                      </c:pt>
                      <c:pt idx="808">
                        <c:v>45.747872221574575</c:v>
                      </c:pt>
                      <c:pt idx="809">
                        <c:v>45.804420889339191</c:v>
                      </c:pt>
                      <c:pt idx="810">
                        <c:v>45.860969557103793</c:v>
                      </c:pt>
                      <c:pt idx="811">
                        <c:v>45.91751822486841</c:v>
                      </c:pt>
                      <c:pt idx="812">
                        <c:v>45.974066892633033</c:v>
                      </c:pt>
                      <c:pt idx="813">
                        <c:v>46.030615560397656</c:v>
                      </c:pt>
                      <c:pt idx="814">
                        <c:v>46.087164228162258</c:v>
                      </c:pt>
                      <c:pt idx="815">
                        <c:v>46.143712895926875</c:v>
                      </c:pt>
                      <c:pt idx="816">
                        <c:v>46.200261563691498</c:v>
                      </c:pt>
                      <c:pt idx="817">
                        <c:v>46.256810231456114</c:v>
                      </c:pt>
                      <c:pt idx="818">
                        <c:v>46.313358899220731</c:v>
                      </c:pt>
                      <c:pt idx="819">
                        <c:v>46.36990756698534</c:v>
                      </c:pt>
                      <c:pt idx="820">
                        <c:v>46.426456234749963</c:v>
                      </c:pt>
                      <c:pt idx="821">
                        <c:v>46.48300490251458</c:v>
                      </c:pt>
                      <c:pt idx="822">
                        <c:v>46.539553570279196</c:v>
                      </c:pt>
                      <c:pt idx="823">
                        <c:v>46.596102238043812</c:v>
                      </c:pt>
                      <c:pt idx="824">
                        <c:v>46.652650905808429</c:v>
                      </c:pt>
                      <c:pt idx="825">
                        <c:v>46.709199573573045</c:v>
                      </c:pt>
                      <c:pt idx="826">
                        <c:v>46.765748241337654</c:v>
                      </c:pt>
                      <c:pt idx="827">
                        <c:v>46.822296909102278</c:v>
                      </c:pt>
                      <c:pt idx="828">
                        <c:v>46.878845576866894</c:v>
                      </c:pt>
                      <c:pt idx="829">
                        <c:v>46.935394244631517</c:v>
                      </c:pt>
                      <c:pt idx="830">
                        <c:v>46.991942912396119</c:v>
                      </c:pt>
                      <c:pt idx="831">
                        <c:v>47.048491580160743</c:v>
                      </c:pt>
                      <c:pt idx="832">
                        <c:v>47.105040247925359</c:v>
                      </c:pt>
                      <c:pt idx="833">
                        <c:v>47.161588915689975</c:v>
                      </c:pt>
                      <c:pt idx="834">
                        <c:v>47.218137583454585</c:v>
                      </c:pt>
                      <c:pt idx="835">
                        <c:v>47.274686251219201</c:v>
                      </c:pt>
                      <c:pt idx="836">
                        <c:v>47.331234918983824</c:v>
                      </c:pt>
                      <c:pt idx="837">
                        <c:v>47.387783586748441</c:v>
                      </c:pt>
                      <c:pt idx="838">
                        <c:v>47.444332254513057</c:v>
                      </c:pt>
                      <c:pt idx="839">
                        <c:v>47.500880922277673</c:v>
                      </c:pt>
                      <c:pt idx="840">
                        <c:v>47.55742959004229</c:v>
                      </c:pt>
                      <c:pt idx="841">
                        <c:v>47.613978257806899</c:v>
                      </c:pt>
                      <c:pt idx="842">
                        <c:v>47.670526925571522</c:v>
                      </c:pt>
                      <c:pt idx="843">
                        <c:v>47.727075593336139</c:v>
                      </c:pt>
                      <c:pt idx="844">
                        <c:v>47.783624261100755</c:v>
                      </c:pt>
                      <c:pt idx="845">
                        <c:v>47.840172928865364</c:v>
                      </c:pt>
                      <c:pt idx="846">
                        <c:v>47.896721596629988</c:v>
                      </c:pt>
                      <c:pt idx="847">
                        <c:v>47.953270264394604</c:v>
                      </c:pt>
                      <c:pt idx="848">
                        <c:v>48.00981893215922</c:v>
                      </c:pt>
                      <c:pt idx="849">
                        <c:v>48.066367599923829</c:v>
                      </c:pt>
                      <c:pt idx="850">
                        <c:v>48.122916267688453</c:v>
                      </c:pt>
                      <c:pt idx="851">
                        <c:v>48.179464935453069</c:v>
                      </c:pt>
                      <c:pt idx="852">
                        <c:v>48.236013603217685</c:v>
                      </c:pt>
                      <c:pt idx="853">
                        <c:v>48.292562270982295</c:v>
                      </c:pt>
                      <c:pt idx="854">
                        <c:v>48.349110938746911</c:v>
                      </c:pt>
                      <c:pt idx="855">
                        <c:v>48.405659606511534</c:v>
                      </c:pt>
                      <c:pt idx="856">
                        <c:v>48.462208274276151</c:v>
                      </c:pt>
                      <c:pt idx="857">
                        <c:v>48.51875694204076</c:v>
                      </c:pt>
                      <c:pt idx="858">
                        <c:v>48.575305609805376</c:v>
                      </c:pt>
                      <c:pt idx="859">
                        <c:v>48.631854277570007</c:v>
                      </c:pt>
                      <c:pt idx="860">
                        <c:v>48.688402945334623</c:v>
                      </c:pt>
                      <c:pt idx="861">
                        <c:v>48.744951613099225</c:v>
                      </c:pt>
                      <c:pt idx="862">
                        <c:v>48.801500280863841</c:v>
                      </c:pt>
                      <c:pt idx="863">
                        <c:v>48.858048948628465</c:v>
                      </c:pt>
                      <c:pt idx="864">
                        <c:v>48.914597616393088</c:v>
                      </c:pt>
                      <c:pt idx="865">
                        <c:v>48.97114628415769</c:v>
                      </c:pt>
                      <c:pt idx="866">
                        <c:v>49.027694951922307</c:v>
                      </c:pt>
                      <c:pt idx="867">
                        <c:v>49.084243619686923</c:v>
                      </c:pt>
                      <c:pt idx="868">
                        <c:v>49.140792287451553</c:v>
                      </c:pt>
                      <c:pt idx="869">
                        <c:v>49.197340955216163</c:v>
                      </c:pt>
                      <c:pt idx="870">
                        <c:v>49.253889622980772</c:v>
                      </c:pt>
                      <c:pt idx="871">
                        <c:v>49.310438290745388</c:v>
                      </c:pt>
                      <c:pt idx="872">
                        <c:v>49.366986958510012</c:v>
                      </c:pt>
                      <c:pt idx="873">
                        <c:v>49.423535626274628</c:v>
                      </c:pt>
                      <c:pt idx="874">
                        <c:v>49.480084294039244</c:v>
                      </c:pt>
                      <c:pt idx="875">
                        <c:v>49.536632961803861</c:v>
                      </c:pt>
                      <c:pt idx="876">
                        <c:v>49.59318162956847</c:v>
                      </c:pt>
                      <c:pt idx="877">
                        <c:v>49.649730297333093</c:v>
                      </c:pt>
                      <c:pt idx="878">
                        <c:v>49.706278965097709</c:v>
                      </c:pt>
                      <c:pt idx="879">
                        <c:v>49.762827632862326</c:v>
                      </c:pt>
                      <c:pt idx="880">
                        <c:v>49.819376300626935</c:v>
                      </c:pt>
                      <c:pt idx="881">
                        <c:v>49.875924968391551</c:v>
                      </c:pt>
                      <c:pt idx="882">
                        <c:v>49.932473636156175</c:v>
                      </c:pt>
                      <c:pt idx="883">
                        <c:v>49.989022303920791</c:v>
                      </c:pt>
                      <c:pt idx="884">
                        <c:v>50.0455709716854</c:v>
                      </c:pt>
                      <c:pt idx="885">
                        <c:v>50.102119639450017</c:v>
                      </c:pt>
                      <c:pt idx="886">
                        <c:v>50.158668307214633</c:v>
                      </c:pt>
                      <c:pt idx="887">
                        <c:v>50.215216974979256</c:v>
                      </c:pt>
                      <c:pt idx="888">
                        <c:v>50.271765642743865</c:v>
                      </c:pt>
                      <c:pt idx="889">
                        <c:v>50.328314310508489</c:v>
                      </c:pt>
                      <c:pt idx="890">
                        <c:v>50.384862978273105</c:v>
                      </c:pt>
                      <c:pt idx="891">
                        <c:v>50.441411646037714</c:v>
                      </c:pt>
                      <c:pt idx="892">
                        <c:v>50.497960313802331</c:v>
                      </c:pt>
                      <c:pt idx="893">
                        <c:v>50.554508981566954</c:v>
                      </c:pt>
                      <c:pt idx="894">
                        <c:v>50.61105764933157</c:v>
                      </c:pt>
                      <c:pt idx="895">
                        <c:v>50.667606317096187</c:v>
                      </c:pt>
                      <c:pt idx="896">
                        <c:v>50.724154984860796</c:v>
                      </c:pt>
                      <c:pt idx="897">
                        <c:v>50.780703652625412</c:v>
                      </c:pt>
                      <c:pt idx="898">
                        <c:v>50.837252320390036</c:v>
                      </c:pt>
                      <c:pt idx="899">
                        <c:v>50.893800988154652</c:v>
                      </c:pt>
                      <c:pt idx="900">
                        <c:v>50.950349655919254</c:v>
                      </c:pt>
                      <c:pt idx="901">
                        <c:v>51.006898323683878</c:v>
                      </c:pt>
                      <c:pt idx="902">
                        <c:v>51.063446991448501</c:v>
                      </c:pt>
                      <c:pt idx="903">
                        <c:v>51.119995659213117</c:v>
                      </c:pt>
                      <c:pt idx="904">
                        <c:v>51.176544326977726</c:v>
                      </c:pt>
                      <c:pt idx="905">
                        <c:v>51.233092994742343</c:v>
                      </c:pt>
                      <c:pt idx="906">
                        <c:v>51.289641662506966</c:v>
                      </c:pt>
                      <c:pt idx="907">
                        <c:v>51.346190330271583</c:v>
                      </c:pt>
                      <c:pt idx="908">
                        <c:v>51.402738998036192</c:v>
                      </c:pt>
                      <c:pt idx="909">
                        <c:v>51.459287665800808</c:v>
                      </c:pt>
                      <c:pt idx="910">
                        <c:v>51.515836333565431</c:v>
                      </c:pt>
                      <c:pt idx="911">
                        <c:v>51.572385001330048</c:v>
                      </c:pt>
                      <c:pt idx="912">
                        <c:v>51.628933669094657</c:v>
                      </c:pt>
                      <c:pt idx="913">
                        <c:v>51.685482336859273</c:v>
                      </c:pt>
                      <c:pt idx="914">
                        <c:v>51.74203100462389</c:v>
                      </c:pt>
                      <c:pt idx="915">
                        <c:v>51.79857967238852</c:v>
                      </c:pt>
                      <c:pt idx="916">
                        <c:v>51.855128340153122</c:v>
                      </c:pt>
                      <c:pt idx="917">
                        <c:v>51.911677007917739</c:v>
                      </c:pt>
                      <c:pt idx="918">
                        <c:v>51.968225675682355</c:v>
                      </c:pt>
                      <c:pt idx="919">
                        <c:v>52.024774343446978</c:v>
                      </c:pt>
                      <c:pt idx="920">
                        <c:v>52.081323011211587</c:v>
                      </c:pt>
                      <c:pt idx="921">
                        <c:v>52.137871678976204</c:v>
                      </c:pt>
                      <c:pt idx="922">
                        <c:v>52.19442034674082</c:v>
                      </c:pt>
                      <c:pt idx="923">
                        <c:v>52.250969014505429</c:v>
                      </c:pt>
                      <c:pt idx="924">
                        <c:v>52.30751768227006</c:v>
                      </c:pt>
                      <c:pt idx="925">
                        <c:v>52.364066350034676</c:v>
                      </c:pt>
                      <c:pt idx="926">
                        <c:v>52.420615017799285</c:v>
                      </c:pt>
                      <c:pt idx="927">
                        <c:v>52.477163685563895</c:v>
                      </c:pt>
                      <c:pt idx="928">
                        <c:v>52.533712353328518</c:v>
                      </c:pt>
                      <c:pt idx="929">
                        <c:v>52.590261021093141</c:v>
                      </c:pt>
                      <c:pt idx="930">
                        <c:v>52.646809688857758</c:v>
                      </c:pt>
                      <c:pt idx="931">
                        <c:v>52.70335835662236</c:v>
                      </c:pt>
                      <c:pt idx="932">
                        <c:v>52.759907024386983</c:v>
                      </c:pt>
                      <c:pt idx="933">
                        <c:v>52.816455692151607</c:v>
                      </c:pt>
                      <c:pt idx="934">
                        <c:v>52.873004359916223</c:v>
                      </c:pt>
                      <c:pt idx="935">
                        <c:v>52.929553027680825</c:v>
                      </c:pt>
                      <c:pt idx="936">
                        <c:v>52.986101695445448</c:v>
                      </c:pt>
                      <c:pt idx="937">
                        <c:v>53.042650363210065</c:v>
                      </c:pt>
                      <c:pt idx="938">
                        <c:v>53.099199030974688</c:v>
                      </c:pt>
                      <c:pt idx="939">
                        <c:v>53.155747698739297</c:v>
                      </c:pt>
                      <c:pt idx="940">
                        <c:v>53.212296366503914</c:v>
                      </c:pt>
                      <c:pt idx="941">
                        <c:v>53.26884503426853</c:v>
                      </c:pt>
                      <c:pt idx="942">
                        <c:v>53.325393702033153</c:v>
                      </c:pt>
                      <c:pt idx="943">
                        <c:v>53.381942369797763</c:v>
                      </c:pt>
                      <c:pt idx="944">
                        <c:v>53.438491037562379</c:v>
                      </c:pt>
                      <c:pt idx="945">
                        <c:v>53.495039705327002</c:v>
                      </c:pt>
                      <c:pt idx="946">
                        <c:v>53.551588373091619</c:v>
                      </c:pt>
                      <c:pt idx="947">
                        <c:v>53.608137040856228</c:v>
                      </c:pt>
                      <c:pt idx="948">
                        <c:v>53.664685708620844</c:v>
                      </c:pt>
                      <c:pt idx="949">
                        <c:v>53.721234376385468</c:v>
                      </c:pt>
                      <c:pt idx="950">
                        <c:v>53.777783044150084</c:v>
                      </c:pt>
                      <c:pt idx="951">
                        <c:v>53.834331711914693</c:v>
                      </c:pt>
                      <c:pt idx="952">
                        <c:v>53.890880379679309</c:v>
                      </c:pt>
                      <c:pt idx="953">
                        <c:v>53.947429047443926</c:v>
                      </c:pt>
                      <c:pt idx="954">
                        <c:v>54.003977715208549</c:v>
                      </c:pt>
                      <c:pt idx="955">
                        <c:v>54.060526382973158</c:v>
                      </c:pt>
                      <c:pt idx="956">
                        <c:v>54.117075050737775</c:v>
                      </c:pt>
                      <c:pt idx="957">
                        <c:v>54.173623718502391</c:v>
                      </c:pt>
                      <c:pt idx="958">
                        <c:v>54.230172386267007</c:v>
                      </c:pt>
                      <c:pt idx="959">
                        <c:v>54.286721054031624</c:v>
                      </c:pt>
                      <c:pt idx="960">
                        <c:v>54.34326972179624</c:v>
                      </c:pt>
                      <c:pt idx="961">
                        <c:v>54.399818389560863</c:v>
                      </c:pt>
                      <c:pt idx="962">
                        <c:v>54.456367057325473</c:v>
                      </c:pt>
                      <c:pt idx="963">
                        <c:v>54.512915725090089</c:v>
                      </c:pt>
                      <c:pt idx="964">
                        <c:v>54.569464392854705</c:v>
                      </c:pt>
                      <c:pt idx="965">
                        <c:v>54.626013060619321</c:v>
                      </c:pt>
                      <c:pt idx="966">
                        <c:v>54.682561728383931</c:v>
                      </c:pt>
                      <c:pt idx="967">
                        <c:v>54.739110396148554</c:v>
                      </c:pt>
                      <c:pt idx="968">
                        <c:v>54.79565906391317</c:v>
                      </c:pt>
                      <c:pt idx="969">
                        <c:v>54.852207731677787</c:v>
                      </c:pt>
                      <c:pt idx="970">
                        <c:v>54.908756399442403</c:v>
                      </c:pt>
                      <c:pt idx="971">
                        <c:v>54.965305067207019</c:v>
                      </c:pt>
                      <c:pt idx="972">
                        <c:v>55.021853734971636</c:v>
                      </c:pt>
                      <c:pt idx="973">
                        <c:v>55.078402402736252</c:v>
                      </c:pt>
                      <c:pt idx="974">
                        <c:v>55.134951070500861</c:v>
                      </c:pt>
                      <c:pt idx="975">
                        <c:v>55.191499738265492</c:v>
                      </c:pt>
                      <c:pt idx="976">
                        <c:v>55.248048406030108</c:v>
                      </c:pt>
                      <c:pt idx="977">
                        <c:v>55.304597073794717</c:v>
                      </c:pt>
                      <c:pt idx="978">
                        <c:v>55.361145741559326</c:v>
                      </c:pt>
                      <c:pt idx="979">
                        <c:v>55.41769440932395</c:v>
                      </c:pt>
                      <c:pt idx="980">
                        <c:v>55.474243077088573</c:v>
                      </c:pt>
                      <c:pt idx="981">
                        <c:v>55.53079174485319</c:v>
                      </c:pt>
                      <c:pt idx="982">
                        <c:v>55.587340412617792</c:v>
                      </c:pt>
                      <c:pt idx="983">
                        <c:v>55.643889080382408</c:v>
                      </c:pt>
                      <c:pt idx="984">
                        <c:v>55.700437748147039</c:v>
                      </c:pt>
                      <c:pt idx="985">
                        <c:v>55.756986415911655</c:v>
                      </c:pt>
                      <c:pt idx="986">
                        <c:v>55.813535083676257</c:v>
                      </c:pt>
                      <c:pt idx="987">
                        <c:v>55.870083751440873</c:v>
                      </c:pt>
                      <c:pt idx="988">
                        <c:v>55.926632419205497</c:v>
                      </c:pt>
                      <c:pt idx="989">
                        <c:v>55.98318108697012</c:v>
                      </c:pt>
                      <c:pt idx="990">
                        <c:v>56.039729754734729</c:v>
                      </c:pt>
                      <c:pt idx="991">
                        <c:v>56.096278422499346</c:v>
                      </c:pt>
                      <c:pt idx="992">
                        <c:v>56.152827090263962</c:v>
                      </c:pt>
                      <c:pt idx="993">
                        <c:v>56.209375758028578</c:v>
                      </c:pt>
                      <c:pt idx="994">
                        <c:v>56.265924425793195</c:v>
                      </c:pt>
                      <c:pt idx="995">
                        <c:v>56.322473093557811</c:v>
                      </c:pt>
                      <c:pt idx="996">
                        <c:v>56.379021761322427</c:v>
                      </c:pt>
                      <c:pt idx="997">
                        <c:v>56.435570429087051</c:v>
                      </c:pt>
                      <c:pt idx="998">
                        <c:v>56.49211909685166</c:v>
                      </c:pt>
                      <c:pt idx="999">
                        <c:v>56.548667764616276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'Storage to House'!$B$12:$B$111</c15:sqref>
                        </c15:formulaRef>
                      </c:ext>
                    </c:extLst>
                    <c:numCache>
                      <c:formatCode>0.00</c:formatCode>
                      <c:ptCount val="100"/>
                      <c:pt idx="0">
                        <c:v>5.6548667764616277E-2</c:v>
                      </c:pt>
                      <c:pt idx="1">
                        <c:v>0.11309733552923255</c:v>
                      </c:pt>
                      <c:pt idx="2">
                        <c:v>0.16964600329384882</c:v>
                      </c:pt>
                      <c:pt idx="3">
                        <c:v>0.22619467105846511</c:v>
                      </c:pt>
                      <c:pt idx="4">
                        <c:v>0.28274333882308139</c:v>
                      </c:pt>
                      <c:pt idx="5">
                        <c:v>0.33929200658769765</c:v>
                      </c:pt>
                      <c:pt idx="6">
                        <c:v>0.39584067435231396</c:v>
                      </c:pt>
                      <c:pt idx="7">
                        <c:v>0.45238934211693022</c:v>
                      </c:pt>
                      <c:pt idx="8">
                        <c:v>0.50893800988154647</c:v>
                      </c:pt>
                      <c:pt idx="9">
                        <c:v>0.56548667764616278</c:v>
                      </c:pt>
                      <c:pt idx="10">
                        <c:v>0.62203534541077898</c:v>
                      </c:pt>
                      <c:pt idx="11">
                        <c:v>0.6785840131753953</c:v>
                      </c:pt>
                      <c:pt idx="12">
                        <c:v>0.73513268094001161</c:v>
                      </c:pt>
                      <c:pt idx="13">
                        <c:v>0.79168134870462792</c:v>
                      </c:pt>
                      <c:pt idx="14">
                        <c:v>0.84823001646924412</c:v>
                      </c:pt>
                      <c:pt idx="15">
                        <c:v>0.90477868423386043</c:v>
                      </c:pt>
                      <c:pt idx="16">
                        <c:v>0.96132735199847663</c:v>
                      </c:pt>
                      <c:pt idx="17">
                        <c:v>1.0178760197630929</c:v>
                      </c:pt>
                      <c:pt idx="18">
                        <c:v>1.0744246875277093</c:v>
                      </c:pt>
                      <c:pt idx="19">
                        <c:v>1.1309733552923256</c:v>
                      </c:pt>
                      <c:pt idx="20">
                        <c:v>1.1875220230569419</c:v>
                      </c:pt>
                      <c:pt idx="21">
                        <c:v>1.244070690821558</c:v>
                      </c:pt>
                      <c:pt idx="22">
                        <c:v>1.3006193585861745</c:v>
                      </c:pt>
                      <c:pt idx="23">
                        <c:v>1.3571680263507906</c:v>
                      </c:pt>
                      <c:pt idx="24">
                        <c:v>1.4137166941154069</c:v>
                      </c:pt>
                      <c:pt idx="25">
                        <c:v>1.4702653618800232</c:v>
                      </c:pt>
                      <c:pt idx="26">
                        <c:v>1.5268140296446395</c:v>
                      </c:pt>
                      <c:pt idx="27">
                        <c:v>1.5833626974092558</c:v>
                      </c:pt>
                      <c:pt idx="28">
                        <c:v>1.6399113651738717</c:v>
                      </c:pt>
                      <c:pt idx="29">
                        <c:v>1.6964600329384882</c:v>
                      </c:pt>
                      <c:pt idx="30">
                        <c:v>1.7530087007031045</c:v>
                      </c:pt>
                      <c:pt idx="31">
                        <c:v>1.8095573684677209</c:v>
                      </c:pt>
                      <c:pt idx="32">
                        <c:v>1.8661060362323372</c:v>
                      </c:pt>
                      <c:pt idx="33">
                        <c:v>1.9226547039969533</c:v>
                      </c:pt>
                      <c:pt idx="34">
                        <c:v>1.9792033717615696</c:v>
                      </c:pt>
                      <c:pt idx="35">
                        <c:v>2.0357520395261859</c:v>
                      </c:pt>
                      <c:pt idx="36">
                        <c:v>2.0923007072908022</c:v>
                      </c:pt>
                      <c:pt idx="37">
                        <c:v>2.1488493750554185</c:v>
                      </c:pt>
                      <c:pt idx="38">
                        <c:v>2.2053980428200353</c:v>
                      </c:pt>
                      <c:pt idx="39">
                        <c:v>2.2619467105846511</c:v>
                      </c:pt>
                      <c:pt idx="40">
                        <c:v>2.3184953783492674</c:v>
                      </c:pt>
                      <c:pt idx="41">
                        <c:v>2.3750440461138838</c:v>
                      </c:pt>
                      <c:pt idx="42">
                        <c:v>2.4315927138785001</c:v>
                      </c:pt>
                      <c:pt idx="43">
                        <c:v>2.4881413816431159</c:v>
                      </c:pt>
                      <c:pt idx="44">
                        <c:v>2.5446900494077322</c:v>
                      </c:pt>
                      <c:pt idx="45">
                        <c:v>2.601238717172349</c:v>
                      </c:pt>
                      <c:pt idx="46">
                        <c:v>2.6577873849369649</c:v>
                      </c:pt>
                      <c:pt idx="47">
                        <c:v>2.7143360527015812</c:v>
                      </c:pt>
                      <c:pt idx="48">
                        <c:v>2.770884720466197</c:v>
                      </c:pt>
                      <c:pt idx="49">
                        <c:v>2.8274333882308138</c:v>
                      </c:pt>
                      <c:pt idx="50">
                        <c:v>2.8839820559954297</c:v>
                      </c:pt>
                      <c:pt idx="51">
                        <c:v>2.9405307237600464</c:v>
                      </c:pt>
                      <c:pt idx="52">
                        <c:v>2.9970793915246627</c:v>
                      </c:pt>
                      <c:pt idx="53">
                        <c:v>3.0536280592892791</c:v>
                      </c:pt>
                      <c:pt idx="54">
                        <c:v>3.1101767270538954</c:v>
                      </c:pt>
                      <c:pt idx="55">
                        <c:v>3.1667253948185117</c:v>
                      </c:pt>
                      <c:pt idx="56">
                        <c:v>3.223274062583128</c:v>
                      </c:pt>
                      <c:pt idx="57">
                        <c:v>3.2798227303477434</c:v>
                      </c:pt>
                      <c:pt idx="58">
                        <c:v>3.3363713981123602</c:v>
                      </c:pt>
                      <c:pt idx="59">
                        <c:v>3.3929200658769765</c:v>
                      </c:pt>
                      <c:pt idx="60">
                        <c:v>3.4494687336415932</c:v>
                      </c:pt>
                      <c:pt idx="61">
                        <c:v>3.5060174014062091</c:v>
                      </c:pt>
                      <c:pt idx="62">
                        <c:v>3.5625660691708254</c:v>
                      </c:pt>
                      <c:pt idx="63">
                        <c:v>3.6191147369354417</c:v>
                      </c:pt>
                      <c:pt idx="64">
                        <c:v>3.675663404700058</c:v>
                      </c:pt>
                      <c:pt idx="65">
                        <c:v>3.7322120724646743</c:v>
                      </c:pt>
                      <c:pt idx="66">
                        <c:v>3.7887607402292902</c:v>
                      </c:pt>
                      <c:pt idx="67">
                        <c:v>3.8453094079939065</c:v>
                      </c:pt>
                      <c:pt idx="68">
                        <c:v>3.9018580757585228</c:v>
                      </c:pt>
                      <c:pt idx="69">
                        <c:v>3.9584067435231391</c:v>
                      </c:pt>
                      <c:pt idx="70">
                        <c:v>4.0149554112877563</c:v>
                      </c:pt>
                      <c:pt idx="71">
                        <c:v>4.0715040790523718</c:v>
                      </c:pt>
                      <c:pt idx="72">
                        <c:v>4.1280527468169881</c:v>
                      </c:pt>
                      <c:pt idx="73">
                        <c:v>4.1846014145816044</c:v>
                      </c:pt>
                      <c:pt idx="74">
                        <c:v>4.2411500823462207</c:v>
                      </c:pt>
                      <c:pt idx="75">
                        <c:v>4.297698750110837</c:v>
                      </c:pt>
                      <c:pt idx="76">
                        <c:v>4.3542474178754533</c:v>
                      </c:pt>
                      <c:pt idx="77">
                        <c:v>4.4107960856400705</c:v>
                      </c:pt>
                      <c:pt idx="78">
                        <c:v>4.4673447534046851</c:v>
                      </c:pt>
                      <c:pt idx="79">
                        <c:v>4.5238934211693023</c:v>
                      </c:pt>
                      <c:pt idx="80">
                        <c:v>4.5804420889339177</c:v>
                      </c:pt>
                      <c:pt idx="81">
                        <c:v>4.6369907566985349</c:v>
                      </c:pt>
                      <c:pt idx="82">
                        <c:v>4.6935394244631503</c:v>
                      </c:pt>
                      <c:pt idx="83">
                        <c:v>4.7500880922277675</c:v>
                      </c:pt>
                      <c:pt idx="84">
                        <c:v>4.8066367599923838</c:v>
                      </c:pt>
                      <c:pt idx="85">
                        <c:v>4.8631854277570001</c:v>
                      </c:pt>
                      <c:pt idx="86">
                        <c:v>4.9197340955216164</c:v>
                      </c:pt>
                      <c:pt idx="87">
                        <c:v>4.9762827632862319</c:v>
                      </c:pt>
                      <c:pt idx="88">
                        <c:v>5.0328314310508491</c:v>
                      </c:pt>
                      <c:pt idx="89">
                        <c:v>5.0893800988154645</c:v>
                      </c:pt>
                      <c:pt idx="90">
                        <c:v>5.1459287665800817</c:v>
                      </c:pt>
                      <c:pt idx="91">
                        <c:v>5.202477434344698</c:v>
                      </c:pt>
                      <c:pt idx="92">
                        <c:v>5.2590261021093143</c:v>
                      </c:pt>
                      <c:pt idx="93">
                        <c:v>5.3155747698739297</c:v>
                      </c:pt>
                      <c:pt idx="94">
                        <c:v>5.3721234376385452</c:v>
                      </c:pt>
                      <c:pt idx="95">
                        <c:v>5.4286721054031624</c:v>
                      </c:pt>
                      <c:pt idx="96">
                        <c:v>5.4852207731677787</c:v>
                      </c:pt>
                      <c:pt idx="97">
                        <c:v>5.5417694409323941</c:v>
                      </c:pt>
                      <c:pt idx="98">
                        <c:v>5.5983181086970113</c:v>
                      </c:pt>
                      <c:pt idx="99">
                        <c:v>5.6548667764616276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60C-4D06-ADC2-9440E922FE82}"/>
                  </c:ext>
                </c:extLst>
              </c15:ser>
            </c15:filteredLineSeries>
          </c:ext>
        </c:extLst>
      </c:lineChart>
      <c:dateAx>
        <c:axId val="678443056"/>
        <c:scaling>
          <c:orientation val="minMax"/>
          <c:max val="5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200" b="1"/>
                  <a:t>Flow Rate</a:t>
                </a:r>
                <a:r>
                  <a:rPr lang="en-CA" sz="1200" b="1" baseline="0"/>
                  <a:t> [L/min]</a:t>
                </a:r>
                <a:endParaRPr lang="en-CA" sz="1200" b="1"/>
              </a:p>
            </c:rich>
          </c:tx>
          <c:layout>
            <c:manualLayout>
              <c:xMode val="edge"/>
              <c:yMode val="edge"/>
              <c:x val="0.45126547211316748"/>
              <c:y val="0.839917085418685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41616"/>
        <c:crosses val="autoZero"/>
        <c:auto val="0"/>
        <c:lblOffset val="100"/>
        <c:baseTimeUnit val="days"/>
        <c:majorUnit val="10"/>
        <c:majorTimeUnit val="days"/>
        <c:minorUnit val="1"/>
        <c:minorTimeUnit val="days"/>
      </c:dateAx>
      <c:valAx>
        <c:axId val="6784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100" b="1"/>
                  <a:t>Pressure [Pa]</a:t>
                </a:r>
              </a:p>
            </c:rich>
          </c:tx>
          <c:layout>
            <c:manualLayout>
              <c:xMode val="edge"/>
              <c:yMode val="edge"/>
              <c:x val="1.7417310613172993E-2"/>
              <c:y val="0.303966845414346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4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3509273667830264"/>
          <c:y val="0.91991276554956691"/>
          <c:w val="0.43431814815559794"/>
          <c:h val="8.0087234450433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/>
              <a:t>Water</a:t>
            </a:r>
            <a:r>
              <a:rPr lang="en-CA" sz="1600" b="1" baseline="0"/>
              <a:t> Rainfall and in Storage Over a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'Tank Model'!$B$12</c:f>
              <c:strCache>
                <c:ptCount val="1"/>
                <c:pt idx="0">
                  <c:v>Daily Rainfall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'Tank Model'!$A$13:$A$377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'Tank Model'!$B$13:$B$377</c:f>
              <c:numCache>
                <c:formatCode>0.0</c:formatCode>
                <c:ptCount val="365"/>
                <c:pt idx="0">
                  <c:v>18.8</c:v>
                </c:pt>
                <c:pt idx="1">
                  <c:v>19.8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20.399999999999999</c:v>
                </c:pt>
                <c:pt idx="7">
                  <c:v>24.8</c:v>
                </c:pt>
                <c:pt idx="8">
                  <c:v>34</c:v>
                </c:pt>
                <c:pt idx="9">
                  <c:v>44.6</c:v>
                </c:pt>
                <c:pt idx="10">
                  <c:v>14.4</c:v>
                </c:pt>
                <c:pt idx="11">
                  <c:v>50.2</c:v>
                </c:pt>
                <c:pt idx="12">
                  <c:v>9.6</c:v>
                </c:pt>
                <c:pt idx="13">
                  <c:v>5.8</c:v>
                </c:pt>
                <c:pt idx="14">
                  <c:v>1.6</c:v>
                </c:pt>
                <c:pt idx="15">
                  <c:v>0.8</c:v>
                </c:pt>
                <c:pt idx="16">
                  <c:v>0</c:v>
                </c:pt>
                <c:pt idx="17">
                  <c:v>2.6</c:v>
                </c:pt>
                <c:pt idx="18">
                  <c:v>1</c:v>
                </c:pt>
                <c:pt idx="19">
                  <c:v>0.6</c:v>
                </c:pt>
                <c:pt idx="20">
                  <c:v>0.8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17.600000000000001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2.6</c:v>
                </c:pt>
                <c:pt idx="31">
                  <c:v>2.6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12.2</c:v>
                </c:pt>
                <c:pt idx="40">
                  <c:v>13.4</c:v>
                </c:pt>
                <c:pt idx="41">
                  <c:v>46.6</c:v>
                </c:pt>
                <c:pt idx="42">
                  <c:v>16.8</c:v>
                </c:pt>
                <c:pt idx="43">
                  <c:v>15.6</c:v>
                </c:pt>
                <c:pt idx="44">
                  <c:v>3</c:v>
                </c:pt>
                <c:pt idx="45">
                  <c:v>11.6</c:v>
                </c:pt>
                <c:pt idx="46">
                  <c:v>19</c:v>
                </c:pt>
                <c:pt idx="47">
                  <c:v>9.1999999999999993</c:v>
                </c:pt>
                <c:pt idx="48">
                  <c:v>12.6</c:v>
                </c:pt>
                <c:pt idx="49">
                  <c:v>21.8</c:v>
                </c:pt>
                <c:pt idx="50">
                  <c:v>2.4</c:v>
                </c:pt>
                <c:pt idx="51">
                  <c:v>0.8</c:v>
                </c:pt>
                <c:pt idx="52">
                  <c:v>4.8</c:v>
                </c:pt>
                <c:pt idx="53">
                  <c:v>14.6</c:v>
                </c:pt>
                <c:pt idx="54">
                  <c:v>6.8</c:v>
                </c:pt>
                <c:pt idx="55">
                  <c:v>0</c:v>
                </c:pt>
                <c:pt idx="56">
                  <c:v>0.8</c:v>
                </c:pt>
                <c:pt idx="57">
                  <c:v>0</c:v>
                </c:pt>
                <c:pt idx="58">
                  <c:v>0.4</c:v>
                </c:pt>
                <c:pt idx="59">
                  <c:v>2</c:v>
                </c:pt>
                <c:pt idx="60">
                  <c:v>19</c:v>
                </c:pt>
                <c:pt idx="61">
                  <c:v>1</c:v>
                </c:pt>
                <c:pt idx="62">
                  <c:v>2.4</c:v>
                </c:pt>
                <c:pt idx="63">
                  <c:v>23.8</c:v>
                </c:pt>
                <c:pt idx="64">
                  <c:v>8.6</c:v>
                </c:pt>
                <c:pt idx="65">
                  <c:v>34</c:v>
                </c:pt>
                <c:pt idx="66">
                  <c:v>52.4</c:v>
                </c:pt>
                <c:pt idx="67">
                  <c:v>10.6</c:v>
                </c:pt>
                <c:pt idx="68">
                  <c:v>2.4</c:v>
                </c:pt>
                <c:pt idx="69">
                  <c:v>0</c:v>
                </c:pt>
                <c:pt idx="70">
                  <c:v>2.8</c:v>
                </c:pt>
                <c:pt idx="71">
                  <c:v>20.2</c:v>
                </c:pt>
                <c:pt idx="72">
                  <c:v>13.8</c:v>
                </c:pt>
                <c:pt idx="73">
                  <c:v>22.8</c:v>
                </c:pt>
                <c:pt idx="74">
                  <c:v>5.4</c:v>
                </c:pt>
                <c:pt idx="75">
                  <c:v>0.4</c:v>
                </c:pt>
                <c:pt idx="76">
                  <c:v>31</c:v>
                </c:pt>
                <c:pt idx="77">
                  <c:v>1.6</c:v>
                </c:pt>
                <c:pt idx="78">
                  <c:v>1.6</c:v>
                </c:pt>
                <c:pt idx="79">
                  <c:v>7.6</c:v>
                </c:pt>
                <c:pt idx="80">
                  <c:v>2.6</c:v>
                </c:pt>
                <c:pt idx="81">
                  <c:v>0</c:v>
                </c:pt>
                <c:pt idx="82">
                  <c:v>4</c:v>
                </c:pt>
                <c:pt idx="83">
                  <c:v>31</c:v>
                </c:pt>
                <c:pt idx="84">
                  <c:v>0.2</c:v>
                </c:pt>
                <c:pt idx="85">
                  <c:v>4.4000000000000004</c:v>
                </c:pt>
                <c:pt idx="86">
                  <c:v>23.6</c:v>
                </c:pt>
                <c:pt idx="87">
                  <c:v>41.6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5.6</c:v>
                </c:pt>
                <c:pt idx="92">
                  <c:v>20.399999999999999</c:v>
                </c:pt>
                <c:pt idx="93">
                  <c:v>2.6</c:v>
                </c:pt>
                <c:pt idx="94">
                  <c:v>15.9</c:v>
                </c:pt>
                <c:pt idx="95">
                  <c:v>9.4</c:v>
                </c:pt>
                <c:pt idx="96">
                  <c:v>13.6</c:v>
                </c:pt>
                <c:pt idx="97">
                  <c:v>5.6</c:v>
                </c:pt>
                <c:pt idx="98">
                  <c:v>0</c:v>
                </c:pt>
                <c:pt idx="99">
                  <c:v>16.600000000000001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14.8</c:v>
                </c:pt>
                <c:pt idx="104">
                  <c:v>20.8</c:v>
                </c:pt>
                <c:pt idx="105">
                  <c:v>37.4</c:v>
                </c:pt>
                <c:pt idx="106">
                  <c:v>9.8000000000000007</c:v>
                </c:pt>
                <c:pt idx="107">
                  <c:v>1.9</c:v>
                </c:pt>
                <c:pt idx="108">
                  <c:v>21</c:v>
                </c:pt>
                <c:pt idx="109">
                  <c:v>30</c:v>
                </c:pt>
                <c:pt idx="110">
                  <c:v>0</c:v>
                </c:pt>
                <c:pt idx="111">
                  <c:v>4.4000000000000004</c:v>
                </c:pt>
                <c:pt idx="112">
                  <c:v>12.8</c:v>
                </c:pt>
                <c:pt idx="113">
                  <c:v>26</c:v>
                </c:pt>
                <c:pt idx="114">
                  <c:v>1.8</c:v>
                </c:pt>
                <c:pt idx="115">
                  <c:v>35</c:v>
                </c:pt>
                <c:pt idx="116">
                  <c:v>7.2</c:v>
                </c:pt>
                <c:pt idx="117">
                  <c:v>0.8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4.5999999999999996</c:v>
                </c:pt>
                <c:pt idx="123">
                  <c:v>3.8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0.2</c:v>
                </c:pt>
                <c:pt idx="130">
                  <c:v>0</c:v>
                </c:pt>
                <c:pt idx="131">
                  <c:v>0.2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8.1999999999999993</c:v>
                </c:pt>
                <c:pt idx="141">
                  <c:v>29.6</c:v>
                </c:pt>
                <c:pt idx="142">
                  <c:v>0.8</c:v>
                </c:pt>
                <c:pt idx="143">
                  <c:v>5.2</c:v>
                </c:pt>
                <c:pt idx="144">
                  <c:v>23.4</c:v>
                </c:pt>
                <c:pt idx="145">
                  <c:v>0</c:v>
                </c:pt>
                <c:pt idx="146">
                  <c:v>4.4000000000000004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3.6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1.6</c:v>
                </c:pt>
                <c:pt idx="169">
                  <c:v>20.8</c:v>
                </c:pt>
                <c:pt idx="170">
                  <c:v>3.2</c:v>
                </c:pt>
                <c:pt idx="171">
                  <c:v>1.2</c:v>
                </c:pt>
                <c:pt idx="172">
                  <c:v>0</c:v>
                </c:pt>
                <c:pt idx="173">
                  <c:v>15.4</c:v>
                </c:pt>
                <c:pt idx="174">
                  <c:v>1.2</c:v>
                </c:pt>
                <c:pt idx="175">
                  <c:v>0</c:v>
                </c:pt>
                <c:pt idx="176">
                  <c:v>5.8</c:v>
                </c:pt>
                <c:pt idx="177">
                  <c:v>20.399999999999999</c:v>
                </c:pt>
                <c:pt idx="178">
                  <c:v>20.399999999999999</c:v>
                </c:pt>
                <c:pt idx="179">
                  <c:v>0.6</c:v>
                </c:pt>
                <c:pt idx="180">
                  <c:v>0</c:v>
                </c:pt>
                <c:pt idx="181">
                  <c:v>0</c:v>
                </c:pt>
                <c:pt idx="182">
                  <c:v>1.8</c:v>
                </c:pt>
                <c:pt idx="183">
                  <c:v>6.2</c:v>
                </c:pt>
                <c:pt idx="184">
                  <c:v>9.4</c:v>
                </c:pt>
                <c:pt idx="185">
                  <c:v>26.6</c:v>
                </c:pt>
                <c:pt idx="186">
                  <c:v>13.6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37</c:v>
                </c:pt>
                <c:pt idx="199">
                  <c:v>1.8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18.2</c:v>
                </c:pt>
                <c:pt idx="204">
                  <c:v>0.6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0.4</c:v>
                </c:pt>
                <c:pt idx="240">
                  <c:v>7.8</c:v>
                </c:pt>
                <c:pt idx="241">
                  <c:v>3.6</c:v>
                </c:pt>
                <c:pt idx="242">
                  <c:v>10.6</c:v>
                </c:pt>
                <c:pt idx="243">
                  <c:v>3.2</c:v>
                </c:pt>
                <c:pt idx="244">
                  <c:v>6.2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26.4</c:v>
                </c:pt>
                <c:pt idx="261">
                  <c:v>0.4</c:v>
                </c:pt>
                <c:pt idx="262">
                  <c:v>0</c:v>
                </c:pt>
                <c:pt idx="263">
                  <c:v>2</c:v>
                </c:pt>
                <c:pt idx="264">
                  <c:v>12.4</c:v>
                </c:pt>
                <c:pt idx="265">
                  <c:v>29.4</c:v>
                </c:pt>
                <c:pt idx="266">
                  <c:v>1.6</c:v>
                </c:pt>
                <c:pt idx="267">
                  <c:v>0.6</c:v>
                </c:pt>
                <c:pt idx="268">
                  <c:v>8.1999999999999993</c:v>
                </c:pt>
                <c:pt idx="269">
                  <c:v>0</c:v>
                </c:pt>
                <c:pt idx="270">
                  <c:v>12.4</c:v>
                </c:pt>
                <c:pt idx="271">
                  <c:v>5.6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57.8</c:v>
                </c:pt>
                <c:pt idx="276">
                  <c:v>6</c:v>
                </c:pt>
                <c:pt idx="277">
                  <c:v>9.1999999999999993</c:v>
                </c:pt>
                <c:pt idx="278">
                  <c:v>0.4</c:v>
                </c:pt>
                <c:pt idx="279">
                  <c:v>0</c:v>
                </c:pt>
                <c:pt idx="280">
                  <c:v>1.4</c:v>
                </c:pt>
                <c:pt idx="281">
                  <c:v>1.8</c:v>
                </c:pt>
                <c:pt idx="282">
                  <c:v>17.8</c:v>
                </c:pt>
                <c:pt idx="283">
                  <c:v>15.4</c:v>
                </c:pt>
                <c:pt idx="284">
                  <c:v>33</c:v>
                </c:pt>
                <c:pt idx="285">
                  <c:v>31.4</c:v>
                </c:pt>
                <c:pt idx="286">
                  <c:v>28.4</c:v>
                </c:pt>
                <c:pt idx="287">
                  <c:v>6.4</c:v>
                </c:pt>
                <c:pt idx="288">
                  <c:v>17.2</c:v>
                </c:pt>
                <c:pt idx="289">
                  <c:v>27</c:v>
                </c:pt>
                <c:pt idx="290">
                  <c:v>16.8</c:v>
                </c:pt>
                <c:pt idx="291">
                  <c:v>46.2</c:v>
                </c:pt>
                <c:pt idx="292">
                  <c:v>10.8</c:v>
                </c:pt>
                <c:pt idx="293">
                  <c:v>40.200000000000003</c:v>
                </c:pt>
                <c:pt idx="294">
                  <c:v>21.4</c:v>
                </c:pt>
                <c:pt idx="295">
                  <c:v>9.4</c:v>
                </c:pt>
                <c:pt idx="296">
                  <c:v>1.6</c:v>
                </c:pt>
                <c:pt idx="297">
                  <c:v>21.8</c:v>
                </c:pt>
                <c:pt idx="298">
                  <c:v>2.4</c:v>
                </c:pt>
                <c:pt idx="299">
                  <c:v>33.6</c:v>
                </c:pt>
                <c:pt idx="300">
                  <c:v>24.4</c:v>
                </c:pt>
                <c:pt idx="301">
                  <c:v>7</c:v>
                </c:pt>
                <c:pt idx="302">
                  <c:v>9</c:v>
                </c:pt>
                <c:pt idx="303">
                  <c:v>15</c:v>
                </c:pt>
                <c:pt idx="304">
                  <c:v>6.4</c:v>
                </c:pt>
                <c:pt idx="305">
                  <c:v>37.6</c:v>
                </c:pt>
                <c:pt idx="306">
                  <c:v>35.200000000000003</c:v>
                </c:pt>
                <c:pt idx="307">
                  <c:v>9</c:v>
                </c:pt>
                <c:pt idx="308">
                  <c:v>4.4000000000000004</c:v>
                </c:pt>
                <c:pt idx="309">
                  <c:v>20.2</c:v>
                </c:pt>
                <c:pt idx="310">
                  <c:v>1.4</c:v>
                </c:pt>
                <c:pt idx="311">
                  <c:v>34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3.4</c:v>
                </c:pt>
                <c:pt idx="323">
                  <c:v>29.4</c:v>
                </c:pt>
                <c:pt idx="324">
                  <c:v>32.799999999999997</c:v>
                </c:pt>
                <c:pt idx="325">
                  <c:v>25.6</c:v>
                </c:pt>
                <c:pt idx="326">
                  <c:v>15.2</c:v>
                </c:pt>
                <c:pt idx="327">
                  <c:v>60.6</c:v>
                </c:pt>
                <c:pt idx="328">
                  <c:v>15</c:v>
                </c:pt>
                <c:pt idx="329">
                  <c:v>43</c:v>
                </c:pt>
                <c:pt idx="330">
                  <c:v>15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1.2</c:v>
                </c:pt>
                <c:pt idx="338">
                  <c:v>45.4</c:v>
                </c:pt>
                <c:pt idx="339">
                  <c:v>0.8</c:v>
                </c:pt>
                <c:pt idx="340">
                  <c:v>15.2</c:v>
                </c:pt>
                <c:pt idx="341">
                  <c:v>48.6</c:v>
                </c:pt>
                <c:pt idx="342">
                  <c:v>34.200000000000003</c:v>
                </c:pt>
                <c:pt idx="343">
                  <c:v>4.4000000000000004</c:v>
                </c:pt>
                <c:pt idx="344">
                  <c:v>17.8</c:v>
                </c:pt>
                <c:pt idx="345">
                  <c:v>1.4</c:v>
                </c:pt>
                <c:pt idx="346">
                  <c:v>1</c:v>
                </c:pt>
                <c:pt idx="347">
                  <c:v>0</c:v>
                </c:pt>
                <c:pt idx="348">
                  <c:v>9</c:v>
                </c:pt>
                <c:pt idx="349">
                  <c:v>20.2</c:v>
                </c:pt>
                <c:pt idx="350">
                  <c:v>0.8</c:v>
                </c:pt>
                <c:pt idx="351">
                  <c:v>24.6</c:v>
                </c:pt>
                <c:pt idx="352">
                  <c:v>0</c:v>
                </c:pt>
                <c:pt idx="353">
                  <c:v>0</c:v>
                </c:pt>
                <c:pt idx="354">
                  <c:v>8.8000000000000007</c:v>
                </c:pt>
                <c:pt idx="355">
                  <c:v>11.6</c:v>
                </c:pt>
                <c:pt idx="356">
                  <c:v>10</c:v>
                </c:pt>
                <c:pt idx="357">
                  <c:v>2.2000000000000002</c:v>
                </c:pt>
                <c:pt idx="358">
                  <c:v>0.6</c:v>
                </c:pt>
                <c:pt idx="359">
                  <c:v>10.199999999999999</c:v>
                </c:pt>
                <c:pt idx="360">
                  <c:v>5.4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F-41A3-9669-71DC8158E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9391279"/>
        <c:axId val="1679377839"/>
      </c:barChart>
      <c:lineChart>
        <c:grouping val="standard"/>
        <c:varyColors val="0"/>
        <c:ser>
          <c:idx val="2"/>
          <c:order val="1"/>
          <c:tx>
            <c:strRef>
              <c:f>'Tank Model'!$D$12</c:f>
              <c:strCache>
                <c:ptCount val="1"/>
                <c:pt idx="0">
                  <c:v>V_water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'Tank Model'!$A$13:$A$377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'Tank Model'!$D$13:$D$377</c:f>
              <c:numCache>
                <c:formatCode>General</c:formatCode>
                <c:ptCount val="365"/>
                <c:pt idx="0">
                  <c:v>1.88</c:v>
                </c:pt>
                <c:pt idx="1">
                  <c:v>3.86</c:v>
                </c:pt>
                <c:pt idx="2">
                  <c:v>3.86</c:v>
                </c:pt>
                <c:pt idx="3">
                  <c:v>3.86</c:v>
                </c:pt>
                <c:pt idx="4">
                  <c:v>3.86</c:v>
                </c:pt>
                <c:pt idx="5">
                  <c:v>4.3599999999999994</c:v>
                </c:pt>
                <c:pt idx="6">
                  <c:v>6.3999999999999986</c:v>
                </c:pt>
                <c:pt idx="7">
                  <c:v>8.879999999999999</c:v>
                </c:pt>
                <c:pt idx="8">
                  <c:v>11.379999999999999</c:v>
                </c:pt>
                <c:pt idx="9">
                  <c:v>13.879999999999999</c:v>
                </c:pt>
                <c:pt idx="10">
                  <c:v>15.319999999999999</c:v>
                </c:pt>
                <c:pt idx="11">
                  <c:v>17.82</c:v>
                </c:pt>
                <c:pt idx="12">
                  <c:v>18.78</c:v>
                </c:pt>
                <c:pt idx="13">
                  <c:v>19.36</c:v>
                </c:pt>
                <c:pt idx="14">
                  <c:v>19.52</c:v>
                </c:pt>
                <c:pt idx="15">
                  <c:v>19.599999999999998</c:v>
                </c:pt>
                <c:pt idx="16">
                  <c:v>19.599999999999998</c:v>
                </c:pt>
                <c:pt idx="17">
                  <c:v>19.86</c:v>
                </c:pt>
                <c:pt idx="18">
                  <c:v>19.96</c:v>
                </c:pt>
                <c:pt idx="19">
                  <c:v>20.02</c:v>
                </c:pt>
                <c:pt idx="20">
                  <c:v>20.099999999999998</c:v>
                </c:pt>
                <c:pt idx="21">
                  <c:v>20.159999999999997</c:v>
                </c:pt>
                <c:pt idx="22">
                  <c:v>20.159999999999997</c:v>
                </c:pt>
                <c:pt idx="23">
                  <c:v>20.159999999999997</c:v>
                </c:pt>
                <c:pt idx="24">
                  <c:v>20.159999999999997</c:v>
                </c:pt>
                <c:pt idx="25">
                  <c:v>20.159999999999997</c:v>
                </c:pt>
                <c:pt idx="26">
                  <c:v>21.919999999999998</c:v>
                </c:pt>
                <c:pt idx="27">
                  <c:v>21.919999999999998</c:v>
                </c:pt>
                <c:pt idx="28">
                  <c:v>21.919999999999998</c:v>
                </c:pt>
                <c:pt idx="29">
                  <c:v>21.919999999999998</c:v>
                </c:pt>
                <c:pt idx="30">
                  <c:v>22.18</c:v>
                </c:pt>
                <c:pt idx="31">
                  <c:v>21.900000000000002</c:v>
                </c:pt>
                <c:pt idx="32">
                  <c:v>21.360000000000003</c:v>
                </c:pt>
                <c:pt idx="33">
                  <c:v>20.820000000000004</c:v>
                </c:pt>
                <c:pt idx="34">
                  <c:v>20.280000000000005</c:v>
                </c:pt>
                <c:pt idx="35">
                  <c:v>19.740000000000006</c:v>
                </c:pt>
                <c:pt idx="36">
                  <c:v>19.200000000000006</c:v>
                </c:pt>
                <c:pt idx="37">
                  <c:v>18.660000000000007</c:v>
                </c:pt>
                <c:pt idx="38">
                  <c:v>18.120000000000008</c:v>
                </c:pt>
                <c:pt idx="39">
                  <c:v>18.800000000000008</c:v>
                </c:pt>
                <c:pt idx="40">
                  <c:v>19.600000000000009</c:v>
                </c:pt>
                <c:pt idx="41">
                  <c:v>21.560000000000009</c:v>
                </c:pt>
                <c:pt idx="42">
                  <c:v>22.70000000000001</c:v>
                </c:pt>
                <c:pt idx="43">
                  <c:v>23.72000000000001</c:v>
                </c:pt>
                <c:pt idx="44">
                  <c:v>23.480000000000011</c:v>
                </c:pt>
                <c:pt idx="45">
                  <c:v>24.100000000000012</c:v>
                </c:pt>
                <c:pt idx="46">
                  <c:v>25.460000000000012</c:v>
                </c:pt>
                <c:pt idx="47">
                  <c:v>25.840000000000011</c:v>
                </c:pt>
                <c:pt idx="48">
                  <c:v>26</c:v>
                </c:pt>
                <c:pt idx="49">
                  <c:v>26</c:v>
                </c:pt>
                <c:pt idx="50">
                  <c:v>25.7</c:v>
                </c:pt>
                <c:pt idx="51">
                  <c:v>25.24</c:v>
                </c:pt>
                <c:pt idx="52">
                  <c:v>25.18</c:v>
                </c:pt>
                <c:pt idx="53">
                  <c:v>26</c:v>
                </c:pt>
                <c:pt idx="54">
                  <c:v>26</c:v>
                </c:pt>
                <c:pt idx="55">
                  <c:v>25.46</c:v>
                </c:pt>
                <c:pt idx="56">
                  <c:v>25</c:v>
                </c:pt>
                <c:pt idx="57">
                  <c:v>24.46</c:v>
                </c:pt>
                <c:pt idx="58">
                  <c:v>23.96</c:v>
                </c:pt>
                <c:pt idx="59">
                  <c:v>23.62</c:v>
                </c:pt>
                <c:pt idx="60">
                  <c:v>24.98</c:v>
                </c:pt>
                <c:pt idx="61">
                  <c:v>24.540000000000003</c:v>
                </c:pt>
                <c:pt idx="62">
                  <c:v>24.240000000000002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25.7</c:v>
                </c:pt>
                <c:pt idx="69">
                  <c:v>25.16</c:v>
                </c:pt>
                <c:pt idx="70">
                  <c:v>24.900000000000002</c:v>
                </c:pt>
                <c:pt idx="71">
                  <c:v>26</c:v>
                </c:pt>
                <c:pt idx="72">
                  <c:v>26</c:v>
                </c:pt>
                <c:pt idx="73">
                  <c:v>26</c:v>
                </c:pt>
                <c:pt idx="74">
                  <c:v>26</c:v>
                </c:pt>
                <c:pt idx="75">
                  <c:v>25.5</c:v>
                </c:pt>
                <c:pt idx="76">
                  <c:v>26</c:v>
                </c:pt>
                <c:pt idx="77">
                  <c:v>25.62</c:v>
                </c:pt>
                <c:pt idx="78">
                  <c:v>25.240000000000002</c:v>
                </c:pt>
                <c:pt idx="79">
                  <c:v>25.460000000000004</c:v>
                </c:pt>
                <c:pt idx="80">
                  <c:v>25.180000000000007</c:v>
                </c:pt>
                <c:pt idx="81">
                  <c:v>24.640000000000008</c:v>
                </c:pt>
                <c:pt idx="82">
                  <c:v>24.500000000000007</c:v>
                </c:pt>
                <c:pt idx="83">
                  <c:v>26</c:v>
                </c:pt>
                <c:pt idx="84">
                  <c:v>25.48</c:v>
                </c:pt>
                <c:pt idx="85">
                  <c:v>25.380000000000003</c:v>
                </c:pt>
                <c:pt idx="86">
                  <c:v>26</c:v>
                </c:pt>
                <c:pt idx="87">
                  <c:v>26</c:v>
                </c:pt>
                <c:pt idx="88">
                  <c:v>25.76</c:v>
                </c:pt>
                <c:pt idx="89">
                  <c:v>25.220000000000002</c:v>
                </c:pt>
                <c:pt idx="90">
                  <c:v>24.680000000000003</c:v>
                </c:pt>
                <c:pt idx="91">
                  <c:v>24.700000000000003</c:v>
                </c:pt>
                <c:pt idx="92">
                  <c:v>26</c:v>
                </c:pt>
                <c:pt idx="93">
                  <c:v>25.720000000000002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25.46</c:v>
                </c:pt>
                <c:pt idx="99">
                  <c:v>26</c:v>
                </c:pt>
                <c:pt idx="100">
                  <c:v>25.46</c:v>
                </c:pt>
                <c:pt idx="101">
                  <c:v>24.92</c:v>
                </c:pt>
                <c:pt idx="102">
                  <c:v>24.380000000000003</c:v>
                </c:pt>
                <c:pt idx="103">
                  <c:v>25.320000000000004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25.650000000000002</c:v>
                </c:pt>
                <c:pt idx="108">
                  <c:v>26</c:v>
                </c:pt>
                <c:pt idx="109">
                  <c:v>26</c:v>
                </c:pt>
                <c:pt idx="110">
                  <c:v>25.46</c:v>
                </c:pt>
                <c:pt idx="111">
                  <c:v>25.360000000000003</c:v>
                </c:pt>
                <c:pt idx="112">
                  <c:v>26</c:v>
                </c:pt>
                <c:pt idx="113">
                  <c:v>26</c:v>
                </c:pt>
                <c:pt idx="114">
                  <c:v>25.64</c:v>
                </c:pt>
                <c:pt idx="115">
                  <c:v>26</c:v>
                </c:pt>
                <c:pt idx="116">
                  <c:v>26</c:v>
                </c:pt>
                <c:pt idx="117">
                  <c:v>25.54</c:v>
                </c:pt>
                <c:pt idx="118">
                  <c:v>25.01</c:v>
                </c:pt>
                <c:pt idx="119">
                  <c:v>24.470000000000002</c:v>
                </c:pt>
                <c:pt idx="120">
                  <c:v>23.930000000000003</c:v>
                </c:pt>
                <c:pt idx="121">
                  <c:v>23.590000000000003</c:v>
                </c:pt>
                <c:pt idx="122">
                  <c:v>23.510000000000005</c:v>
                </c:pt>
                <c:pt idx="123">
                  <c:v>23.350000000000005</c:v>
                </c:pt>
                <c:pt idx="124">
                  <c:v>22.810000000000006</c:v>
                </c:pt>
                <c:pt idx="125">
                  <c:v>22.270000000000007</c:v>
                </c:pt>
                <c:pt idx="126">
                  <c:v>21.730000000000008</c:v>
                </c:pt>
                <c:pt idx="127">
                  <c:v>21.190000000000008</c:v>
                </c:pt>
                <c:pt idx="128">
                  <c:v>20.650000000000009</c:v>
                </c:pt>
                <c:pt idx="129">
                  <c:v>20.13000000000001</c:v>
                </c:pt>
                <c:pt idx="130">
                  <c:v>19.590000000000011</c:v>
                </c:pt>
                <c:pt idx="131">
                  <c:v>19.070000000000011</c:v>
                </c:pt>
                <c:pt idx="132">
                  <c:v>18.530000000000012</c:v>
                </c:pt>
                <c:pt idx="133">
                  <c:v>17.990000000000013</c:v>
                </c:pt>
                <c:pt idx="134">
                  <c:v>17.450000000000014</c:v>
                </c:pt>
                <c:pt idx="135">
                  <c:v>17.190000000000015</c:v>
                </c:pt>
                <c:pt idx="136">
                  <c:v>16.650000000000016</c:v>
                </c:pt>
                <c:pt idx="137">
                  <c:v>16.110000000000017</c:v>
                </c:pt>
                <c:pt idx="138">
                  <c:v>15.570000000000018</c:v>
                </c:pt>
                <c:pt idx="139">
                  <c:v>15.030000000000019</c:v>
                </c:pt>
                <c:pt idx="140">
                  <c:v>15.31000000000002</c:v>
                </c:pt>
                <c:pt idx="141">
                  <c:v>17.270000000000021</c:v>
                </c:pt>
                <c:pt idx="142">
                  <c:v>16.81000000000002</c:v>
                </c:pt>
                <c:pt idx="143">
                  <c:v>16.79000000000002</c:v>
                </c:pt>
                <c:pt idx="144">
                  <c:v>18.590000000000021</c:v>
                </c:pt>
                <c:pt idx="145">
                  <c:v>18.050000000000022</c:v>
                </c:pt>
                <c:pt idx="146">
                  <c:v>17.950000000000024</c:v>
                </c:pt>
                <c:pt idx="147">
                  <c:v>17.410000000000025</c:v>
                </c:pt>
                <c:pt idx="148">
                  <c:v>16.870000000000026</c:v>
                </c:pt>
                <c:pt idx="149">
                  <c:v>16.330000000000027</c:v>
                </c:pt>
                <c:pt idx="150">
                  <c:v>15.790000000000028</c:v>
                </c:pt>
                <c:pt idx="151">
                  <c:v>15.250000000000028</c:v>
                </c:pt>
                <c:pt idx="152">
                  <c:v>14.710000000000029</c:v>
                </c:pt>
                <c:pt idx="153">
                  <c:v>14.17000000000003</c:v>
                </c:pt>
                <c:pt idx="154">
                  <c:v>13.630000000000031</c:v>
                </c:pt>
                <c:pt idx="155">
                  <c:v>13.090000000000032</c:v>
                </c:pt>
                <c:pt idx="156">
                  <c:v>12.550000000000033</c:v>
                </c:pt>
                <c:pt idx="157">
                  <c:v>12.010000000000034</c:v>
                </c:pt>
                <c:pt idx="158">
                  <c:v>11.490000000000034</c:v>
                </c:pt>
                <c:pt idx="159">
                  <c:v>10.950000000000035</c:v>
                </c:pt>
                <c:pt idx="160">
                  <c:v>10.410000000000036</c:v>
                </c:pt>
                <c:pt idx="161">
                  <c:v>9.8700000000000365</c:v>
                </c:pt>
                <c:pt idx="162">
                  <c:v>9.3300000000000374</c:v>
                </c:pt>
                <c:pt idx="163">
                  <c:v>8.7900000000000382</c:v>
                </c:pt>
                <c:pt idx="164">
                  <c:v>8.6100000000000385</c:v>
                </c:pt>
                <c:pt idx="165">
                  <c:v>8.0700000000000394</c:v>
                </c:pt>
                <c:pt idx="166">
                  <c:v>7.5300000000000393</c:v>
                </c:pt>
                <c:pt idx="167">
                  <c:v>6.9900000000000393</c:v>
                </c:pt>
                <c:pt idx="168">
                  <c:v>6.6100000000000394</c:v>
                </c:pt>
                <c:pt idx="169">
                  <c:v>8.1500000000000412</c:v>
                </c:pt>
                <c:pt idx="170">
                  <c:v>7.9300000000000415</c:v>
                </c:pt>
                <c:pt idx="171">
                  <c:v>7.5100000000000415</c:v>
                </c:pt>
                <c:pt idx="172">
                  <c:v>6.9700000000000415</c:v>
                </c:pt>
                <c:pt idx="173">
                  <c:v>7.9700000000000406</c:v>
                </c:pt>
                <c:pt idx="174">
                  <c:v>7.5500000000000407</c:v>
                </c:pt>
                <c:pt idx="175">
                  <c:v>7.0100000000000406</c:v>
                </c:pt>
                <c:pt idx="176">
                  <c:v>7.0500000000000407</c:v>
                </c:pt>
                <c:pt idx="177">
                  <c:v>8.5500000000000398</c:v>
                </c:pt>
                <c:pt idx="178">
                  <c:v>10.05000000000004</c:v>
                </c:pt>
                <c:pt idx="179">
                  <c:v>9.5700000000000394</c:v>
                </c:pt>
                <c:pt idx="180">
                  <c:v>9.0300000000000402</c:v>
                </c:pt>
                <c:pt idx="181">
                  <c:v>8.4900000000000411</c:v>
                </c:pt>
                <c:pt idx="182">
                  <c:v>8.1300000000000416</c:v>
                </c:pt>
                <c:pt idx="183">
                  <c:v>8.2100000000000399</c:v>
                </c:pt>
                <c:pt idx="184">
                  <c:v>8.6100000000000385</c:v>
                </c:pt>
                <c:pt idx="185">
                  <c:v>10.570000000000039</c:v>
                </c:pt>
                <c:pt idx="186">
                  <c:v>11.39000000000004</c:v>
                </c:pt>
                <c:pt idx="187">
                  <c:v>10.850000000000041</c:v>
                </c:pt>
                <c:pt idx="188">
                  <c:v>10.310000000000041</c:v>
                </c:pt>
                <c:pt idx="189">
                  <c:v>9.7700000000000422</c:v>
                </c:pt>
                <c:pt idx="190">
                  <c:v>9.2300000000000431</c:v>
                </c:pt>
                <c:pt idx="191">
                  <c:v>8.6900000000000439</c:v>
                </c:pt>
                <c:pt idx="192">
                  <c:v>8.1500000000000448</c:v>
                </c:pt>
                <c:pt idx="193">
                  <c:v>7.6100000000000447</c:v>
                </c:pt>
                <c:pt idx="194">
                  <c:v>7.0700000000000447</c:v>
                </c:pt>
                <c:pt idx="195">
                  <c:v>6.5300000000000447</c:v>
                </c:pt>
                <c:pt idx="196">
                  <c:v>5.9900000000000446</c:v>
                </c:pt>
                <c:pt idx="197">
                  <c:v>5.4500000000000446</c:v>
                </c:pt>
                <c:pt idx="198">
                  <c:v>7.4100000000000446</c:v>
                </c:pt>
                <c:pt idx="199">
                  <c:v>7.0500000000000442</c:v>
                </c:pt>
                <c:pt idx="200">
                  <c:v>6.5100000000000442</c:v>
                </c:pt>
                <c:pt idx="201">
                  <c:v>5.9700000000000442</c:v>
                </c:pt>
                <c:pt idx="202">
                  <c:v>6.2300000000000439</c:v>
                </c:pt>
                <c:pt idx="203">
                  <c:v>7.5100000000000433</c:v>
                </c:pt>
                <c:pt idx="204">
                  <c:v>7.0300000000000429</c:v>
                </c:pt>
                <c:pt idx="205">
                  <c:v>6.4900000000000428</c:v>
                </c:pt>
                <c:pt idx="206">
                  <c:v>5.9500000000000428</c:v>
                </c:pt>
                <c:pt idx="207">
                  <c:v>5.4100000000000428</c:v>
                </c:pt>
                <c:pt idx="208">
                  <c:v>4.8700000000000427</c:v>
                </c:pt>
                <c:pt idx="209">
                  <c:v>4.3300000000000427</c:v>
                </c:pt>
                <c:pt idx="210">
                  <c:v>3.7900000000000427</c:v>
                </c:pt>
                <c:pt idx="211">
                  <c:v>3.2500000000000426</c:v>
                </c:pt>
                <c:pt idx="212">
                  <c:v>2.7100000000000426</c:v>
                </c:pt>
                <c:pt idx="213">
                  <c:v>2.1700000000000426</c:v>
                </c:pt>
                <c:pt idx="214">
                  <c:v>1.6300000000000425</c:v>
                </c:pt>
                <c:pt idx="215">
                  <c:v>1.0900000000000425</c:v>
                </c:pt>
                <c:pt idx="216">
                  <c:v>0.55000000000004245</c:v>
                </c:pt>
                <c:pt idx="217">
                  <c:v>1.0000000000042419E-2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0.24</c:v>
                </c:pt>
                <c:pt idx="241">
                  <c:v>5.9999999999999942E-2</c:v>
                </c:pt>
                <c:pt idx="242">
                  <c:v>0.58000000000000007</c:v>
                </c:pt>
                <c:pt idx="243">
                  <c:v>0.3600000000000001</c:v>
                </c:pt>
                <c:pt idx="244">
                  <c:v>0.44000000000000006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1.96</c:v>
                </c:pt>
                <c:pt idx="261">
                  <c:v>1.46</c:v>
                </c:pt>
                <c:pt idx="262">
                  <c:v>0.91999999999999993</c:v>
                </c:pt>
                <c:pt idx="263">
                  <c:v>0.57999999999999985</c:v>
                </c:pt>
                <c:pt idx="264">
                  <c:v>1.2799999999999998</c:v>
                </c:pt>
                <c:pt idx="265">
                  <c:v>3.2399999999999998</c:v>
                </c:pt>
                <c:pt idx="266">
                  <c:v>2.86</c:v>
                </c:pt>
                <c:pt idx="267">
                  <c:v>2.38</c:v>
                </c:pt>
                <c:pt idx="268">
                  <c:v>2.6599999999999997</c:v>
                </c:pt>
                <c:pt idx="269">
                  <c:v>2.1199999999999997</c:v>
                </c:pt>
                <c:pt idx="270">
                  <c:v>2.8199999999999994</c:v>
                </c:pt>
                <c:pt idx="271">
                  <c:v>2.8399999999999994</c:v>
                </c:pt>
                <c:pt idx="272">
                  <c:v>2.2999999999999994</c:v>
                </c:pt>
                <c:pt idx="273">
                  <c:v>1.7599999999999993</c:v>
                </c:pt>
                <c:pt idx="274">
                  <c:v>1.2199999999999993</c:v>
                </c:pt>
                <c:pt idx="275">
                  <c:v>3.1799999999999993</c:v>
                </c:pt>
                <c:pt idx="276">
                  <c:v>3.2399999999999993</c:v>
                </c:pt>
                <c:pt idx="277">
                  <c:v>3.6199999999999992</c:v>
                </c:pt>
                <c:pt idx="278">
                  <c:v>3.1199999999999992</c:v>
                </c:pt>
                <c:pt idx="279">
                  <c:v>2.5799999999999992</c:v>
                </c:pt>
                <c:pt idx="280">
                  <c:v>2.1799999999999993</c:v>
                </c:pt>
                <c:pt idx="281">
                  <c:v>1.8199999999999994</c:v>
                </c:pt>
                <c:pt idx="282">
                  <c:v>3.0599999999999996</c:v>
                </c:pt>
                <c:pt idx="283">
                  <c:v>4.0599999999999996</c:v>
                </c:pt>
                <c:pt idx="284">
                  <c:v>6.02</c:v>
                </c:pt>
                <c:pt idx="285">
                  <c:v>7.9799999999999995</c:v>
                </c:pt>
                <c:pt idx="286">
                  <c:v>9.9400000000000013</c:v>
                </c:pt>
                <c:pt idx="287">
                  <c:v>10.040000000000003</c:v>
                </c:pt>
                <c:pt idx="288">
                  <c:v>11.220000000000002</c:v>
                </c:pt>
                <c:pt idx="289">
                  <c:v>13.180000000000003</c:v>
                </c:pt>
                <c:pt idx="290">
                  <c:v>14.320000000000004</c:v>
                </c:pt>
                <c:pt idx="291">
                  <c:v>16.280000000000005</c:v>
                </c:pt>
                <c:pt idx="292">
                  <c:v>16.820000000000007</c:v>
                </c:pt>
                <c:pt idx="293">
                  <c:v>18.780000000000008</c:v>
                </c:pt>
                <c:pt idx="294">
                  <c:v>20.38000000000001</c:v>
                </c:pt>
                <c:pt idx="295">
                  <c:v>20.780000000000012</c:v>
                </c:pt>
                <c:pt idx="296">
                  <c:v>20.400000000000013</c:v>
                </c:pt>
                <c:pt idx="297">
                  <c:v>22.040000000000013</c:v>
                </c:pt>
                <c:pt idx="298">
                  <c:v>21.740000000000013</c:v>
                </c:pt>
                <c:pt idx="299">
                  <c:v>23.700000000000014</c:v>
                </c:pt>
                <c:pt idx="300">
                  <c:v>25.600000000000016</c:v>
                </c:pt>
                <c:pt idx="301">
                  <c:v>25.760000000000016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25.900000000000002</c:v>
                </c:pt>
                <c:pt idx="309">
                  <c:v>26</c:v>
                </c:pt>
                <c:pt idx="310">
                  <c:v>25.6</c:v>
                </c:pt>
                <c:pt idx="311">
                  <c:v>26</c:v>
                </c:pt>
                <c:pt idx="312">
                  <c:v>25.46</c:v>
                </c:pt>
                <c:pt idx="313">
                  <c:v>24.92</c:v>
                </c:pt>
                <c:pt idx="314">
                  <c:v>24.380000000000003</c:v>
                </c:pt>
                <c:pt idx="315">
                  <c:v>23.840000000000003</c:v>
                </c:pt>
                <c:pt idx="316">
                  <c:v>23.300000000000004</c:v>
                </c:pt>
                <c:pt idx="317">
                  <c:v>22.760000000000005</c:v>
                </c:pt>
                <c:pt idx="318">
                  <c:v>22.220000000000006</c:v>
                </c:pt>
                <c:pt idx="319">
                  <c:v>21.680000000000007</c:v>
                </c:pt>
                <c:pt idx="320">
                  <c:v>21.140000000000008</c:v>
                </c:pt>
                <c:pt idx="321">
                  <c:v>20.600000000000009</c:v>
                </c:pt>
                <c:pt idx="322">
                  <c:v>20.400000000000009</c:v>
                </c:pt>
                <c:pt idx="323">
                  <c:v>22.36000000000001</c:v>
                </c:pt>
                <c:pt idx="324">
                  <c:v>24.320000000000011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25.46</c:v>
                </c:pt>
                <c:pt idx="332">
                  <c:v>24.92</c:v>
                </c:pt>
                <c:pt idx="333">
                  <c:v>24.380000000000003</c:v>
                </c:pt>
                <c:pt idx="334">
                  <c:v>23.840000000000003</c:v>
                </c:pt>
                <c:pt idx="335">
                  <c:v>23.300000000000004</c:v>
                </c:pt>
                <c:pt idx="336">
                  <c:v>22.760000000000005</c:v>
                </c:pt>
                <c:pt idx="337">
                  <c:v>22.340000000000007</c:v>
                </c:pt>
                <c:pt idx="338">
                  <c:v>24.300000000000008</c:v>
                </c:pt>
                <c:pt idx="339">
                  <c:v>23.840000000000007</c:v>
                </c:pt>
                <c:pt idx="340">
                  <c:v>24.820000000000007</c:v>
                </c:pt>
                <c:pt idx="341">
                  <c:v>26</c:v>
                </c:pt>
                <c:pt idx="342">
                  <c:v>26</c:v>
                </c:pt>
                <c:pt idx="343">
                  <c:v>25.900000000000002</c:v>
                </c:pt>
                <c:pt idx="344">
                  <c:v>26</c:v>
                </c:pt>
                <c:pt idx="345">
                  <c:v>25.6</c:v>
                </c:pt>
                <c:pt idx="346">
                  <c:v>25.160000000000004</c:v>
                </c:pt>
                <c:pt idx="347">
                  <c:v>24.620000000000005</c:v>
                </c:pt>
                <c:pt idx="348">
                  <c:v>24.980000000000004</c:v>
                </c:pt>
                <c:pt idx="349">
                  <c:v>26</c:v>
                </c:pt>
                <c:pt idx="350">
                  <c:v>25.54</c:v>
                </c:pt>
                <c:pt idx="351">
                  <c:v>26</c:v>
                </c:pt>
                <c:pt idx="352">
                  <c:v>25.46</c:v>
                </c:pt>
                <c:pt idx="353">
                  <c:v>24.92</c:v>
                </c:pt>
                <c:pt idx="354">
                  <c:v>25.26</c:v>
                </c:pt>
                <c:pt idx="355">
                  <c:v>25.880000000000003</c:v>
                </c:pt>
                <c:pt idx="356">
                  <c:v>26</c:v>
                </c:pt>
                <c:pt idx="357">
                  <c:v>25.68</c:v>
                </c:pt>
                <c:pt idx="358">
                  <c:v>25.2</c:v>
                </c:pt>
                <c:pt idx="359">
                  <c:v>25.68</c:v>
                </c:pt>
                <c:pt idx="360">
                  <c:v>25.68</c:v>
                </c:pt>
                <c:pt idx="361">
                  <c:v>25.14</c:v>
                </c:pt>
                <c:pt idx="362">
                  <c:v>24.6</c:v>
                </c:pt>
                <c:pt idx="363">
                  <c:v>24.060000000000002</c:v>
                </c:pt>
                <c:pt idx="364">
                  <c:v>23.520000000000003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3F-41A3-9669-71DC8158E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180296"/>
        <c:axId val="631183880"/>
      </c:lineChart>
      <c:dateAx>
        <c:axId val="631180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Period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3880"/>
        <c:crosses val="autoZero"/>
        <c:auto val="1"/>
        <c:lblOffset val="100"/>
        <c:baseTimeUnit val="days"/>
      </c:dateAx>
      <c:valAx>
        <c:axId val="63118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Stored</a:t>
                </a:r>
                <a:r>
                  <a:rPr lang="en-CA" b="1" baseline="0"/>
                  <a:t> Water (m^3)</a:t>
                </a:r>
                <a:endParaRPr lang="en-CA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0296"/>
        <c:crosses val="autoZero"/>
        <c:crossBetween val="between"/>
      </c:valAx>
      <c:valAx>
        <c:axId val="167937783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Daily</a:t>
                </a:r>
                <a:r>
                  <a:rPr lang="en-CA" b="1" baseline="0"/>
                  <a:t> Rainfall </a:t>
                </a:r>
                <a:r>
                  <a:rPr lang="en-CA" b="1"/>
                  <a:t>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391279"/>
        <c:crosses val="max"/>
        <c:crossBetween val="between"/>
      </c:valAx>
      <c:dateAx>
        <c:axId val="167939127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679377839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of System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Costs!$G$1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2BC-4711-B949-A0B2DDA845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2BC-4711-B949-A0B2DDA845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2BC-4711-B949-A0B2DDA8455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2BC-4711-B949-A0B2DDA8455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2BC-4711-B949-A0B2DDA84552}"/>
              </c:ext>
            </c:extLst>
          </c:dPt>
          <c:dPt>
            <c:idx val="5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2BC-4711-B949-A0B2DDA84552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2BC-4711-B949-A0B2DDA84552}"/>
                </c:ext>
              </c:extLst>
            </c:dLbl>
            <c:dLbl>
              <c:idx val="2"/>
              <c:layout>
                <c:manualLayout>
                  <c:x val="-0.10518852747986403"/>
                  <c:y val="-5.4855886919773916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2BC-4711-B949-A0B2DDA84552}"/>
                </c:ext>
              </c:extLst>
            </c:dLbl>
            <c:dLbl>
              <c:idx val="4"/>
              <c:layout>
                <c:manualLayout>
                  <c:x val="0.12866315288688102"/>
                  <c:y val="1.563187805412613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2BC-4711-B949-A0B2DDA845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Costs!$F$2:$F$7</c:f>
              <c:strCache>
                <c:ptCount val="6"/>
                <c:pt idx="0">
                  <c:v>Power System (Solar)</c:v>
                </c:pt>
                <c:pt idx="1">
                  <c:v>Power System (Diesel)</c:v>
                </c:pt>
                <c:pt idx="2">
                  <c:v>Filtration &amp; Disinfectant</c:v>
                </c:pt>
                <c:pt idx="3">
                  <c:v>Water Tower</c:v>
                </c:pt>
                <c:pt idx="4">
                  <c:v>Building</c:v>
                </c:pt>
                <c:pt idx="5">
                  <c:v>Emergency Water</c:v>
                </c:pt>
              </c:strCache>
            </c:strRef>
          </c:cat>
          <c:val>
            <c:numRef>
              <c:f>Costs!$G$2:$G$7</c:f>
              <c:numCache>
                <c:formatCode>_-"$"* #,##0_-;\-"$"* #,##0_-;_-"$"* "-"??_-;_-@_-</c:formatCode>
                <c:ptCount val="6"/>
                <c:pt idx="0">
                  <c:v>7229</c:v>
                </c:pt>
                <c:pt idx="1">
                  <c:v>0</c:v>
                </c:pt>
                <c:pt idx="2">
                  <c:v>8280</c:v>
                </c:pt>
                <c:pt idx="3">
                  <c:v>7454.5049993264329</c:v>
                </c:pt>
                <c:pt idx="4">
                  <c:v>9871.9609369816844</c:v>
                </c:pt>
                <c:pt idx="5">
                  <c:v>3145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2BC-4711-B949-A0B2DDA8455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Energy Stored in Batteries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'Solar Power'!$K$20</c:f>
              <c:strCache>
                <c:ptCount val="1"/>
                <c:pt idx="0">
                  <c:v> Energy Stored in Batteries Ebatt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'Solar Power'!$A$21:$A$386</c:f>
              <c:numCache>
                <c:formatCode>General</c:formatCode>
                <c:ptCount val="36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</c:numCache>
            </c:numRef>
          </c:cat>
          <c:val>
            <c:numRef>
              <c:f>'Solar Power'!$K$21:$K$386</c:f>
              <c:numCache>
                <c:formatCode>General</c:formatCode>
                <c:ptCount val="366"/>
                <c:pt idx="1">
                  <c:v>8000</c:v>
                </c:pt>
                <c:pt idx="2">
                  <c:v>5942.9427918840902</c:v>
                </c:pt>
                <c:pt idx="3">
                  <c:v>3563.9604131237165</c:v>
                </c:pt>
                <c:pt idx="4">
                  <c:v>7559.096413123717</c:v>
                </c:pt>
                <c:pt idx="5">
                  <c:v>8000</c:v>
                </c:pt>
                <c:pt idx="6">
                  <c:v>8000</c:v>
                </c:pt>
                <c:pt idx="7">
                  <c:v>8000</c:v>
                </c:pt>
                <c:pt idx="8">
                  <c:v>5427.8625188529522</c:v>
                </c:pt>
                <c:pt idx="9">
                  <c:v>1439.2542868702649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904.65436181315363</c:v>
                </c:pt>
                <c:pt idx="15">
                  <c:v>3032.6243720752673</c:v>
                </c:pt>
                <c:pt idx="16">
                  <c:v>6512.6800990441261</c:v>
                </c:pt>
                <c:pt idx="17">
                  <c:v>8000</c:v>
                </c:pt>
                <c:pt idx="18">
                  <c:v>8000</c:v>
                </c:pt>
                <c:pt idx="19">
                  <c:v>8000</c:v>
                </c:pt>
                <c:pt idx="20">
                  <c:v>8000</c:v>
                </c:pt>
                <c:pt idx="21">
                  <c:v>8000</c:v>
                </c:pt>
                <c:pt idx="22">
                  <c:v>8000</c:v>
                </c:pt>
                <c:pt idx="23">
                  <c:v>8000</c:v>
                </c:pt>
                <c:pt idx="24">
                  <c:v>8000</c:v>
                </c:pt>
                <c:pt idx="25">
                  <c:v>8000</c:v>
                </c:pt>
                <c:pt idx="26">
                  <c:v>8000</c:v>
                </c:pt>
                <c:pt idx="27">
                  <c:v>8000</c:v>
                </c:pt>
                <c:pt idx="28">
                  <c:v>6329.2529966574466</c:v>
                </c:pt>
                <c:pt idx="29">
                  <c:v>8000</c:v>
                </c:pt>
                <c:pt idx="30">
                  <c:v>8000</c:v>
                </c:pt>
                <c:pt idx="31">
                  <c:v>8000</c:v>
                </c:pt>
                <c:pt idx="32">
                  <c:v>8000</c:v>
                </c:pt>
                <c:pt idx="33">
                  <c:v>8000</c:v>
                </c:pt>
                <c:pt idx="34">
                  <c:v>8000</c:v>
                </c:pt>
                <c:pt idx="35">
                  <c:v>8000</c:v>
                </c:pt>
                <c:pt idx="36">
                  <c:v>8000</c:v>
                </c:pt>
                <c:pt idx="37">
                  <c:v>8000</c:v>
                </c:pt>
                <c:pt idx="38">
                  <c:v>8000</c:v>
                </c:pt>
                <c:pt idx="39">
                  <c:v>8000</c:v>
                </c:pt>
                <c:pt idx="40">
                  <c:v>8000</c:v>
                </c:pt>
                <c:pt idx="41">
                  <c:v>7687.5166681375485</c:v>
                </c:pt>
                <c:pt idx="42">
                  <c:v>6988.7231315017407</c:v>
                </c:pt>
                <c:pt idx="43">
                  <c:v>2555.5976153901593</c:v>
                </c:pt>
                <c:pt idx="44">
                  <c:v>762.25849856317564</c:v>
                </c:pt>
                <c:pt idx="45">
                  <c:v>0</c:v>
                </c:pt>
                <c:pt idx="46">
                  <c:v>2649.2282380666097</c:v>
                </c:pt>
                <c:pt idx="47">
                  <c:v>2529.9000085908365</c:v>
                </c:pt>
                <c:pt idx="48">
                  <c:v>28.325516346034419</c:v>
                </c:pt>
                <c:pt idx="49">
                  <c:v>681.61769641697174</c:v>
                </c:pt>
                <c:pt idx="50">
                  <c:v>240.36429629673421</c:v>
                </c:pt>
                <c:pt idx="51">
                  <c:v>0</c:v>
                </c:pt>
                <c:pt idx="52">
                  <c:v>2842.3833404532879</c:v>
                </c:pt>
                <c:pt idx="53">
                  <c:v>6199.8469539377165</c:v>
                </c:pt>
                <c:pt idx="54">
                  <c:v>8000</c:v>
                </c:pt>
                <c:pt idx="55">
                  <c:v>6914.8962585908366</c:v>
                </c:pt>
                <c:pt idx="56">
                  <c:v>8000</c:v>
                </c:pt>
                <c:pt idx="57">
                  <c:v>8000</c:v>
                </c:pt>
                <c:pt idx="58">
                  <c:v>8000</c:v>
                </c:pt>
                <c:pt idx="59">
                  <c:v>8000</c:v>
                </c:pt>
                <c:pt idx="60">
                  <c:v>8000</c:v>
                </c:pt>
                <c:pt idx="61">
                  <c:v>8000</c:v>
                </c:pt>
                <c:pt idx="62">
                  <c:v>6344.454307755198</c:v>
                </c:pt>
                <c:pt idx="63">
                  <c:v>8000</c:v>
                </c:pt>
                <c:pt idx="64">
                  <c:v>8000</c:v>
                </c:pt>
                <c:pt idx="65">
                  <c:v>4799.2134886617714</c:v>
                </c:pt>
                <c:pt idx="66">
                  <c:v>6491.6895711193874</c:v>
                </c:pt>
                <c:pt idx="67">
                  <c:v>2904.5928550078061</c:v>
                </c:pt>
                <c:pt idx="68">
                  <c:v>0</c:v>
                </c:pt>
                <c:pt idx="69">
                  <c:v>1048.6257411686902</c:v>
                </c:pt>
                <c:pt idx="70">
                  <c:v>4737.0378816219791</c:v>
                </c:pt>
                <c:pt idx="71">
                  <c:v>8000</c:v>
                </c:pt>
                <c:pt idx="72">
                  <c:v>8000</c:v>
                </c:pt>
                <c:pt idx="73">
                  <c:v>5958.1441029818425</c:v>
                </c:pt>
                <c:pt idx="74">
                  <c:v>5976.6092980882504</c:v>
                </c:pt>
                <c:pt idx="75">
                  <c:v>3097.7479573944856</c:v>
                </c:pt>
                <c:pt idx="76">
                  <c:v>5820.3845859143858</c:v>
                </c:pt>
                <c:pt idx="77">
                  <c:v>8000</c:v>
                </c:pt>
                <c:pt idx="78">
                  <c:v>4412.9032838884177</c:v>
                </c:pt>
                <c:pt idx="79">
                  <c:v>8000</c:v>
                </c:pt>
                <c:pt idx="80">
                  <c:v>8000</c:v>
                </c:pt>
                <c:pt idx="81">
                  <c:v>8000</c:v>
                </c:pt>
                <c:pt idx="82">
                  <c:v>8000</c:v>
                </c:pt>
                <c:pt idx="83">
                  <c:v>8000</c:v>
                </c:pt>
                <c:pt idx="84">
                  <c:v>8000</c:v>
                </c:pt>
                <c:pt idx="85">
                  <c:v>4412.9032838884177</c:v>
                </c:pt>
                <c:pt idx="86">
                  <c:v>8000</c:v>
                </c:pt>
                <c:pt idx="87">
                  <c:v>8000</c:v>
                </c:pt>
                <c:pt idx="88">
                  <c:v>4863.598522790664</c:v>
                </c:pt>
                <c:pt idx="89">
                  <c:v>1276.5018066790817</c:v>
                </c:pt>
                <c:pt idx="90">
                  <c:v>4771.7588447456928</c:v>
                </c:pt>
                <c:pt idx="91">
                  <c:v>8000</c:v>
                </c:pt>
                <c:pt idx="92">
                  <c:v>8000</c:v>
                </c:pt>
                <c:pt idx="93">
                  <c:v>8000</c:v>
                </c:pt>
                <c:pt idx="94">
                  <c:v>6739.7878688529518</c:v>
                </c:pt>
                <c:pt idx="95">
                  <c:v>8000</c:v>
                </c:pt>
                <c:pt idx="96">
                  <c:v>8000</c:v>
                </c:pt>
                <c:pt idx="97">
                  <c:v>8000</c:v>
                </c:pt>
                <c:pt idx="98">
                  <c:v>8000</c:v>
                </c:pt>
                <c:pt idx="99">
                  <c:v>8000</c:v>
                </c:pt>
                <c:pt idx="100">
                  <c:v>8000</c:v>
                </c:pt>
                <c:pt idx="101">
                  <c:v>7963.1035173019081</c:v>
                </c:pt>
                <c:pt idx="102">
                  <c:v>8000</c:v>
                </c:pt>
                <c:pt idx="103">
                  <c:v>8000</c:v>
                </c:pt>
                <c:pt idx="104">
                  <c:v>8000</c:v>
                </c:pt>
                <c:pt idx="105">
                  <c:v>8000</c:v>
                </c:pt>
                <c:pt idx="106">
                  <c:v>6611.0178005951639</c:v>
                </c:pt>
                <c:pt idx="107">
                  <c:v>3869.9498844835816</c:v>
                </c:pt>
                <c:pt idx="108">
                  <c:v>6022.1445621678413</c:v>
                </c:pt>
                <c:pt idx="109">
                  <c:v>8000</c:v>
                </c:pt>
                <c:pt idx="110">
                  <c:v>6546.6327664662722</c:v>
                </c:pt>
                <c:pt idx="111">
                  <c:v>3805.564850354689</c:v>
                </c:pt>
                <c:pt idx="112">
                  <c:v>8000</c:v>
                </c:pt>
                <c:pt idx="113">
                  <c:v>8000</c:v>
                </c:pt>
                <c:pt idx="114">
                  <c:v>8000</c:v>
                </c:pt>
                <c:pt idx="115">
                  <c:v>5258.9320838884178</c:v>
                </c:pt>
                <c:pt idx="116">
                  <c:v>8000</c:v>
                </c:pt>
                <c:pt idx="117">
                  <c:v>5258.9320838884178</c:v>
                </c:pt>
                <c:pt idx="118">
                  <c:v>8000</c:v>
                </c:pt>
                <c:pt idx="119">
                  <c:v>8000</c:v>
                </c:pt>
                <c:pt idx="120">
                  <c:v>8000</c:v>
                </c:pt>
                <c:pt idx="121">
                  <c:v>8000</c:v>
                </c:pt>
                <c:pt idx="122">
                  <c:v>8000</c:v>
                </c:pt>
                <c:pt idx="123">
                  <c:v>8000</c:v>
                </c:pt>
                <c:pt idx="124">
                  <c:v>8000</c:v>
                </c:pt>
                <c:pt idx="125">
                  <c:v>8000</c:v>
                </c:pt>
                <c:pt idx="126">
                  <c:v>8000</c:v>
                </c:pt>
                <c:pt idx="127">
                  <c:v>8000</c:v>
                </c:pt>
                <c:pt idx="128">
                  <c:v>8000</c:v>
                </c:pt>
                <c:pt idx="129">
                  <c:v>8000</c:v>
                </c:pt>
                <c:pt idx="130">
                  <c:v>8000</c:v>
                </c:pt>
                <c:pt idx="131">
                  <c:v>8000</c:v>
                </c:pt>
                <c:pt idx="132">
                  <c:v>8000</c:v>
                </c:pt>
                <c:pt idx="133">
                  <c:v>8000</c:v>
                </c:pt>
                <c:pt idx="134">
                  <c:v>8000</c:v>
                </c:pt>
                <c:pt idx="135">
                  <c:v>8000</c:v>
                </c:pt>
                <c:pt idx="136">
                  <c:v>8000</c:v>
                </c:pt>
                <c:pt idx="137">
                  <c:v>8000</c:v>
                </c:pt>
                <c:pt idx="138">
                  <c:v>8000</c:v>
                </c:pt>
                <c:pt idx="139">
                  <c:v>8000</c:v>
                </c:pt>
                <c:pt idx="140">
                  <c:v>8000</c:v>
                </c:pt>
                <c:pt idx="141">
                  <c:v>8000</c:v>
                </c:pt>
                <c:pt idx="142">
                  <c:v>8000</c:v>
                </c:pt>
                <c:pt idx="143">
                  <c:v>6057.9592838884182</c:v>
                </c:pt>
                <c:pt idx="144">
                  <c:v>8000</c:v>
                </c:pt>
                <c:pt idx="145">
                  <c:v>8000</c:v>
                </c:pt>
                <c:pt idx="146">
                  <c:v>6573.0395569195607</c:v>
                </c:pt>
                <c:pt idx="147">
                  <c:v>8000</c:v>
                </c:pt>
                <c:pt idx="148">
                  <c:v>8000</c:v>
                </c:pt>
                <c:pt idx="149">
                  <c:v>8000</c:v>
                </c:pt>
                <c:pt idx="150">
                  <c:v>8000</c:v>
                </c:pt>
                <c:pt idx="151">
                  <c:v>8000</c:v>
                </c:pt>
                <c:pt idx="152">
                  <c:v>8000</c:v>
                </c:pt>
                <c:pt idx="153">
                  <c:v>8000</c:v>
                </c:pt>
                <c:pt idx="154">
                  <c:v>8000</c:v>
                </c:pt>
                <c:pt idx="155">
                  <c:v>8000</c:v>
                </c:pt>
                <c:pt idx="156">
                  <c:v>8000</c:v>
                </c:pt>
                <c:pt idx="157">
                  <c:v>8000</c:v>
                </c:pt>
                <c:pt idx="158">
                  <c:v>8000</c:v>
                </c:pt>
                <c:pt idx="159">
                  <c:v>8000</c:v>
                </c:pt>
                <c:pt idx="160">
                  <c:v>8000</c:v>
                </c:pt>
                <c:pt idx="161">
                  <c:v>8000</c:v>
                </c:pt>
                <c:pt idx="162">
                  <c:v>8000</c:v>
                </c:pt>
                <c:pt idx="163">
                  <c:v>8000</c:v>
                </c:pt>
                <c:pt idx="164">
                  <c:v>8000</c:v>
                </c:pt>
                <c:pt idx="165">
                  <c:v>8000</c:v>
                </c:pt>
                <c:pt idx="166">
                  <c:v>8000</c:v>
                </c:pt>
                <c:pt idx="167">
                  <c:v>8000</c:v>
                </c:pt>
                <c:pt idx="168">
                  <c:v>8000</c:v>
                </c:pt>
                <c:pt idx="169">
                  <c:v>8000</c:v>
                </c:pt>
                <c:pt idx="170">
                  <c:v>8000</c:v>
                </c:pt>
                <c:pt idx="171">
                  <c:v>7739.0562005951651</c:v>
                </c:pt>
                <c:pt idx="172">
                  <c:v>8000</c:v>
                </c:pt>
                <c:pt idx="173">
                  <c:v>8000</c:v>
                </c:pt>
                <c:pt idx="174">
                  <c:v>8000</c:v>
                </c:pt>
                <c:pt idx="175">
                  <c:v>8000</c:v>
                </c:pt>
                <c:pt idx="176">
                  <c:v>8000</c:v>
                </c:pt>
                <c:pt idx="177">
                  <c:v>8000</c:v>
                </c:pt>
                <c:pt idx="178">
                  <c:v>8000</c:v>
                </c:pt>
                <c:pt idx="179">
                  <c:v>7867.826268852953</c:v>
                </c:pt>
                <c:pt idx="180">
                  <c:v>7735.6525377059052</c:v>
                </c:pt>
                <c:pt idx="181">
                  <c:v>8000</c:v>
                </c:pt>
                <c:pt idx="182">
                  <c:v>8000</c:v>
                </c:pt>
                <c:pt idx="183">
                  <c:v>8000</c:v>
                </c:pt>
                <c:pt idx="184">
                  <c:v>8000</c:v>
                </c:pt>
                <c:pt idx="185">
                  <c:v>8000</c:v>
                </c:pt>
                <c:pt idx="186">
                  <c:v>8000</c:v>
                </c:pt>
                <c:pt idx="187">
                  <c:v>6269.4664838884182</c:v>
                </c:pt>
                <c:pt idx="188">
                  <c:v>8000</c:v>
                </c:pt>
                <c:pt idx="189">
                  <c:v>8000</c:v>
                </c:pt>
                <c:pt idx="190">
                  <c:v>8000</c:v>
                </c:pt>
                <c:pt idx="191">
                  <c:v>8000</c:v>
                </c:pt>
                <c:pt idx="192">
                  <c:v>8000</c:v>
                </c:pt>
                <c:pt idx="193">
                  <c:v>8000</c:v>
                </c:pt>
                <c:pt idx="194">
                  <c:v>8000</c:v>
                </c:pt>
                <c:pt idx="195">
                  <c:v>8000</c:v>
                </c:pt>
                <c:pt idx="196">
                  <c:v>8000</c:v>
                </c:pt>
                <c:pt idx="197">
                  <c:v>8000</c:v>
                </c:pt>
                <c:pt idx="198">
                  <c:v>8000</c:v>
                </c:pt>
                <c:pt idx="199">
                  <c:v>8000</c:v>
                </c:pt>
                <c:pt idx="200">
                  <c:v>6269.4664838884182</c:v>
                </c:pt>
                <c:pt idx="201">
                  <c:v>8000</c:v>
                </c:pt>
                <c:pt idx="202">
                  <c:v>8000</c:v>
                </c:pt>
                <c:pt idx="203">
                  <c:v>8000</c:v>
                </c:pt>
                <c:pt idx="204">
                  <c:v>8000</c:v>
                </c:pt>
                <c:pt idx="205">
                  <c:v>8000</c:v>
                </c:pt>
                <c:pt idx="206">
                  <c:v>8000</c:v>
                </c:pt>
                <c:pt idx="207">
                  <c:v>8000</c:v>
                </c:pt>
                <c:pt idx="208">
                  <c:v>8000</c:v>
                </c:pt>
                <c:pt idx="209">
                  <c:v>8000</c:v>
                </c:pt>
                <c:pt idx="210">
                  <c:v>8000</c:v>
                </c:pt>
                <c:pt idx="211">
                  <c:v>8000</c:v>
                </c:pt>
                <c:pt idx="212">
                  <c:v>8000</c:v>
                </c:pt>
                <c:pt idx="213">
                  <c:v>8000</c:v>
                </c:pt>
                <c:pt idx="214">
                  <c:v>8000</c:v>
                </c:pt>
                <c:pt idx="215">
                  <c:v>8000</c:v>
                </c:pt>
                <c:pt idx="216">
                  <c:v>8000</c:v>
                </c:pt>
                <c:pt idx="217">
                  <c:v>8000</c:v>
                </c:pt>
                <c:pt idx="218">
                  <c:v>8000</c:v>
                </c:pt>
                <c:pt idx="219">
                  <c:v>8000</c:v>
                </c:pt>
                <c:pt idx="220">
                  <c:v>8000</c:v>
                </c:pt>
                <c:pt idx="221">
                  <c:v>8000</c:v>
                </c:pt>
                <c:pt idx="222">
                  <c:v>8000</c:v>
                </c:pt>
                <c:pt idx="223">
                  <c:v>8000</c:v>
                </c:pt>
                <c:pt idx="224">
                  <c:v>8000</c:v>
                </c:pt>
                <c:pt idx="225">
                  <c:v>8000</c:v>
                </c:pt>
                <c:pt idx="226">
                  <c:v>8000</c:v>
                </c:pt>
                <c:pt idx="227">
                  <c:v>8000</c:v>
                </c:pt>
                <c:pt idx="228">
                  <c:v>8000</c:v>
                </c:pt>
                <c:pt idx="229">
                  <c:v>8000</c:v>
                </c:pt>
                <c:pt idx="230">
                  <c:v>8000</c:v>
                </c:pt>
                <c:pt idx="231">
                  <c:v>8000</c:v>
                </c:pt>
                <c:pt idx="232">
                  <c:v>8000</c:v>
                </c:pt>
                <c:pt idx="233">
                  <c:v>8000</c:v>
                </c:pt>
                <c:pt idx="234">
                  <c:v>8000</c:v>
                </c:pt>
                <c:pt idx="235">
                  <c:v>8000</c:v>
                </c:pt>
                <c:pt idx="236">
                  <c:v>8000</c:v>
                </c:pt>
                <c:pt idx="237">
                  <c:v>8000</c:v>
                </c:pt>
                <c:pt idx="238">
                  <c:v>8000</c:v>
                </c:pt>
                <c:pt idx="239">
                  <c:v>8000</c:v>
                </c:pt>
                <c:pt idx="240">
                  <c:v>8000</c:v>
                </c:pt>
                <c:pt idx="241">
                  <c:v>8000</c:v>
                </c:pt>
                <c:pt idx="242">
                  <c:v>8000</c:v>
                </c:pt>
                <c:pt idx="243">
                  <c:v>8000</c:v>
                </c:pt>
                <c:pt idx="244">
                  <c:v>8000</c:v>
                </c:pt>
                <c:pt idx="245">
                  <c:v>8000</c:v>
                </c:pt>
                <c:pt idx="246">
                  <c:v>8000</c:v>
                </c:pt>
                <c:pt idx="247">
                  <c:v>8000</c:v>
                </c:pt>
                <c:pt idx="248">
                  <c:v>8000</c:v>
                </c:pt>
                <c:pt idx="249">
                  <c:v>8000</c:v>
                </c:pt>
                <c:pt idx="250">
                  <c:v>8000</c:v>
                </c:pt>
                <c:pt idx="251">
                  <c:v>8000</c:v>
                </c:pt>
                <c:pt idx="252">
                  <c:v>8000</c:v>
                </c:pt>
                <c:pt idx="253">
                  <c:v>8000</c:v>
                </c:pt>
                <c:pt idx="254">
                  <c:v>8000</c:v>
                </c:pt>
                <c:pt idx="255">
                  <c:v>8000</c:v>
                </c:pt>
                <c:pt idx="256">
                  <c:v>8000</c:v>
                </c:pt>
                <c:pt idx="257">
                  <c:v>8000</c:v>
                </c:pt>
                <c:pt idx="258">
                  <c:v>8000</c:v>
                </c:pt>
                <c:pt idx="259">
                  <c:v>8000</c:v>
                </c:pt>
                <c:pt idx="260">
                  <c:v>8000</c:v>
                </c:pt>
                <c:pt idx="261">
                  <c:v>8000</c:v>
                </c:pt>
                <c:pt idx="262">
                  <c:v>4741.9144838884185</c:v>
                </c:pt>
                <c:pt idx="263">
                  <c:v>8000</c:v>
                </c:pt>
                <c:pt idx="264">
                  <c:v>8000</c:v>
                </c:pt>
                <c:pt idx="265">
                  <c:v>8000</c:v>
                </c:pt>
                <c:pt idx="266">
                  <c:v>8000</c:v>
                </c:pt>
                <c:pt idx="267">
                  <c:v>4741.9144838884185</c:v>
                </c:pt>
                <c:pt idx="268">
                  <c:v>8000</c:v>
                </c:pt>
                <c:pt idx="269">
                  <c:v>8000</c:v>
                </c:pt>
                <c:pt idx="270">
                  <c:v>8000</c:v>
                </c:pt>
                <c:pt idx="271">
                  <c:v>8000</c:v>
                </c:pt>
                <c:pt idx="272">
                  <c:v>8000</c:v>
                </c:pt>
                <c:pt idx="273">
                  <c:v>8000</c:v>
                </c:pt>
                <c:pt idx="274">
                  <c:v>8000</c:v>
                </c:pt>
                <c:pt idx="275">
                  <c:v>8000</c:v>
                </c:pt>
                <c:pt idx="276">
                  <c:v>8000</c:v>
                </c:pt>
                <c:pt idx="277">
                  <c:v>3919.3864838884183</c:v>
                </c:pt>
                <c:pt idx="278">
                  <c:v>5955.3512100216394</c:v>
                </c:pt>
                <c:pt idx="279">
                  <c:v>6961.1553900925774</c:v>
                </c:pt>
                <c:pt idx="280">
                  <c:v>8000</c:v>
                </c:pt>
                <c:pt idx="281">
                  <c:v>8000</c:v>
                </c:pt>
                <c:pt idx="282">
                  <c:v>8000</c:v>
                </c:pt>
                <c:pt idx="283">
                  <c:v>8000</c:v>
                </c:pt>
                <c:pt idx="284">
                  <c:v>6237.247712528555</c:v>
                </c:pt>
                <c:pt idx="285">
                  <c:v>5247.115834603821</c:v>
                </c:pt>
                <c:pt idx="286">
                  <c:v>1166.5023184922393</c:v>
                </c:pt>
                <c:pt idx="287">
                  <c:v>0</c:v>
                </c:pt>
                <c:pt idx="288">
                  <c:v>0</c:v>
                </c:pt>
                <c:pt idx="289">
                  <c:v>1907.194657875435</c:v>
                </c:pt>
                <c:pt idx="290">
                  <c:v>337.59747279066778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490.72390703979636</c:v>
                </c:pt>
                <c:pt idx="295">
                  <c:v>0</c:v>
                </c:pt>
                <c:pt idx="296">
                  <c:v>0</c:v>
                </c:pt>
                <c:pt idx="297">
                  <c:v>941.41914594204445</c:v>
                </c:pt>
                <c:pt idx="298">
                  <c:v>4393.8546229109033</c:v>
                </c:pt>
                <c:pt idx="299">
                  <c:v>1343.4016528616039</c:v>
                </c:pt>
                <c:pt idx="300">
                  <c:v>4538.2969933148925</c:v>
                </c:pt>
                <c:pt idx="301">
                  <c:v>457.68347720331076</c:v>
                </c:pt>
                <c:pt idx="302">
                  <c:v>0</c:v>
                </c:pt>
                <c:pt idx="303">
                  <c:v>1714.0395554887573</c:v>
                </c:pt>
                <c:pt idx="304">
                  <c:v>2784.2287696885887</c:v>
                </c:pt>
                <c:pt idx="305">
                  <c:v>1922.8669600216408</c:v>
                </c:pt>
                <c:pt idx="306">
                  <c:v>3007.5336178970756</c:v>
                </c:pt>
                <c:pt idx="307">
                  <c:v>0</c:v>
                </c:pt>
                <c:pt idx="308">
                  <c:v>0</c:v>
                </c:pt>
                <c:pt idx="309">
                  <c:v>247.66121419983119</c:v>
                </c:pt>
                <c:pt idx="310">
                  <c:v>1976.1782133641927</c:v>
                </c:pt>
                <c:pt idx="311">
                  <c:v>0</c:v>
                </c:pt>
                <c:pt idx="312">
                  <c:v>2694.2925110977512</c:v>
                </c:pt>
                <c:pt idx="313">
                  <c:v>0</c:v>
                </c:pt>
                <c:pt idx="314">
                  <c:v>3144.9877500000002</c:v>
                </c:pt>
                <c:pt idx="315">
                  <c:v>6289.9755000000005</c:v>
                </c:pt>
                <c:pt idx="316">
                  <c:v>8000</c:v>
                </c:pt>
                <c:pt idx="317">
                  <c:v>8000</c:v>
                </c:pt>
                <c:pt idx="318">
                  <c:v>8000</c:v>
                </c:pt>
                <c:pt idx="319">
                  <c:v>8000</c:v>
                </c:pt>
                <c:pt idx="320">
                  <c:v>8000</c:v>
                </c:pt>
                <c:pt idx="321">
                  <c:v>8000</c:v>
                </c:pt>
                <c:pt idx="322">
                  <c:v>8000</c:v>
                </c:pt>
                <c:pt idx="323">
                  <c:v>8000</c:v>
                </c:pt>
                <c:pt idx="324">
                  <c:v>8000</c:v>
                </c:pt>
                <c:pt idx="325">
                  <c:v>3096.858483888418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3144.9877500000002</c:v>
                </c:pt>
                <c:pt idx="334">
                  <c:v>6289.9755000000005</c:v>
                </c:pt>
                <c:pt idx="335">
                  <c:v>8000</c:v>
                </c:pt>
                <c:pt idx="336">
                  <c:v>8000</c:v>
                </c:pt>
                <c:pt idx="337">
                  <c:v>8000</c:v>
                </c:pt>
                <c:pt idx="338">
                  <c:v>8000</c:v>
                </c:pt>
                <c:pt idx="339">
                  <c:v>8000</c:v>
                </c:pt>
                <c:pt idx="340">
                  <c:v>2744.3464838884174</c:v>
                </c:pt>
                <c:pt idx="341">
                  <c:v>5279.2820973728467</c:v>
                </c:pt>
                <c:pt idx="342">
                  <c:v>3178.4952535770053</c:v>
                </c:pt>
                <c:pt idx="343">
                  <c:v>0</c:v>
                </c:pt>
                <c:pt idx="344">
                  <c:v>0</c:v>
                </c:pt>
                <c:pt idx="345">
                  <c:v>1376.0049991643614</c:v>
                </c:pt>
                <c:pt idx="346">
                  <c:v>0</c:v>
                </c:pt>
                <c:pt idx="347">
                  <c:v>2341.7805110977515</c:v>
                </c:pt>
                <c:pt idx="348">
                  <c:v>4812.3310904532873</c:v>
                </c:pt>
                <c:pt idx="349">
                  <c:v>7604.8068404532878</c:v>
                </c:pt>
                <c:pt idx="350">
                  <c:v>7499.9560546531184</c:v>
                </c:pt>
                <c:pt idx="351">
                  <c:v>3789.5433576349615</c:v>
                </c:pt>
                <c:pt idx="352">
                  <c:v>6324.4789711193916</c:v>
                </c:pt>
                <c:pt idx="353">
                  <c:v>1197.5955232655924</c:v>
                </c:pt>
                <c:pt idx="354">
                  <c:v>3990.071273265592</c:v>
                </c:pt>
                <c:pt idx="355">
                  <c:v>6782.5470232655916</c:v>
                </c:pt>
                <c:pt idx="356">
                  <c:v>6742.0812715943139</c:v>
                </c:pt>
                <c:pt idx="357">
                  <c:v>5800.2250421185408</c:v>
                </c:pt>
                <c:pt idx="358">
                  <c:v>5373.4490856739085</c:v>
                </c:pt>
                <c:pt idx="359">
                  <c:v>7457.6894602560888</c:v>
                </c:pt>
                <c:pt idx="360">
                  <c:v>8000</c:v>
                </c:pt>
                <c:pt idx="361">
                  <c:v>7508.8390094264751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30-4682-925C-811D76ACB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6492031"/>
        <c:axId val="1396492511"/>
      </c:lineChart>
      <c:dateAx>
        <c:axId val="1396492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92511"/>
        <c:crosses val="autoZero"/>
        <c:auto val="0"/>
        <c:lblOffset val="100"/>
        <c:baseTimeUnit val="days"/>
        <c:majorUnit val="1"/>
        <c:majorTimeUnit val="months"/>
      </c:dateAx>
      <c:valAx>
        <c:axId val="139649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Energy (Wh)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92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Costs!$G$1</c:f>
              <c:strCache>
                <c:ptCount val="1"/>
                <c:pt idx="0">
                  <c:v>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5A-4B13-92B8-7CC56AFC49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5A-4B13-92B8-7CC56AFC49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5A-4B13-92B8-7CC56AFC49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5A-4B13-92B8-7CC56AFC495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35A-4B13-92B8-7CC56AFC495F}"/>
              </c:ext>
            </c:extLst>
          </c:dPt>
          <c:dPt>
            <c:idx val="5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35A-4B13-92B8-7CC56AFC495F}"/>
              </c:ext>
            </c:extLst>
          </c:dPt>
          <c:cat>
            <c:strRef>
              <c:f>Costs!$F$2:$F$7</c:f>
              <c:strCache>
                <c:ptCount val="6"/>
                <c:pt idx="0">
                  <c:v>Power System (Solar)</c:v>
                </c:pt>
                <c:pt idx="1">
                  <c:v>Power System (Diesel)</c:v>
                </c:pt>
                <c:pt idx="2">
                  <c:v>Filtration &amp; Disinfectant</c:v>
                </c:pt>
                <c:pt idx="3">
                  <c:v>Water Tower</c:v>
                </c:pt>
                <c:pt idx="4">
                  <c:v>Building</c:v>
                </c:pt>
                <c:pt idx="5">
                  <c:v>Emergency Water</c:v>
                </c:pt>
              </c:strCache>
            </c:strRef>
          </c:cat>
          <c:val>
            <c:numRef>
              <c:f>Costs!$G$2:$G$7</c:f>
              <c:numCache>
                <c:formatCode>_-"$"* #,##0_-;\-"$"* #,##0_-;_-"$"* "-"??_-;_-@_-</c:formatCode>
                <c:ptCount val="6"/>
                <c:pt idx="0">
                  <c:v>7229</c:v>
                </c:pt>
                <c:pt idx="1">
                  <c:v>0</c:v>
                </c:pt>
                <c:pt idx="2">
                  <c:v>8280</c:v>
                </c:pt>
                <c:pt idx="3">
                  <c:v>7454.5049993264329</c:v>
                </c:pt>
                <c:pt idx="4">
                  <c:v>9871.9609369816844</c:v>
                </c:pt>
                <c:pt idx="5">
                  <c:v>3145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B-4BC8-A364-7F9506099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80-4C04-AF8A-46E818C844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80-4C04-AF8A-46E818C844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80-4C04-AF8A-46E818C8449C}"/>
              </c:ext>
            </c:extLst>
          </c:dPt>
          <c:cat>
            <c:strRef>
              <c:f>'Energy Usage'!$W$3:$W$5</c:f>
              <c:strCache>
                <c:ptCount val="3"/>
                <c:pt idx="0">
                  <c:v>Yearly energy Pump</c:v>
                </c:pt>
                <c:pt idx="1">
                  <c:v> Yearly energy O3</c:v>
                </c:pt>
                <c:pt idx="2">
                  <c:v>Yearly energy UV</c:v>
                </c:pt>
              </c:strCache>
            </c:strRef>
          </c:cat>
          <c:val>
            <c:numRef>
              <c:f>'Energy Usage'!$X$3:$X$5</c:f>
              <c:numCache>
                <c:formatCode>General</c:formatCode>
                <c:ptCount val="3"/>
                <c:pt idx="0" formatCode="0.00">
                  <c:v>55.225425670633697</c:v>
                </c:pt>
                <c:pt idx="1">
                  <c:v>2344.1000000000008</c:v>
                </c:pt>
                <c:pt idx="2" formatCode="0.0">
                  <c:v>1252.5000000000002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0-45C0-AD5A-89B67DD0D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'Energy Usage'!$B$8:$B$9</c:f>
              <c:strCache>
                <c:ptCount val="2"/>
                <c:pt idx="0">
                  <c:v>Rain</c:v>
                </c:pt>
                <c:pt idx="1">
                  <c:v>[mm]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'Energy Usage'!$B$10:$B$374</c:f>
              <c:numCache>
                <c:formatCode>0.0</c:formatCode>
                <c:ptCount val="365"/>
                <c:pt idx="0">
                  <c:v>18.8</c:v>
                </c:pt>
                <c:pt idx="1">
                  <c:v>19.8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20.399999999999999</c:v>
                </c:pt>
                <c:pt idx="7">
                  <c:v>24.8</c:v>
                </c:pt>
                <c:pt idx="8">
                  <c:v>34</c:v>
                </c:pt>
                <c:pt idx="9">
                  <c:v>44.6</c:v>
                </c:pt>
                <c:pt idx="10">
                  <c:v>14.4</c:v>
                </c:pt>
                <c:pt idx="11">
                  <c:v>50.2</c:v>
                </c:pt>
                <c:pt idx="12">
                  <c:v>9.6</c:v>
                </c:pt>
                <c:pt idx="13">
                  <c:v>5.8</c:v>
                </c:pt>
                <c:pt idx="14">
                  <c:v>1.6</c:v>
                </c:pt>
                <c:pt idx="15">
                  <c:v>0.8</c:v>
                </c:pt>
                <c:pt idx="16">
                  <c:v>0</c:v>
                </c:pt>
                <c:pt idx="17">
                  <c:v>2.6</c:v>
                </c:pt>
                <c:pt idx="18">
                  <c:v>1</c:v>
                </c:pt>
                <c:pt idx="19">
                  <c:v>0.6</c:v>
                </c:pt>
                <c:pt idx="20">
                  <c:v>0.8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17.600000000000001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2.6</c:v>
                </c:pt>
                <c:pt idx="31">
                  <c:v>2.6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12.2</c:v>
                </c:pt>
                <c:pt idx="40">
                  <c:v>13.4</c:v>
                </c:pt>
                <c:pt idx="41">
                  <c:v>46.6</c:v>
                </c:pt>
                <c:pt idx="42">
                  <c:v>16.8</c:v>
                </c:pt>
                <c:pt idx="43">
                  <c:v>15.6</c:v>
                </c:pt>
                <c:pt idx="44">
                  <c:v>3</c:v>
                </c:pt>
                <c:pt idx="45">
                  <c:v>11.6</c:v>
                </c:pt>
                <c:pt idx="46">
                  <c:v>19</c:v>
                </c:pt>
                <c:pt idx="47">
                  <c:v>9.1999999999999993</c:v>
                </c:pt>
                <c:pt idx="48">
                  <c:v>12.6</c:v>
                </c:pt>
                <c:pt idx="49">
                  <c:v>21.8</c:v>
                </c:pt>
                <c:pt idx="50">
                  <c:v>2.4</c:v>
                </c:pt>
                <c:pt idx="51">
                  <c:v>0.8</c:v>
                </c:pt>
                <c:pt idx="52">
                  <c:v>4.8</c:v>
                </c:pt>
                <c:pt idx="53">
                  <c:v>14.6</c:v>
                </c:pt>
                <c:pt idx="54">
                  <c:v>6.8</c:v>
                </c:pt>
                <c:pt idx="55">
                  <c:v>0</c:v>
                </c:pt>
                <c:pt idx="56">
                  <c:v>0.8</c:v>
                </c:pt>
                <c:pt idx="57">
                  <c:v>0</c:v>
                </c:pt>
                <c:pt idx="58">
                  <c:v>0.4</c:v>
                </c:pt>
                <c:pt idx="59">
                  <c:v>2</c:v>
                </c:pt>
                <c:pt idx="60">
                  <c:v>19</c:v>
                </c:pt>
                <c:pt idx="61">
                  <c:v>1</c:v>
                </c:pt>
                <c:pt idx="62">
                  <c:v>2.4</c:v>
                </c:pt>
                <c:pt idx="63">
                  <c:v>23.8</c:v>
                </c:pt>
                <c:pt idx="64">
                  <c:v>8.6</c:v>
                </c:pt>
                <c:pt idx="65">
                  <c:v>34</c:v>
                </c:pt>
                <c:pt idx="66">
                  <c:v>52.4</c:v>
                </c:pt>
                <c:pt idx="67">
                  <c:v>10.6</c:v>
                </c:pt>
                <c:pt idx="68">
                  <c:v>2.4</c:v>
                </c:pt>
                <c:pt idx="69">
                  <c:v>0</c:v>
                </c:pt>
                <c:pt idx="70">
                  <c:v>2.8</c:v>
                </c:pt>
                <c:pt idx="71">
                  <c:v>20.2</c:v>
                </c:pt>
                <c:pt idx="72">
                  <c:v>13.8</c:v>
                </c:pt>
                <c:pt idx="73">
                  <c:v>22.8</c:v>
                </c:pt>
                <c:pt idx="74">
                  <c:v>5.4</c:v>
                </c:pt>
                <c:pt idx="75">
                  <c:v>0.4</c:v>
                </c:pt>
                <c:pt idx="76">
                  <c:v>31</c:v>
                </c:pt>
                <c:pt idx="77">
                  <c:v>1.6</c:v>
                </c:pt>
                <c:pt idx="78">
                  <c:v>1.6</c:v>
                </c:pt>
                <c:pt idx="79">
                  <c:v>7.6</c:v>
                </c:pt>
                <c:pt idx="80">
                  <c:v>2.6</c:v>
                </c:pt>
                <c:pt idx="81">
                  <c:v>0</c:v>
                </c:pt>
                <c:pt idx="82">
                  <c:v>4</c:v>
                </c:pt>
                <c:pt idx="83">
                  <c:v>31</c:v>
                </c:pt>
                <c:pt idx="84">
                  <c:v>0.2</c:v>
                </c:pt>
                <c:pt idx="85">
                  <c:v>4.4000000000000004</c:v>
                </c:pt>
                <c:pt idx="86">
                  <c:v>23.6</c:v>
                </c:pt>
                <c:pt idx="87">
                  <c:v>41.6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5.6</c:v>
                </c:pt>
                <c:pt idx="92">
                  <c:v>20.399999999999999</c:v>
                </c:pt>
                <c:pt idx="93">
                  <c:v>2.6</c:v>
                </c:pt>
                <c:pt idx="94">
                  <c:v>15.9</c:v>
                </c:pt>
                <c:pt idx="95">
                  <c:v>9.4</c:v>
                </c:pt>
                <c:pt idx="96">
                  <c:v>13.6</c:v>
                </c:pt>
                <c:pt idx="97">
                  <c:v>5.6</c:v>
                </c:pt>
                <c:pt idx="98">
                  <c:v>0</c:v>
                </c:pt>
                <c:pt idx="99">
                  <c:v>16.600000000000001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14.8</c:v>
                </c:pt>
                <c:pt idx="104">
                  <c:v>20.8</c:v>
                </c:pt>
                <c:pt idx="105">
                  <c:v>37.4</c:v>
                </c:pt>
                <c:pt idx="106">
                  <c:v>9.8000000000000007</c:v>
                </c:pt>
                <c:pt idx="107">
                  <c:v>1.9</c:v>
                </c:pt>
                <c:pt idx="108">
                  <c:v>21</c:v>
                </c:pt>
                <c:pt idx="109">
                  <c:v>30</c:v>
                </c:pt>
                <c:pt idx="110">
                  <c:v>0</c:v>
                </c:pt>
                <c:pt idx="111">
                  <c:v>4.4000000000000004</c:v>
                </c:pt>
                <c:pt idx="112">
                  <c:v>12.8</c:v>
                </c:pt>
                <c:pt idx="113">
                  <c:v>26</c:v>
                </c:pt>
                <c:pt idx="114">
                  <c:v>1.8</c:v>
                </c:pt>
                <c:pt idx="115">
                  <c:v>35</c:v>
                </c:pt>
                <c:pt idx="116">
                  <c:v>7.2</c:v>
                </c:pt>
                <c:pt idx="117">
                  <c:v>0.8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4.5999999999999996</c:v>
                </c:pt>
                <c:pt idx="123">
                  <c:v>3.8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0.2</c:v>
                </c:pt>
                <c:pt idx="130">
                  <c:v>0</c:v>
                </c:pt>
                <c:pt idx="131">
                  <c:v>0.2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8.1999999999999993</c:v>
                </c:pt>
                <c:pt idx="141">
                  <c:v>29.6</c:v>
                </c:pt>
                <c:pt idx="142">
                  <c:v>0.8</c:v>
                </c:pt>
                <c:pt idx="143">
                  <c:v>5.2</c:v>
                </c:pt>
                <c:pt idx="144">
                  <c:v>23.4</c:v>
                </c:pt>
                <c:pt idx="145">
                  <c:v>0</c:v>
                </c:pt>
                <c:pt idx="146">
                  <c:v>4.4000000000000004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3.6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1.6</c:v>
                </c:pt>
                <c:pt idx="169">
                  <c:v>20.8</c:v>
                </c:pt>
                <c:pt idx="170">
                  <c:v>3.2</c:v>
                </c:pt>
                <c:pt idx="171">
                  <c:v>1.2</c:v>
                </c:pt>
                <c:pt idx="172">
                  <c:v>0</c:v>
                </c:pt>
                <c:pt idx="173">
                  <c:v>15.4</c:v>
                </c:pt>
                <c:pt idx="174">
                  <c:v>1.2</c:v>
                </c:pt>
                <c:pt idx="175">
                  <c:v>0</c:v>
                </c:pt>
                <c:pt idx="176">
                  <c:v>5.8</c:v>
                </c:pt>
                <c:pt idx="177">
                  <c:v>20.399999999999999</c:v>
                </c:pt>
                <c:pt idx="178">
                  <c:v>20.399999999999999</c:v>
                </c:pt>
                <c:pt idx="179">
                  <c:v>0.6</c:v>
                </c:pt>
                <c:pt idx="180">
                  <c:v>0</c:v>
                </c:pt>
                <c:pt idx="181">
                  <c:v>0</c:v>
                </c:pt>
                <c:pt idx="182">
                  <c:v>1.8</c:v>
                </c:pt>
                <c:pt idx="183">
                  <c:v>6.2</c:v>
                </c:pt>
                <c:pt idx="184">
                  <c:v>9.4</c:v>
                </c:pt>
                <c:pt idx="185">
                  <c:v>26.6</c:v>
                </c:pt>
                <c:pt idx="186">
                  <c:v>13.6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37</c:v>
                </c:pt>
                <c:pt idx="199">
                  <c:v>1.8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18.2</c:v>
                </c:pt>
                <c:pt idx="204">
                  <c:v>0.6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0.4</c:v>
                </c:pt>
                <c:pt idx="240">
                  <c:v>7.8</c:v>
                </c:pt>
                <c:pt idx="241">
                  <c:v>3.6</c:v>
                </c:pt>
                <c:pt idx="242">
                  <c:v>10.6</c:v>
                </c:pt>
                <c:pt idx="243">
                  <c:v>3.2</c:v>
                </c:pt>
                <c:pt idx="244">
                  <c:v>6.2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26.4</c:v>
                </c:pt>
                <c:pt idx="261">
                  <c:v>0.4</c:v>
                </c:pt>
                <c:pt idx="262">
                  <c:v>0</c:v>
                </c:pt>
                <c:pt idx="263">
                  <c:v>2</c:v>
                </c:pt>
                <c:pt idx="264">
                  <c:v>12.4</c:v>
                </c:pt>
                <c:pt idx="265">
                  <c:v>29.4</c:v>
                </c:pt>
                <c:pt idx="266">
                  <c:v>1.6</c:v>
                </c:pt>
                <c:pt idx="267">
                  <c:v>0.6</c:v>
                </c:pt>
                <c:pt idx="268">
                  <c:v>8.1999999999999993</c:v>
                </c:pt>
                <c:pt idx="269">
                  <c:v>0</c:v>
                </c:pt>
                <c:pt idx="270">
                  <c:v>12.4</c:v>
                </c:pt>
                <c:pt idx="271">
                  <c:v>5.6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57.8</c:v>
                </c:pt>
                <c:pt idx="276">
                  <c:v>6</c:v>
                </c:pt>
                <c:pt idx="277">
                  <c:v>9.1999999999999993</c:v>
                </c:pt>
                <c:pt idx="278">
                  <c:v>0.4</c:v>
                </c:pt>
                <c:pt idx="279">
                  <c:v>0</c:v>
                </c:pt>
                <c:pt idx="280">
                  <c:v>1.4</c:v>
                </c:pt>
                <c:pt idx="281">
                  <c:v>1.8</c:v>
                </c:pt>
                <c:pt idx="282">
                  <c:v>17.8</c:v>
                </c:pt>
                <c:pt idx="283">
                  <c:v>15.4</c:v>
                </c:pt>
                <c:pt idx="284">
                  <c:v>33</c:v>
                </c:pt>
                <c:pt idx="285">
                  <c:v>31.4</c:v>
                </c:pt>
                <c:pt idx="286">
                  <c:v>28.4</c:v>
                </c:pt>
                <c:pt idx="287">
                  <c:v>6.4</c:v>
                </c:pt>
                <c:pt idx="288">
                  <c:v>17.2</c:v>
                </c:pt>
                <c:pt idx="289">
                  <c:v>27</c:v>
                </c:pt>
                <c:pt idx="290">
                  <c:v>16.8</c:v>
                </c:pt>
                <c:pt idx="291">
                  <c:v>46.2</c:v>
                </c:pt>
                <c:pt idx="292">
                  <c:v>10.8</c:v>
                </c:pt>
                <c:pt idx="293">
                  <c:v>40.200000000000003</c:v>
                </c:pt>
                <c:pt idx="294">
                  <c:v>21.4</c:v>
                </c:pt>
                <c:pt idx="295">
                  <c:v>9.4</c:v>
                </c:pt>
                <c:pt idx="296">
                  <c:v>1.6</c:v>
                </c:pt>
                <c:pt idx="297">
                  <c:v>21.8</c:v>
                </c:pt>
                <c:pt idx="298">
                  <c:v>2.4</c:v>
                </c:pt>
                <c:pt idx="299">
                  <c:v>33.6</c:v>
                </c:pt>
                <c:pt idx="300">
                  <c:v>24.4</c:v>
                </c:pt>
                <c:pt idx="301">
                  <c:v>7</c:v>
                </c:pt>
                <c:pt idx="302">
                  <c:v>9</c:v>
                </c:pt>
                <c:pt idx="303">
                  <c:v>15</c:v>
                </c:pt>
                <c:pt idx="304">
                  <c:v>6.4</c:v>
                </c:pt>
                <c:pt idx="305">
                  <c:v>37.6</c:v>
                </c:pt>
                <c:pt idx="306">
                  <c:v>35.200000000000003</c:v>
                </c:pt>
                <c:pt idx="307">
                  <c:v>9</c:v>
                </c:pt>
                <c:pt idx="308">
                  <c:v>4.4000000000000004</c:v>
                </c:pt>
                <c:pt idx="309">
                  <c:v>20.2</c:v>
                </c:pt>
                <c:pt idx="310">
                  <c:v>1.4</c:v>
                </c:pt>
                <c:pt idx="311">
                  <c:v>34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3.4</c:v>
                </c:pt>
                <c:pt idx="323">
                  <c:v>29.4</c:v>
                </c:pt>
                <c:pt idx="324">
                  <c:v>32.799999999999997</c:v>
                </c:pt>
                <c:pt idx="325">
                  <c:v>25.6</c:v>
                </c:pt>
                <c:pt idx="326">
                  <c:v>15.2</c:v>
                </c:pt>
                <c:pt idx="327">
                  <c:v>60.6</c:v>
                </c:pt>
                <c:pt idx="328">
                  <c:v>15</c:v>
                </c:pt>
                <c:pt idx="329">
                  <c:v>43</c:v>
                </c:pt>
                <c:pt idx="330">
                  <c:v>15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1.2</c:v>
                </c:pt>
                <c:pt idx="338">
                  <c:v>45.4</c:v>
                </c:pt>
                <c:pt idx="339">
                  <c:v>0.8</c:v>
                </c:pt>
                <c:pt idx="340">
                  <c:v>15.2</c:v>
                </c:pt>
                <c:pt idx="341">
                  <c:v>48.6</c:v>
                </c:pt>
                <c:pt idx="342">
                  <c:v>34.200000000000003</c:v>
                </c:pt>
                <c:pt idx="343">
                  <c:v>4.4000000000000004</c:v>
                </c:pt>
                <c:pt idx="344">
                  <c:v>17.8</c:v>
                </c:pt>
                <c:pt idx="345">
                  <c:v>1.4</c:v>
                </c:pt>
                <c:pt idx="346">
                  <c:v>1</c:v>
                </c:pt>
                <c:pt idx="347">
                  <c:v>0</c:v>
                </c:pt>
                <c:pt idx="348">
                  <c:v>9</c:v>
                </c:pt>
                <c:pt idx="349">
                  <c:v>20.2</c:v>
                </c:pt>
                <c:pt idx="350">
                  <c:v>0.8</c:v>
                </c:pt>
                <c:pt idx="351">
                  <c:v>24.6</c:v>
                </c:pt>
                <c:pt idx="352">
                  <c:v>0</c:v>
                </c:pt>
                <c:pt idx="353">
                  <c:v>0</c:v>
                </c:pt>
                <c:pt idx="354">
                  <c:v>8.8000000000000007</c:v>
                </c:pt>
                <c:pt idx="355">
                  <c:v>11.6</c:v>
                </c:pt>
                <c:pt idx="356">
                  <c:v>10</c:v>
                </c:pt>
                <c:pt idx="357">
                  <c:v>2.2000000000000002</c:v>
                </c:pt>
                <c:pt idx="358">
                  <c:v>0.6</c:v>
                </c:pt>
                <c:pt idx="359">
                  <c:v>10.199999999999999</c:v>
                </c:pt>
                <c:pt idx="360">
                  <c:v>5.4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B-4A0A-B68B-D04569BA923C}"/>
            </c:ext>
          </c:extLst>
        </c:ser>
        <c:ser>
          <c:idx val="1"/>
          <c:order val="1"/>
          <c:tx>
            <c:strRef>
              <c:f>'Energy Usage'!$F$8:$F$9</c:f>
              <c:strCache>
                <c:ptCount val="2"/>
                <c:pt idx="0">
                  <c:v>Stored Water</c:v>
                </c:pt>
                <c:pt idx="1">
                  <c:v>[m3]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'Energy Usage'!$F$10:$F$374</c:f>
              <c:numCache>
                <c:formatCode>General</c:formatCode>
                <c:ptCount val="365"/>
                <c:pt idx="0">
                  <c:v>1.8800000000000001</c:v>
                </c:pt>
                <c:pt idx="1">
                  <c:v>3.8600000000000003</c:v>
                </c:pt>
                <c:pt idx="2">
                  <c:v>3.8600000000000003</c:v>
                </c:pt>
                <c:pt idx="3">
                  <c:v>3.8600000000000003</c:v>
                </c:pt>
                <c:pt idx="4">
                  <c:v>3.8600000000000003</c:v>
                </c:pt>
                <c:pt idx="5">
                  <c:v>4.3600000000000003</c:v>
                </c:pt>
                <c:pt idx="6">
                  <c:v>6.4</c:v>
                </c:pt>
                <c:pt idx="7">
                  <c:v>8.8800000000000008</c:v>
                </c:pt>
                <c:pt idx="8">
                  <c:v>11.38</c:v>
                </c:pt>
                <c:pt idx="9">
                  <c:v>13.88</c:v>
                </c:pt>
                <c:pt idx="10">
                  <c:v>15.32</c:v>
                </c:pt>
                <c:pt idx="11">
                  <c:v>17.82</c:v>
                </c:pt>
                <c:pt idx="12">
                  <c:v>18.78</c:v>
                </c:pt>
                <c:pt idx="13">
                  <c:v>19.36</c:v>
                </c:pt>
                <c:pt idx="14">
                  <c:v>19.52</c:v>
                </c:pt>
                <c:pt idx="15">
                  <c:v>19.599999999999998</c:v>
                </c:pt>
                <c:pt idx="16">
                  <c:v>19.599999999999998</c:v>
                </c:pt>
                <c:pt idx="17">
                  <c:v>19.86</c:v>
                </c:pt>
                <c:pt idx="18">
                  <c:v>19.96</c:v>
                </c:pt>
                <c:pt idx="19">
                  <c:v>20.02</c:v>
                </c:pt>
                <c:pt idx="20">
                  <c:v>20.099999999999998</c:v>
                </c:pt>
                <c:pt idx="21">
                  <c:v>20.159999999999997</c:v>
                </c:pt>
                <c:pt idx="22">
                  <c:v>20.159999999999997</c:v>
                </c:pt>
                <c:pt idx="23">
                  <c:v>20.159999999999997</c:v>
                </c:pt>
                <c:pt idx="24">
                  <c:v>20.159999999999997</c:v>
                </c:pt>
                <c:pt idx="25">
                  <c:v>20.159999999999997</c:v>
                </c:pt>
                <c:pt idx="26">
                  <c:v>21.919999999999998</c:v>
                </c:pt>
                <c:pt idx="27">
                  <c:v>21.919999999999998</c:v>
                </c:pt>
                <c:pt idx="28">
                  <c:v>21.919999999999998</c:v>
                </c:pt>
                <c:pt idx="29">
                  <c:v>21.919999999999998</c:v>
                </c:pt>
                <c:pt idx="30">
                  <c:v>22.18</c:v>
                </c:pt>
                <c:pt idx="31">
                  <c:v>21.900000000000002</c:v>
                </c:pt>
                <c:pt idx="32">
                  <c:v>21.360000000000003</c:v>
                </c:pt>
                <c:pt idx="33">
                  <c:v>20.820000000000004</c:v>
                </c:pt>
                <c:pt idx="34">
                  <c:v>20.280000000000005</c:v>
                </c:pt>
                <c:pt idx="35">
                  <c:v>19.740000000000006</c:v>
                </c:pt>
                <c:pt idx="36">
                  <c:v>19.200000000000006</c:v>
                </c:pt>
                <c:pt idx="37">
                  <c:v>18.660000000000007</c:v>
                </c:pt>
                <c:pt idx="38">
                  <c:v>18.120000000000008</c:v>
                </c:pt>
                <c:pt idx="39">
                  <c:v>18.800000000000008</c:v>
                </c:pt>
                <c:pt idx="40">
                  <c:v>19.600000000000009</c:v>
                </c:pt>
                <c:pt idx="41">
                  <c:v>21.560000000000009</c:v>
                </c:pt>
                <c:pt idx="42">
                  <c:v>22.70000000000001</c:v>
                </c:pt>
                <c:pt idx="43">
                  <c:v>23.72000000000001</c:v>
                </c:pt>
                <c:pt idx="44">
                  <c:v>23.480000000000011</c:v>
                </c:pt>
                <c:pt idx="45">
                  <c:v>24.100000000000012</c:v>
                </c:pt>
                <c:pt idx="46">
                  <c:v>25.460000000000012</c:v>
                </c:pt>
                <c:pt idx="47">
                  <c:v>25.840000000000011</c:v>
                </c:pt>
                <c:pt idx="48">
                  <c:v>26</c:v>
                </c:pt>
                <c:pt idx="49">
                  <c:v>26</c:v>
                </c:pt>
                <c:pt idx="50">
                  <c:v>25.7</c:v>
                </c:pt>
                <c:pt idx="51">
                  <c:v>25.24</c:v>
                </c:pt>
                <c:pt idx="52">
                  <c:v>25.18</c:v>
                </c:pt>
                <c:pt idx="53">
                  <c:v>26</c:v>
                </c:pt>
                <c:pt idx="54">
                  <c:v>26</c:v>
                </c:pt>
                <c:pt idx="55">
                  <c:v>25.46</c:v>
                </c:pt>
                <c:pt idx="56">
                  <c:v>25</c:v>
                </c:pt>
                <c:pt idx="57">
                  <c:v>24.46</c:v>
                </c:pt>
                <c:pt idx="58">
                  <c:v>23.96</c:v>
                </c:pt>
                <c:pt idx="59">
                  <c:v>23.62</c:v>
                </c:pt>
                <c:pt idx="60">
                  <c:v>24.98</c:v>
                </c:pt>
                <c:pt idx="61">
                  <c:v>24.540000000000003</c:v>
                </c:pt>
                <c:pt idx="62">
                  <c:v>24.240000000000002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25.7</c:v>
                </c:pt>
                <c:pt idx="69">
                  <c:v>25.16</c:v>
                </c:pt>
                <c:pt idx="70">
                  <c:v>24.900000000000002</c:v>
                </c:pt>
                <c:pt idx="71">
                  <c:v>26</c:v>
                </c:pt>
                <c:pt idx="72">
                  <c:v>26</c:v>
                </c:pt>
                <c:pt idx="73">
                  <c:v>26</c:v>
                </c:pt>
                <c:pt idx="74">
                  <c:v>26</c:v>
                </c:pt>
                <c:pt idx="75">
                  <c:v>25.5</c:v>
                </c:pt>
                <c:pt idx="76">
                  <c:v>26</c:v>
                </c:pt>
                <c:pt idx="77">
                  <c:v>25.62</c:v>
                </c:pt>
                <c:pt idx="78">
                  <c:v>25.240000000000002</c:v>
                </c:pt>
                <c:pt idx="79">
                  <c:v>25.460000000000004</c:v>
                </c:pt>
                <c:pt idx="80">
                  <c:v>25.180000000000007</c:v>
                </c:pt>
                <c:pt idx="81">
                  <c:v>24.640000000000008</c:v>
                </c:pt>
                <c:pt idx="82">
                  <c:v>24.500000000000007</c:v>
                </c:pt>
                <c:pt idx="83">
                  <c:v>26</c:v>
                </c:pt>
                <c:pt idx="84">
                  <c:v>25.48</c:v>
                </c:pt>
                <c:pt idx="85">
                  <c:v>25.380000000000003</c:v>
                </c:pt>
                <c:pt idx="86">
                  <c:v>26</c:v>
                </c:pt>
                <c:pt idx="87">
                  <c:v>26</c:v>
                </c:pt>
                <c:pt idx="88">
                  <c:v>25.76</c:v>
                </c:pt>
                <c:pt idx="89">
                  <c:v>25.220000000000002</c:v>
                </c:pt>
                <c:pt idx="90">
                  <c:v>24.680000000000003</c:v>
                </c:pt>
                <c:pt idx="91">
                  <c:v>24.700000000000003</c:v>
                </c:pt>
                <c:pt idx="92">
                  <c:v>26</c:v>
                </c:pt>
                <c:pt idx="93">
                  <c:v>25.720000000000002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25.46</c:v>
                </c:pt>
                <c:pt idx="99">
                  <c:v>26</c:v>
                </c:pt>
                <c:pt idx="100">
                  <c:v>25.46</c:v>
                </c:pt>
                <c:pt idx="101">
                  <c:v>24.92</c:v>
                </c:pt>
                <c:pt idx="102">
                  <c:v>24.380000000000003</c:v>
                </c:pt>
                <c:pt idx="103">
                  <c:v>25.320000000000004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25.650000000000002</c:v>
                </c:pt>
                <c:pt idx="108">
                  <c:v>26</c:v>
                </c:pt>
                <c:pt idx="109">
                  <c:v>26</c:v>
                </c:pt>
                <c:pt idx="110">
                  <c:v>25.46</c:v>
                </c:pt>
                <c:pt idx="111">
                  <c:v>25.360000000000003</c:v>
                </c:pt>
                <c:pt idx="112">
                  <c:v>26</c:v>
                </c:pt>
                <c:pt idx="113">
                  <c:v>26</c:v>
                </c:pt>
                <c:pt idx="114">
                  <c:v>25.64</c:v>
                </c:pt>
                <c:pt idx="115">
                  <c:v>26</c:v>
                </c:pt>
                <c:pt idx="116">
                  <c:v>26</c:v>
                </c:pt>
                <c:pt idx="117">
                  <c:v>25.54</c:v>
                </c:pt>
                <c:pt idx="118">
                  <c:v>25.01</c:v>
                </c:pt>
                <c:pt idx="119">
                  <c:v>24.470000000000002</c:v>
                </c:pt>
                <c:pt idx="120">
                  <c:v>23.930000000000003</c:v>
                </c:pt>
                <c:pt idx="121">
                  <c:v>23.590000000000003</c:v>
                </c:pt>
                <c:pt idx="122">
                  <c:v>23.510000000000005</c:v>
                </c:pt>
                <c:pt idx="123">
                  <c:v>23.350000000000005</c:v>
                </c:pt>
                <c:pt idx="124">
                  <c:v>22.810000000000006</c:v>
                </c:pt>
                <c:pt idx="125">
                  <c:v>22.270000000000007</c:v>
                </c:pt>
                <c:pt idx="126">
                  <c:v>21.730000000000008</c:v>
                </c:pt>
                <c:pt idx="127">
                  <c:v>21.190000000000008</c:v>
                </c:pt>
                <c:pt idx="128">
                  <c:v>20.650000000000009</c:v>
                </c:pt>
                <c:pt idx="129">
                  <c:v>20.13000000000001</c:v>
                </c:pt>
                <c:pt idx="130">
                  <c:v>19.590000000000011</c:v>
                </c:pt>
                <c:pt idx="131">
                  <c:v>19.070000000000011</c:v>
                </c:pt>
                <c:pt idx="132">
                  <c:v>18.530000000000012</c:v>
                </c:pt>
                <c:pt idx="133">
                  <c:v>17.990000000000013</c:v>
                </c:pt>
                <c:pt idx="134">
                  <c:v>17.450000000000014</c:v>
                </c:pt>
                <c:pt idx="135">
                  <c:v>17.190000000000015</c:v>
                </c:pt>
                <c:pt idx="136">
                  <c:v>16.650000000000016</c:v>
                </c:pt>
                <c:pt idx="137">
                  <c:v>16.110000000000017</c:v>
                </c:pt>
                <c:pt idx="138">
                  <c:v>15.570000000000018</c:v>
                </c:pt>
                <c:pt idx="139">
                  <c:v>15.030000000000019</c:v>
                </c:pt>
                <c:pt idx="140">
                  <c:v>15.31000000000002</c:v>
                </c:pt>
                <c:pt idx="141">
                  <c:v>17.270000000000021</c:v>
                </c:pt>
                <c:pt idx="142">
                  <c:v>16.81000000000002</c:v>
                </c:pt>
                <c:pt idx="143">
                  <c:v>16.79000000000002</c:v>
                </c:pt>
                <c:pt idx="144">
                  <c:v>18.590000000000021</c:v>
                </c:pt>
                <c:pt idx="145">
                  <c:v>18.050000000000022</c:v>
                </c:pt>
                <c:pt idx="146">
                  <c:v>17.950000000000024</c:v>
                </c:pt>
                <c:pt idx="147">
                  <c:v>17.410000000000025</c:v>
                </c:pt>
                <c:pt idx="148">
                  <c:v>16.870000000000026</c:v>
                </c:pt>
                <c:pt idx="149">
                  <c:v>16.330000000000027</c:v>
                </c:pt>
                <c:pt idx="150">
                  <c:v>15.790000000000028</c:v>
                </c:pt>
                <c:pt idx="151">
                  <c:v>15.250000000000028</c:v>
                </c:pt>
                <c:pt idx="152">
                  <c:v>14.710000000000029</c:v>
                </c:pt>
                <c:pt idx="153">
                  <c:v>14.17000000000003</c:v>
                </c:pt>
                <c:pt idx="154">
                  <c:v>13.630000000000031</c:v>
                </c:pt>
                <c:pt idx="155">
                  <c:v>13.090000000000032</c:v>
                </c:pt>
                <c:pt idx="156">
                  <c:v>12.550000000000033</c:v>
                </c:pt>
                <c:pt idx="157">
                  <c:v>12.010000000000034</c:v>
                </c:pt>
                <c:pt idx="158">
                  <c:v>11.490000000000034</c:v>
                </c:pt>
                <c:pt idx="159">
                  <c:v>10.950000000000035</c:v>
                </c:pt>
                <c:pt idx="160">
                  <c:v>10.410000000000036</c:v>
                </c:pt>
                <c:pt idx="161">
                  <c:v>9.8700000000000365</c:v>
                </c:pt>
                <c:pt idx="162">
                  <c:v>9.3300000000000374</c:v>
                </c:pt>
                <c:pt idx="163">
                  <c:v>8.7900000000000382</c:v>
                </c:pt>
                <c:pt idx="164">
                  <c:v>8.6100000000000385</c:v>
                </c:pt>
                <c:pt idx="165">
                  <c:v>8.0700000000000394</c:v>
                </c:pt>
                <c:pt idx="166">
                  <c:v>7.5300000000000393</c:v>
                </c:pt>
                <c:pt idx="167">
                  <c:v>6.9900000000000393</c:v>
                </c:pt>
                <c:pt idx="168">
                  <c:v>6.6100000000000394</c:v>
                </c:pt>
                <c:pt idx="169">
                  <c:v>8.1500000000000412</c:v>
                </c:pt>
                <c:pt idx="170">
                  <c:v>7.9300000000000415</c:v>
                </c:pt>
                <c:pt idx="171">
                  <c:v>7.5100000000000415</c:v>
                </c:pt>
                <c:pt idx="172">
                  <c:v>6.9700000000000415</c:v>
                </c:pt>
                <c:pt idx="173">
                  <c:v>7.9700000000000406</c:v>
                </c:pt>
                <c:pt idx="174">
                  <c:v>7.5500000000000407</c:v>
                </c:pt>
                <c:pt idx="175">
                  <c:v>7.0100000000000406</c:v>
                </c:pt>
                <c:pt idx="176">
                  <c:v>7.0500000000000407</c:v>
                </c:pt>
                <c:pt idx="177">
                  <c:v>8.5500000000000398</c:v>
                </c:pt>
                <c:pt idx="178">
                  <c:v>10.05000000000004</c:v>
                </c:pt>
                <c:pt idx="179">
                  <c:v>9.5700000000000394</c:v>
                </c:pt>
                <c:pt idx="180">
                  <c:v>9.0300000000000402</c:v>
                </c:pt>
                <c:pt idx="181">
                  <c:v>8.4900000000000411</c:v>
                </c:pt>
                <c:pt idx="182">
                  <c:v>8.1300000000000416</c:v>
                </c:pt>
                <c:pt idx="183">
                  <c:v>8.2100000000000399</c:v>
                </c:pt>
                <c:pt idx="184">
                  <c:v>8.6100000000000385</c:v>
                </c:pt>
                <c:pt idx="185">
                  <c:v>10.570000000000039</c:v>
                </c:pt>
                <c:pt idx="186">
                  <c:v>11.39000000000004</c:v>
                </c:pt>
                <c:pt idx="187">
                  <c:v>10.850000000000041</c:v>
                </c:pt>
                <c:pt idx="188">
                  <c:v>10.310000000000041</c:v>
                </c:pt>
                <c:pt idx="189">
                  <c:v>9.7700000000000422</c:v>
                </c:pt>
                <c:pt idx="190">
                  <c:v>9.2300000000000431</c:v>
                </c:pt>
                <c:pt idx="191">
                  <c:v>8.6900000000000439</c:v>
                </c:pt>
                <c:pt idx="192">
                  <c:v>8.1500000000000448</c:v>
                </c:pt>
                <c:pt idx="193">
                  <c:v>7.6100000000000447</c:v>
                </c:pt>
                <c:pt idx="194">
                  <c:v>7.0700000000000447</c:v>
                </c:pt>
                <c:pt idx="195">
                  <c:v>6.5300000000000447</c:v>
                </c:pt>
                <c:pt idx="196">
                  <c:v>5.9900000000000446</c:v>
                </c:pt>
                <c:pt idx="197">
                  <c:v>5.4500000000000446</c:v>
                </c:pt>
                <c:pt idx="198">
                  <c:v>7.4100000000000446</c:v>
                </c:pt>
                <c:pt idx="199">
                  <c:v>7.0500000000000442</c:v>
                </c:pt>
                <c:pt idx="200">
                  <c:v>6.5100000000000442</c:v>
                </c:pt>
                <c:pt idx="201">
                  <c:v>5.9700000000000442</c:v>
                </c:pt>
                <c:pt idx="202">
                  <c:v>6.2300000000000439</c:v>
                </c:pt>
                <c:pt idx="203">
                  <c:v>7.5100000000000433</c:v>
                </c:pt>
                <c:pt idx="204">
                  <c:v>7.0300000000000429</c:v>
                </c:pt>
                <c:pt idx="205">
                  <c:v>6.4900000000000428</c:v>
                </c:pt>
                <c:pt idx="206">
                  <c:v>5.9500000000000428</c:v>
                </c:pt>
                <c:pt idx="207">
                  <c:v>5.4100000000000428</c:v>
                </c:pt>
                <c:pt idx="208">
                  <c:v>4.8700000000000427</c:v>
                </c:pt>
                <c:pt idx="209">
                  <c:v>4.3300000000000427</c:v>
                </c:pt>
                <c:pt idx="210">
                  <c:v>3.7900000000000427</c:v>
                </c:pt>
                <c:pt idx="211">
                  <c:v>3.2500000000000426</c:v>
                </c:pt>
                <c:pt idx="212">
                  <c:v>2.7100000000000426</c:v>
                </c:pt>
                <c:pt idx="213">
                  <c:v>2.1700000000000426</c:v>
                </c:pt>
                <c:pt idx="214">
                  <c:v>1.6300000000000425</c:v>
                </c:pt>
                <c:pt idx="215">
                  <c:v>1.0900000000000425</c:v>
                </c:pt>
                <c:pt idx="216">
                  <c:v>0.55000000000004245</c:v>
                </c:pt>
                <c:pt idx="217">
                  <c:v>1.0000000000042419E-2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0.23999999999999988</c:v>
                </c:pt>
                <c:pt idx="241">
                  <c:v>5.9999999999999831E-2</c:v>
                </c:pt>
                <c:pt idx="242">
                  <c:v>0.57999999999999985</c:v>
                </c:pt>
                <c:pt idx="243">
                  <c:v>0.35999999999999988</c:v>
                </c:pt>
                <c:pt idx="244">
                  <c:v>0.43999999999999984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1.96</c:v>
                </c:pt>
                <c:pt idx="261">
                  <c:v>1.46</c:v>
                </c:pt>
                <c:pt idx="262">
                  <c:v>0.91999999999999993</c:v>
                </c:pt>
                <c:pt idx="263">
                  <c:v>0.57999999999999985</c:v>
                </c:pt>
                <c:pt idx="264">
                  <c:v>1.2799999999999998</c:v>
                </c:pt>
                <c:pt idx="265">
                  <c:v>3.2399999999999998</c:v>
                </c:pt>
                <c:pt idx="266">
                  <c:v>2.86</c:v>
                </c:pt>
                <c:pt idx="267">
                  <c:v>2.38</c:v>
                </c:pt>
                <c:pt idx="268">
                  <c:v>2.6599999999999997</c:v>
                </c:pt>
                <c:pt idx="269">
                  <c:v>2.1199999999999997</c:v>
                </c:pt>
                <c:pt idx="270">
                  <c:v>2.8199999999999994</c:v>
                </c:pt>
                <c:pt idx="271">
                  <c:v>2.8399999999999994</c:v>
                </c:pt>
                <c:pt idx="272">
                  <c:v>2.2999999999999994</c:v>
                </c:pt>
                <c:pt idx="273">
                  <c:v>1.7599999999999993</c:v>
                </c:pt>
                <c:pt idx="274">
                  <c:v>1.2199999999999993</c:v>
                </c:pt>
                <c:pt idx="275">
                  <c:v>3.1799999999999993</c:v>
                </c:pt>
                <c:pt idx="276">
                  <c:v>3.2399999999999993</c:v>
                </c:pt>
                <c:pt idx="277">
                  <c:v>3.6199999999999992</c:v>
                </c:pt>
                <c:pt idx="278">
                  <c:v>3.1199999999999992</c:v>
                </c:pt>
                <c:pt idx="279">
                  <c:v>2.5799999999999992</c:v>
                </c:pt>
                <c:pt idx="280">
                  <c:v>2.1799999999999993</c:v>
                </c:pt>
                <c:pt idx="281">
                  <c:v>1.8199999999999994</c:v>
                </c:pt>
                <c:pt idx="282">
                  <c:v>3.0599999999999996</c:v>
                </c:pt>
                <c:pt idx="283">
                  <c:v>4.0599999999999996</c:v>
                </c:pt>
                <c:pt idx="284">
                  <c:v>6.02</c:v>
                </c:pt>
                <c:pt idx="285">
                  <c:v>7.9799999999999995</c:v>
                </c:pt>
                <c:pt idx="286">
                  <c:v>9.9400000000000013</c:v>
                </c:pt>
                <c:pt idx="287">
                  <c:v>10.040000000000003</c:v>
                </c:pt>
                <c:pt idx="288">
                  <c:v>11.220000000000002</c:v>
                </c:pt>
                <c:pt idx="289">
                  <c:v>13.180000000000003</c:v>
                </c:pt>
                <c:pt idx="290">
                  <c:v>14.320000000000004</c:v>
                </c:pt>
                <c:pt idx="291">
                  <c:v>16.280000000000005</c:v>
                </c:pt>
                <c:pt idx="292">
                  <c:v>16.820000000000007</c:v>
                </c:pt>
                <c:pt idx="293">
                  <c:v>18.780000000000008</c:v>
                </c:pt>
                <c:pt idx="294">
                  <c:v>20.38000000000001</c:v>
                </c:pt>
                <c:pt idx="295">
                  <c:v>20.780000000000012</c:v>
                </c:pt>
                <c:pt idx="296">
                  <c:v>20.400000000000013</c:v>
                </c:pt>
                <c:pt idx="297">
                  <c:v>22.040000000000013</c:v>
                </c:pt>
                <c:pt idx="298">
                  <c:v>21.740000000000013</c:v>
                </c:pt>
                <c:pt idx="299">
                  <c:v>23.700000000000014</c:v>
                </c:pt>
                <c:pt idx="300">
                  <c:v>25.600000000000016</c:v>
                </c:pt>
                <c:pt idx="301">
                  <c:v>25.760000000000016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25.900000000000002</c:v>
                </c:pt>
                <c:pt idx="309">
                  <c:v>26</c:v>
                </c:pt>
                <c:pt idx="310">
                  <c:v>25.6</c:v>
                </c:pt>
                <c:pt idx="311">
                  <c:v>26</c:v>
                </c:pt>
                <c:pt idx="312">
                  <c:v>25.46</c:v>
                </c:pt>
                <c:pt idx="313">
                  <c:v>24.92</c:v>
                </c:pt>
                <c:pt idx="314">
                  <c:v>24.380000000000003</c:v>
                </c:pt>
                <c:pt idx="315">
                  <c:v>23.840000000000003</c:v>
                </c:pt>
                <c:pt idx="316">
                  <c:v>23.300000000000004</c:v>
                </c:pt>
                <c:pt idx="317">
                  <c:v>22.760000000000005</c:v>
                </c:pt>
                <c:pt idx="318">
                  <c:v>22.220000000000006</c:v>
                </c:pt>
                <c:pt idx="319">
                  <c:v>21.680000000000007</c:v>
                </c:pt>
                <c:pt idx="320">
                  <c:v>21.140000000000008</c:v>
                </c:pt>
                <c:pt idx="321">
                  <c:v>20.600000000000009</c:v>
                </c:pt>
                <c:pt idx="322">
                  <c:v>20.400000000000009</c:v>
                </c:pt>
                <c:pt idx="323">
                  <c:v>22.36000000000001</c:v>
                </c:pt>
                <c:pt idx="324">
                  <c:v>24.320000000000011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25.46</c:v>
                </c:pt>
                <c:pt idx="332">
                  <c:v>24.92</c:v>
                </c:pt>
                <c:pt idx="333">
                  <c:v>24.380000000000003</c:v>
                </c:pt>
                <c:pt idx="334">
                  <c:v>23.840000000000003</c:v>
                </c:pt>
                <c:pt idx="335">
                  <c:v>23.300000000000004</c:v>
                </c:pt>
                <c:pt idx="336">
                  <c:v>22.760000000000005</c:v>
                </c:pt>
                <c:pt idx="337">
                  <c:v>22.340000000000007</c:v>
                </c:pt>
                <c:pt idx="338">
                  <c:v>24.300000000000008</c:v>
                </c:pt>
                <c:pt idx="339">
                  <c:v>23.840000000000007</c:v>
                </c:pt>
                <c:pt idx="340">
                  <c:v>24.820000000000007</c:v>
                </c:pt>
                <c:pt idx="341">
                  <c:v>26</c:v>
                </c:pt>
                <c:pt idx="342">
                  <c:v>26</c:v>
                </c:pt>
                <c:pt idx="343">
                  <c:v>25.900000000000002</c:v>
                </c:pt>
                <c:pt idx="344">
                  <c:v>26</c:v>
                </c:pt>
                <c:pt idx="345">
                  <c:v>25.6</c:v>
                </c:pt>
                <c:pt idx="346">
                  <c:v>25.160000000000004</c:v>
                </c:pt>
                <c:pt idx="347">
                  <c:v>24.620000000000005</c:v>
                </c:pt>
                <c:pt idx="348">
                  <c:v>24.980000000000004</c:v>
                </c:pt>
                <c:pt idx="349">
                  <c:v>26</c:v>
                </c:pt>
                <c:pt idx="350">
                  <c:v>25.54</c:v>
                </c:pt>
                <c:pt idx="351">
                  <c:v>26</c:v>
                </c:pt>
                <c:pt idx="352">
                  <c:v>25.46</c:v>
                </c:pt>
                <c:pt idx="353">
                  <c:v>24.92</c:v>
                </c:pt>
                <c:pt idx="354">
                  <c:v>25.26</c:v>
                </c:pt>
                <c:pt idx="355">
                  <c:v>25.880000000000003</c:v>
                </c:pt>
                <c:pt idx="356">
                  <c:v>26</c:v>
                </c:pt>
                <c:pt idx="357">
                  <c:v>25.68</c:v>
                </c:pt>
                <c:pt idx="358">
                  <c:v>25.2</c:v>
                </c:pt>
                <c:pt idx="359">
                  <c:v>25.68</c:v>
                </c:pt>
                <c:pt idx="360">
                  <c:v>25.68</c:v>
                </c:pt>
                <c:pt idx="361">
                  <c:v>25.14</c:v>
                </c:pt>
                <c:pt idx="362">
                  <c:v>24.6</c:v>
                </c:pt>
                <c:pt idx="363">
                  <c:v>24.060000000000002</c:v>
                </c:pt>
                <c:pt idx="364">
                  <c:v>23.520000000000003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DB-4A0A-B68B-D04569BA9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489168"/>
        <c:axId val="205489648"/>
      </c:lineChart>
      <c:catAx>
        <c:axId val="20548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89648"/>
        <c:crosses val="autoZero"/>
        <c:auto val="1"/>
        <c:lblAlgn val="ctr"/>
        <c:lblOffset val="100"/>
        <c:noMultiLvlLbl val="0"/>
      </c:catAx>
      <c:valAx>
        <c:axId val="20548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8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Pressure vs Flow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20603674540682"/>
          <c:y val="0.16245370370370371"/>
          <c:w val="0.81223840769903766"/>
          <c:h val="0.57924358413531629"/>
        </c:manualLayout>
      </c:layout>
      <c:lineChart>
        <c:grouping val="standard"/>
        <c:varyColors val="0"/>
        <c:ser>
          <c:idx val="1"/>
          <c:order val="0"/>
          <c:tx>
            <c:strRef>
              <c:f>Pumps!$C$14</c:f>
              <c:strCache>
                <c:ptCount val="1"/>
                <c:pt idx="0">
                  <c:v>Pump 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Pumps!$B$15:$B$392</c:f>
              <c:numCache>
                <c:formatCode>0.0</c:formatCode>
                <c:ptCount val="378"/>
                <c:pt idx="0">
                  <c:v>0.1884955592153876</c:v>
                </c:pt>
                <c:pt idx="1">
                  <c:v>0.37699111843077521</c:v>
                </c:pt>
                <c:pt idx="2">
                  <c:v>0.56548667764616278</c:v>
                </c:pt>
                <c:pt idx="3">
                  <c:v>0.75398223686155041</c:v>
                </c:pt>
                <c:pt idx="4">
                  <c:v>0.94247779607693805</c:v>
                </c:pt>
                <c:pt idx="5">
                  <c:v>1.1309733552923256</c:v>
                </c:pt>
                <c:pt idx="6">
                  <c:v>1.3194689145077132</c:v>
                </c:pt>
                <c:pt idx="7">
                  <c:v>1.5079644737231008</c:v>
                </c:pt>
                <c:pt idx="8">
                  <c:v>1.6964600329384882</c:v>
                </c:pt>
                <c:pt idx="9">
                  <c:v>1.8849555921538761</c:v>
                </c:pt>
                <c:pt idx="10">
                  <c:v>2.0734511513692637</c:v>
                </c:pt>
                <c:pt idx="11">
                  <c:v>2.2619467105846511</c:v>
                </c:pt>
                <c:pt idx="12">
                  <c:v>2.450442269800039</c:v>
                </c:pt>
                <c:pt idx="13">
                  <c:v>2.6389378290154264</c:v>
                </c:pt>
                <c:pt idx="14">
                  <c:v>2.8274333882308138</c:v>
                </c:pt>
                <c:pt idx="15">
                  <c:v>3.0159289474462017</c:v>
                </c:pt>
                <c:pt idx="16">
                  <c:v>3.2044245066615895</c:v>
                </c:pt>
                <c:pt idx="17">
                  <c:v>3.3929200658769765</c:v>
                </c:pt>
                <c:pt idx="18">
                  <c:v>3.5814156250923643</c:v>
                </c:pt>
                <c:pt idx="19">
                  <c:v>3.7699111843077522</c:v>
                </c:pt>
                <c:pt idx="20">
                  <c:v>3.9584067435231391</c:v>
                </c:pt>
                <c:pt idx="21">
                  <c:v>4.1469023027385274</c:v>
                </c:pt>
                <c:pt idx="22">
                  <c:v>4.335397861953914</c:v>
                </c:pt>
                <c:pt idx="23">
                  <c:v>4.5238934211693023</c:v>
                </c:pt>
                <c:pt idx="24">
                  <c:v>4.7123889803846897</c:v>
                </c:pt>
                <c:pt idx="25">
                  <c:v>4.900884539600078</c:v>
                </c:pt>
                <c:pt idx="26">
                  <c:v>5.0893800988154645</c:v>
                </c:pt>
                <c:pt idx="27">
                  <c:v>5.2778756580308528</c:v>
                </c:pt>
                <c:pt idx="28">
                  <c:v>5.4663712172462393</c:v>
                </c:pt>
                <c:pt idx="29">
                  <c:v>5.6548667764616276</c:v>
                </c:pt>
                <c:pt idx="30">
                  <c:v>5.8433623356770141</c:v>
                </c:pt>
                <c:pt idx="31">
                  <c:v>6.0318578948924033</c:v>
                </c:pt>
                <c:pt idx="32">
                  <c:v>6.2203534541077907</c:v>
                </c:pt>
                <c:pt idx="33">
                  <c:v>6.408849013323179</c:v>
                </c:pt>
                <c:pt idx="34">
                  <c:v>6.5973445725385647</c:v>
                </c:pt>
                <c:pt idx="35">
                  <c:v>6.785840131753953</c:v>
                </c:pt>
                <c:pt idx="36">
                  <c:v>6.9743356909693404</c:v>
                </c:pt>
                <c:pt idx="37">
                  <c:v>7.1628312501847287</c:v>
                </c:pt>
                <c:pt idx="38">
                  <c:v>7.3513268094001161</c:v>
                </c:pt>
                <c:pt idx="39">
                  <c:v>7.5398223686155044</c:v>
                </c:pt>
                <c:pt idx="40">
                  <c:v>7.72831792783089</c:v>
                </c:pt>
                <c:pt idx="41">
                  <c:v>7.9168134870462783</c:v>
                </c:pt>
                <c:pt idx="42">
                  <c:v>8.1053090462616666</c:v>
                </c:pt>
                <c:pt idx="43">
                  <c:v>8.2938046054770549</c:v>
                </c:pt>
                <c:pt idx="44">
                  <c:v>8.4823001646924414</c:v>
                </c:pt>
                <c:pt idx="45">
                  <c:v>8.6707957239078279</c:v>
                </c:pt>
                <c:pt idx="46">
                  <c:v>8.8592912831232162</c:v>
                </c:pt>
                <c:pt idx="47">
                  <c:v>9.0477868423386045</c:v>
                </c:pt>
                <c:pt idx="48">
                  <c:v>9.2362824015539911</c:v>
                </c:pt>
                <c:pt idx="49">
                  <c:v>9.4247779607693793</c:v>
                </c:pt>
                <c:pt idx="50">
                  <c:v>9.6132735199847676</c:v>
                </c:pt>
                <c:pt idx="51">
                  <c:v>9.8017690792001559</c:v>
                </c:pt>
                <c:pt idx="52">
                  <c:v>9.9902646384155407</c:v>
                </c:pt>
                <c:pt idx="53">
                  <c:v>10.178760197630929</c:v>
                </c:pt>
                <c:pt idx="54">
                  <c:v>10.367255756846317</c:v>
                </c:pt>
                <c:pt idx="55">
                  <c:v>10.555751316061706</c:v>
                </c:pt>
                <c:pt idx="56">
                  <c:v>10.74424687527709</c:v>
                </c:pt>
                <c:pt idx="57">
                  <c:v>10.932742434492479</c:v>
                </c:pt>
                <c:pt idx="58">
                  <c:v>11.121237993707867</c:v>
                </c:pt>
                <c:pt idx="59">
                  <c:v>11.309733552923255</c:v>
                </c:pt>
                <c:pt idx="60">
                  <c:v>11.498229112138642</c:v>
                </c:pt>
                <c:pt idx="61">
                  <c:v>11.686724671354028</c:v>
                </c:pt>
                <c:pt idx="62">
                  <c:v>11.875220230569418</c:v>
                </c:pt>
                <c:pt idx="63">
                  <c:v>12.063715789784807</c:v>
                </c:pt>
                <c:pt idx="64">
                  <c:v>12.252211349000193</c:v>
                </c:pt>
                <c:pt idx="65">
                  <c:v>12.440706908215581</c:v>
                </c:pt>
                <c:pt idx="66">
                  <c:v>12.62920246743097</c:v>
                </c:pt>
                <c:pt idx="67">
                  <c:v>12.817698026646358</c:v>
                </c:pt>
                <c:pt idx="68">
                  <c:v>13.006193585861745</c:v>
                </c:pt>
                <c:pt idx="69">
                  <c:v>13.194689145077129</c:v>
                </c:pt>
                <c:pt idx="70">
                  <c:v>13.383184704292518</c:v>
                </c:pt>
                <c:pt idx="71">
                  <c:v>13.571680263507906</c:v>
                </c:pt>
                <c:pt idx="72">
                  <c:v>13.760175822723294</c:v>
                </c:pt>
                <c:pt idx="73">
                  <c:v>13.948671381938681</c:v>
                </c:pt>
                <c:pt idx="74">
                  <c:v>14.137166941154069</c:v>
                </c:pt>
                <c:pt idx="75">
                  <c:v>14.325662500369457</c:v>
                </c:pt>
                <c:pt idx="76">
                  <c:v>14.514158059584846</c:v>
                </c:pt>
                <c:pt idx="77">
                  <c:v>14.702653618800232</c:v>
                </c:pt>
                <c:pt idx="78">
                  <c:v>14.89114917801562</c:v>
                </c:pt>
                <c:pt idx="79">
                  <c:v>15.079644737231009</c:v>
                </c:pt>
                <c:pt idx="80">
                  <c:v>15.268140296446397</c:v>
                </c:pt>
                <c:pt idx="81">
                  <c:v>15.45663585566178</c:v>
                </c:pt>
                <c:pt idx="82">
                  <c:v>15.645131414877167</c:v>
                </c:pt>
                <c:pt idx="83">
                  <c:v>15.833626974092557</c:v>
                </c:pt>
                <c:pt idx="84">
                  <c:v>16.022122533307943</c:v>
                </c:pt>
                <c:pt idx="85">
                  <c:v>16.210618092523333</c:v>
                </c:pt>
                <c:pt idx="86">
                  <c:v>16.39911365173872</c:v>
                </c:pt>
                <c:pt idx="87">
                  <c:v>16.58760921095411</c:v>
                </c:pt>
                <c:pt idx="88">
                  <c:v>16.776104770169493</c:v>
                </c:pt>
                <c:pt idx="89">
                  <c:v>16.964600329384883</c:v>
                </c:pt>
                <c:pt idx="90">
                  <c:v>17.153095888600269</c:v>
                </c:pt>
                <c:pt idx="91">
                  <c:v>17.341591447815656</c:v>
                </c:pt>
                <c:pt idx="92">
                  <c:v>17.530087007031046</c:v>
                </c:pt>
                <c:pt idx="93">
                  <c:v>17.718582566246432</c:v>
                </c:pt>
                <c:pt idx="94">
                  <c:v>17.907078125461823</c:v>
                </c:pt>
                <c:pt idx="95">
                  <c:v>18.095573684677209</c:v>
                </c:pt>
                <c:pt idx="96">
                  <c:v>18.284069243892596</c:v>
                </c:pt>
                <c:pt idx="97">
                  <c:v>18.472564803107982</c:v>
                </c:pt>
                <c:pt idx="98">
                  <c:v>18.661060362323369</c:v>
                </c:pt>
                <c:pt idx="99">
                  <c:v>18.849555921538759</c:v>
                </c:pt>
                <c:pt idx="100">
                  <c:v>19.038051480754145</c:v>
                </c:pt>
                <c:pt idx="101">
                  <c:v>19.226547039969535</c:v>
                </c:pt>
                <c:pt idx="102">
                  <c:v>19.415042599184922</c:v>
                </c:pt>
                <c:pt idx="103">
                  <c:v>19.603538158400312</c:v>
                </c:pt>
                <c:pt idx="104">
                  <c:v>19.792033717615695</c:v>
                </c:pt>
                <c:pt idx="105">
                  <c:v>19.980529276831081</c:v>
                </c:pt>
                <c:pt idx="106">
                  <c:v>20.169024836046471</c:v>
                </c:pt>
                <c:pt idx="107">
                  <c:v>20.357520395261858</c:v>
                </c:pt>
                <c:pt idx="108">
                  <c:v>20.546015954477248</c:v>
                </c:pt>
                <c:pt idx="109">
                  <c:v>20.734511513692635</c:v>
                </c:pt>
                <c:pt idx="110">
                  <c:v>20.923007072908025</c:v>
                </c:pt>
                <c:pt idx="111">
                  <c:v>21.111502632123411</c:v>
                </c:pt>
                <c:pt idx="112">
                  <c:v>21.299998191338798</c:v>
                </c:pt>
                <c:pt idx="113">
                  <c:v>21.488493750554181</c:v>
                </c:pt>
                <c:pt idx="114">
                  <c:v>21.676989309769571</c:v>
                </c:pt>
                <c:pt idx="115">
                  <c:v>21.865484868984957</c:v>
                </c:pt>
                <c:pt idx="116">
                  <c:v>22.053980428200344</c:v>
                </c:pt>
                <c:pt idx="117">
                  <c:v>22.242475987415734</c:v>
                </c:pt>
                <c:pt idx="118">
                  <c:v>22.43097154663112</c:v>
                </c:pt>
                <c:pt idx="119">
                  <c:v>22.61946710584651</c:v>
                </c:pt>
                <c:pt idx="120">
                  <c:v>22.807962665061897</c:v>
                </c:pt>
                <c:pt idx="121">
                  <c:v>22.996458224277283</c:v>
                </c:pt>
                <c:pt idx="122">
                  <c:v>23.18495378349267</c:v>
                </c:pt>
                <c:pt idx="123">
                  <c:v>23.373449342708057</c:v>
                </c:pt>
                <c:pt idx="124">
                  <c:v>23.561944901923447</c:v>
                </c:pt>
                <c:pt idx="125">
                  <c:v>23.750440461138837</c:v>
                </c:pt>
                <c:pt idx="126">
                  <c:v>23.938936020354227</c:v>
                </c:pt>
                <c:pt idx="127">
                  <c:v>24.127431579569613</c:v>
                </c:pt>
                <c:pt idx="128">
                  <c:v>24.315927138785003</c:v>
                </c:pt>
                <c:pt idx="129">
                  <c:v>24.504422698000386</c:v>
                </c:pt>
                <c:pt idx="130">
                  <c:v>24.692918257215773</c:v>
                </c:pt>
                <c:pt idx="131">
                  <c:v>24.881413816431163</c:v>
                </c:pt>
                <c:pt idx="132">
                  <c:v>25.069909375646549</c:v>
                </c:pt>
                <c:pt idx="133">
                  <c:v>25.258404934861939</c:v>
                </c:pt>
                <c:pt idx="134">
                  <c:v>25.446900494077326</c:v>
                </c:pt>
                <c:pt idx="135">
                  <c:v>25.635396053292716</c:v>
                </c:pt>
                <c:pt idx="136">
                  <c:v>25.823891612508103</c:v>
                </c:pt>
                <c:pt idx="137">
                  <c:v>26.012387171723489</c:v>
                </c:pt>
                <c:pt idx="138">
                  <c:v>26.200882730938872</c:v>
                </c:pt>
                <c:pt idx="139">
                  <c:v>26.389378290154259</c:v>
                </c:pt>
                <c:pt idx="140">
                  <c:v>26.577873849369649</c:v>
                </c:pt>
                <c:pt idx="141">
                  <c:v>26.766369408585035</c:v>
                </c:pt>
                <c:pt idx="142">
                  <c:v>26.954864967800425</c:v>
                </c:pt>
                <c:pt idx="143">
                  <c:v>27.143360527015812</c:v>
                </c:pt>
                <c:pt idx="144">
                  <c:v>27.331856086231202</c:v>
                </c:pt>
                <c:pt idx="145">
                  <c:v>27.520351645446588</c:v>
                </c:pt>
                <c:pt idx="146">
                  <c:v>27.708847204661975</c:v>
                </c:pt>
                <c:pt idx="147">
                  <c:v>27.897342763877361</c:v>
                </c:pt>
                <c:pt idx="148">
                  <c:v>28.085838323092748</c:v>
                </c:pt>
                <c:pt idx="149">
                  <c:v>28.274333882308138</c:v>
                </c:pt>
                <c:pt idx="150">
                  <c:v>28.462829441523525</c:v>
                </c:pt>
                <c:pt idx="151">
                  <c:v>28.651325000738915</c:v>
                </c:pt>
                <c:pt idx="152">
                  <c:v>28.839820559954301</c:v>
                </c:pt>
                <c:pt idx="153">
                  <c:v>29.028316119169691</c:v>
                </c:pt>
                <c:pt idx="154">
                  <c:v>29.216811678385078</c:v>
                </c:pt>
                <c:pt idx="155">
                  <c:v>29.405307237600464</c:v>
                </c:pt>
                <c:pt idx="156">
                  <c:v>29.593802796815851</c:v>
                </c:pt>
                <c:pt idx="157">
                  <c:v>29.782298356031241</c:v>
                </c:pt>
                <c:pt idx="158">
                  <c:v>29.970793915246627</c:v>
                </c:pt>
                <c:pt idx="159">
                  <c:v>30.159289474462017</c:v>
                </c:pt>
                <c:pt idx="160">
                  <c:v>30.347785033677404</c:v>
                </c:pt>
                <c:pt idx="161">
                  <c:v>30.536280592892794</c:v>
                </c:pt>
                <c:pt idx="162">
                  <c:v>30.724776152108177</c:v>
                </c:pt>
                <c:pt idx="163">
                  <c:v>30.91327171132356</c:v>
                </c:pt>
                <c:pt idx="164">
                  <c:v>31.10176727053895</c:v>
                </c:pt>
                <c:pt idx="165">
                  <c:v>31.290262829754333</c:v>
                </c:pt>
                <c:pt idx="166">
                  <c:v>31.478758388969727</c:v>
                </c:pt>
                <c:pt idx="167">
                  <c:v>31.667253948185113</c:v>
                </c:pt>
                <c:pt idx="168">
                  <c:v>31.855749507400507</c:v>
                </c:pt>
                <c:pt idx="169">
                  <c:v>32.044245066615886</c:v>
                </c:pt>
                <c:pt idx="170">
                  <c:v>32.232740625831276</c:v>
                </c:pt>
                <c:pt idx="171">
                  <c:v>32.421236185046666</c:v>
                </c:pt>
                <c:pt idx="172">
                  <c:v>32.609731744262049</c:v>
                </c:pt>
                <c:pt idx="173">
                  <c:v>32.798227303477439</c:v>
                </c:pt>
                <c:pt idx="174">
                  <c:v>32.986722862692829</c:v>
                </c:pt>
                <c:pt idx="175">
                  <c:v>33.17521842190822</c:v>
                </c:pt>
                <c:pt idx="176">
                  <c:v>33.363713981123603</c:v>
                </c:pt>
                <c:pt idx="177">
                  <c:v>33.552209540338986</c:v>
                </c:pt>
                <c:pt idx="178">
                  <c:v>33.740705099554383</c:v>
                </c:pt>
                <c:pt idx="179">
                  <c:v>33.929200658769766</c:v>
                </c:pt>
                <c:pt idx="180">
                  <c:v>34.117696217985156</c:v>
                </c:pt>
                <c:pt idx="181">
                  <c:v>34.306191777200539</c:v>
                </c:pt>
                <c:pt idx="182">
                  <c:v>34.494687336415936</c:v>
                </c:pt>
                <c:pt idx="183">
                  <c:v>34.683182895631312</c:v>
                </c:pt>
                <c:pt idx="184">
                  <c:v>34.871678454846702</c:v>
                </c:pt>
                <c:pt idx="185">
                  <c:v>35.060174014062092</c:v>
                </c:pt>
                <c:pt idx="186">
                  <c:v>35.248669573277475</c:v>
                </c:pt>
                <c:pt idx="187">
                  <c:v>35.437165132492865</c:v>
                </c:pt>
                <c:pt idx="188">
                  <c:v>35.625660691708248</c:v>
                </c:pt>
                <c:pt idx="189">
                  <c:v>35.814156250923645</c:v>
                </c:pt>
                <c:pt idx="190">
                  <c:v>36.002651810139021</c:v>
                </c:pt>
                <c:pt idx="191">
                  <c:v>36.191147369354418</c:v>
                </c:pt>
                <c:pt idx="192">
                  <c:v>36.379642928569801</c:v>
                </c:pt>
                <c:pt idx="193">
                  <c:v>36.568138487785191</c:v>
                </c:pt>
                <c:pt idx="194">
                  <c:v>36.756634047000574</c:v>
                </c:pt>
                <c:pt idx="195">
                  <c:v>36.945129606215964</c:v>
                </c:pt>
                <c:pt idx="196">
                  <c:v>37.133625165431354</c:v>
                </c:pt>
                <c:pt idx="197">
                  <c:v>37.322120724646737</c:v>
                </c:pt>
                <c:pt idx="198">
                  <c:v>37.510616283862127</c:v>
                </c:pt>
                <c:pt idx="199">
                  <c:v>37.699111843077517</c:v>
                </c:pt>
                <c:pt idx="200">
                  <c:v>37.887607402292907</c:v>
                </c:pt>
                <c:pt idx="201">
                  <c:v>38.07610296150829</c:v>
                </c:pt>
                <c:pt idx="202">
                  <c:v>38.264598520723673</c:v>
                </c:pt>
                <c:pt idx="203">
                  <c:v>38.453094079939071</c:v>
                </c:pt>
                <c:pt idx="204">
                  <c:v>38.641589639154454</c:v>
                </c:pt>
                <c:pt idx="205">
                  <c:v>38.830085198369844</c:v>
                </c:pt>
                <c:pt idx="206">
                  <c:v>39.018580757585227</c:v>
                </c:pt>
                <c:pt idx="207">
                  <c:v>39.207076316800624</c:v>
                </c:pt>
                <c:pt idx="208">
                  <c:v>39.395571876016</c:v>
                </c:pt>
                <c:pt idx="209">
                  <c:v>39.58406743523139</c:v>
                </c:pt>
                <c:pt idx="210">
                  <c:v>39.77256299444678</c:v>
                </c:pt>
                <c:pt idx="211">
                  <c:v>39.961058553662163</c:v>
                </c:pt>
                <c:pt idx="212">
                  <c:v>40.149554112877553</c:v>
                </c:pt>
                <c:pt idx="213">
                  <c:v>40.338049672092943</c:v>
                </c:pt>
                <c:pt idx="214">
                  <c:v>40.526545231308333</c:v>
                </c:pt>
                <c:pt idx="215">
                  <c:v>40.715040790523716</c:v>
                </c:pt>
                <c:pt idx="216">
                  <c:v>40.903536349739106</c:v>
                </c:pt>
                <c:pt idx="217">
                  <c:v>41.092031908954496</c:v>
                </c:pt>
                <c:pt idx="218">
                  <c:v>41.280527468169879</c:v>
                </c:pt>
                <c:pt idx="219">
                  <c:v>41.469023027385269</c:v>
                </c:pt>
                <c:pt idx="220">
                  <c:v>41.657518586600652</c:v>
                </c:pt>
                <c:pt idx="221">
                  <c:v>41.846014145816049</c:v>
                </c:pt>
                <c:pt idx="222">
                  <c:v>42.034509705031425</c:v>
                </c:pt>
                <c:pt idx="223">
                  <c:v>42.223005264246822</c:v>
                </c:pt>
                <c:pt idx="224">
                  <c:v>42.411500823462205</c:v>
                </c:pt>
                <c:pt idx="225">
                  <c:v>42.599996382677595</c:v>
                </c:pt>
                <c:pt idx="226">
                  <c:v>42.788491941892978</c:v>
                </c:pt>
                <c:pt idx="227">
                  <c:v>42.976987501108361</c:v>
                </c:pt>
                <c:pt idx="228">
                  <c:v>43.165483060323758</c:v>
                </c:pt>
                <c:pt idx="229">
                  <c:v>43.353978619539141</c:v>
                </c:pt>
                <c:pt idx="230">
                  <c:v>43.542474178754532</c:v>
                </c:pt>
                <c:pt idx="231">
                  <c:v>43.730969737969914</c:v>
                </c:pt>
                <c:pt idx="232">
                  <c:v>43.919465297185312</c:v>
                </c:pt>
                <c:pt idx="233">
                  <c:v>44.107960856400688</c:v>
                </c:pt>
                <c:pt idx="234">
                  <c:v>44.296456415616078</c:v>
                </c:pt>
                <c:pt idx="235">
                  <c:v>44.484951974831468</c:v>
                </c:pt>
                <c:pt idx="236">
                  <c:v>44.673447534046851</c:v>
                </c:pt>
                <c:pt idx="237">
                  <c:v>44.861943093262241</c:v>
                </c:pt>
                <c:pt idx="238">
                  <c:v>45.050438652477631</c:v>
                </c:pt>
                <c:pt idx="239">
                  <c:v>45.238934211693021</c:v>
                </c:pt>
                <c:pt idx="240">
                  <c:v>45.427429770908411</c:v>
                </c:pt>
                <c:pt idx="241">
                  <c:v>45.615925330123794</c:v>
                </c:pt>
                <c:pt idx="242">
                  <c:v>45.804420889339191</c:v>
                </c:pt>
                <c:pt idx="243">
                  <c:v>45.992916448554567</c:v>
                </c:pt>
                <c:pt idx="244">
                  <c:v>46.181412007769964</c:v>
                </c:pt>
                <c:pt idx="245">
                  <c:v>46.36990756698534</c:v>
                </c:pt>
                <c:pt idx="246">
                  <c:v>46.558403126200744</c:v>
                </c:pt>
                <c:pt idx="247">
                  <c:v>46.746898685416113</c:v>
                </c:pt>
                <c:pt idx="248">
                  <c:v>46.935394244631517</c:v>
                </c:pt>
                <c:pt idx="249">
                  <c:v>47.123889803846893</c:v>
                </c:pt>
                <c:pt idx="250">
                  <c:v>47.312385363062283</c:v>
                </c:pt>
                <c:pt idx="251">
                  <c:v>47.500880922277673</c:v>
                </c:pt>
                <c:pt idx="252">
                  <c:v>47.689376481493049</c:v>
                </c:pt>
                <c:pt idx="253">
                  <c:v>47.877872040708453</c:v>
                </c:pt>
                <c:pt idx="254">
                  <c:v>48.066367599923829</c:v>
                </c:pt>
                <c:pt idx="255">
                  <c:v>48.254863159139227</c:v>
                </c:pt>
                <c:pt idx="256">
                  <c:v>48.443358718354602</c:v>
                </c:pt>
                <c:pt idx="257">
                  <c:v>48.631854277570007</c:v>
                </c:pt>
                <c:pt idx="258">
                  <c:v>48.820349836785375</c:v>
                </c:pt>
                <c:pt idx="259">
                  <c:v>49.008845396000773</c:v>
                </c:pt>
                <c:pt idx="260">
                  <c:v>49.197340955216163</c:v>
                </c:pt>
                <c:pt idx="261">
                  <c:v>49.385836514431546</c:v>
                </c:pt>
                <c:pt idx="262">
                  <c:v>49.574332073646936</c:v>
                </c:pt>
                <c:pt idx="263">
                  <c:v>49.762827632862326</c:v>
                </c:pt>
                <c:pt idx="264">
                  <c:v>49.951323192077716</c:v>
                </c:pt>
                <c:pt idx="265">
                  <c:v>50.139818751293099</c:v>
                </c:pt>
                <c:pt idx="266">
                  <c:v>50.328314310508489</c:v>
                </c:pt>
                <c:pt idx="267">
                  <c:v>50.516809869723879</c:v>
                </c:pt>
                <c:pt idx="268">
                  <c:v>50.705305428939262</c:v>
                </c:pt>
                <c:pt idx="269">
                  <c:v>50.893800988154652</c:v>
                </c:pt>
                <c:pt idx="270">
                  <c:v>51.082296547370035</c:v>
                </c:pt>
                <c:pt idx="271">
                  <c:v>51.270792106585432</c:v>
                </c:pt>
                <c:pt idx="272">
                  <c:v>51.459287665800808</c:v>
                </c:pt>
                <c:pt idx="273">
                  <c:v>51.647783225016205</c:v>
                </c:pt>
                <c:pt idx="274">
                  <c:v>51.836278784231588</c:v>
                </c:pt>
                <c:pt idx="275">
                  <c:v>52.024774343446978</c:v>
                </c:pt>
                <c:pt idx="276">
                  <c:v>52.213269902662361</c:v>
                </c:pt>
                <c:pt idx="277">
                  <c:v>52.401765461877744</c:v>
                </c:pt>
                <c:pt idx="278">
                  <c:v>52.590261021093141</c:v>
                </c:pt>
                <c:pt idx="279">
                  <c:v>52.778756580308517</c:v>
                </c:pt>
                <c:pt idx="280">
                  <c:v>52.967252139523914</c:v>
                </c:pt>
                <c:pt idx="281">
                  <c:v>53.155747698739297</c:v>
                </c:pt>
                <c:pt idx="282">
                  <c:v>53.344243257954695</c:v>
                </c:pt>
                <c:pt idx="283">
                  <c:v>53.53273881717007</c:v>
                </c:pt>
                <c:pt idx="284">
                  <c:v>53.721234376385468</c:v>
                </c:pt>
                <c:pt idx="285">
                  <c:v>53.909729935600851</c:v>
                </c:pt>
                <c:pt idx="286">
                  <c:v>54.098225494816234</c:v>
                </c:pt>
                <c:pt idx="287">
                  <c:v>54.286721054031624</c:v>
                </c:pt>
                <c:pt idx="288">
                  <c:v>54.475216613247014</c:v>
                </c:pt>
                <c:pt idx="289">
                  <c:v>54.663712172462404</c:v>
                </c:pt>
                <c:pt idx="290">
                  <c:v>54.852207731677787</c:v>
                </c:pt>
                <c:pt idx="291">
                  <c:v>55.040703290893177</c:v>
                </c:pt>
                <c:pt idx="292">
                  <c:v>55.229198850108567</c:v>
                </c:pt>
                <c:pt idx="293">
                  <c:v>55.41769440932395</c:v>
                </c:pt>
                <c:pt idx="294">
                  <c:v>55.60618996853934</c:v>
                </c:pt>
                <c:pt idx="295">
                  <c:v>55.794685527754723</c:v>
                </c:pt>
                <c:pt idx="296">
                  <c:v>55.98318108697012</c:v>
                </c:pt>
                <c:pt idx="297">
                  <c:v>56.171676646185496</c:v>
                </c:pt>
                <c:pt idx="298">
                  <c:v>56.360172205400893</c:v>
                </c:pt>
                <c:pt idx="299">
                  <c:v>56.548667764616276</c:v>
                </c:pt>
                <c:pt idx="300">
                  <c:v>56.737163323831666</c:v>
                </c:pt>
                <c:pt idx="301">
                  <c:v>56.925658883047049</c:v>
                </c:pt>
                <c:pt idx="302">
                  <c:v>57.114154442262432</c:v>
                </c:pt>
                <c:pt idx="303">
                  <c:v>57.302650001477829</c:v>
                </c:pt>
                <c:pt idx="304">
                  <c:v>57.491145560693205</c:v>
                </c:pt>
                <c:pt idx="305">
                  <c:v>57.679641119908602</c:v>
                </c:pt>
                <c:pt idx="306">
                  <c:v>57.868136679123985</c:v>
                </c:pt>
                <c:pt idx="307">
                  <c:v>58.056632238339382</c:v>
                </c:pt>
                <c:pt idx="308">
                  <c:v>58.245127797554758</c:v>
                </c:pt>
                <c:pt idx="309">
                  <c:v>58.433623356770156</c:v>
                </c:pt>
                <c:pt idx="310">
                  <c:v>58.622118915985538</c:v>
                </c:pt>
                <c:pt idx="311">
                  <c:v>58.810614475200929</c:v>
                </c:pt>
                <c:pt idx="312">
                  <c:v>58.999110034416319</c:v>
                </c:pt>
                <c:pt idx="313">
                  <c:v>59.187605593631702</c:v>
                </c:pt>
                <c:pt idx="314">
                  <c:v>59.376101152847092</c:v>
                </c:pt>
                <c:pt idx="315">
                  <c:v>59.564596712062482</c:v>
                </c:pt>
                <c:pt idx="316">
                  <c:v>59.753092271277872</c:v>
                </c:pt>
                <c:pt idx="317">
                  <c:v>59.941587830493255</c:v>
                </c:pt>
                <c:pt idx="318">
                  <c:v>60.130083389708638</c:v>
                </c:pt>
                <c:pt idx="319">
                  <c:v>60.318578948924035</c:v>
                </c:pt>
                <c:pt idx="320">
                  <c:v>60.507074508139418</c:v>
                </c:pt>
                <c:pt idx="321">
                  <c:v>60.695570067354808</c:v>
                </c:pt>
                <c:pt idx="322">
                  <c:v>60.884065626570184</c:v>
                </c:pt>
                <c:pt idx="323">
                  <c:v>61.072561185785588</c:v>
                </c:pt>
                <c:pt idx="324">
                  <c:v>61.261056745000971</c:v>
                </c:pt>
                <c:pt idx="325">
                  <c:v>61.449552304216354</c:v>
                </c:pt>
                <c:pt idx="326">
                  <c:v>61.638047863431737</c:v>
                </c:pt>
                <c:pt idx="327">
                  <c:v>61.82654342264712</c:v>
                </c:pt>
                <c:pt idx="328">
                  <c:v>62.015038981862524</c:v>
                </c:pt>
                <c:pt idx="329">
                  <c:v>62.2035345410779</c:v>
                </c:pt>
                <c:pt idx="330">
                  <c:v>62.39203010029329</c:v>
                </c:pt>
                <c:pt idx="331">
                  <c:v>62.580525659508666</c:v>
                </c:pt>
                <c:pt idx="332">
                  <c:v>62.769021218724077</c:v>
                </c:pt>
                <c:pt idx="333">
                  <c:v>62.957516777939453</c:v>
                </c:pt>
                <c:pt idx="334">
                  <c:v>63.146012337154836</c:v>
                </c:pt>
                <c:pt idx="335">
                  <c:v>63.334507896370226</c:v>
                </c:pt>
                <c:pt idx="336">
                  <c:v>63.523003455585616</c:v>
                </c:pt>
                <c:pt idx="337">
                  <c:v>63.711499014801014</c:v>
                </c:pt>
                <c:pt idx="338">
                  <c:v>63.899994574016389</c:v>
                </c:pt>
                <c:pt idx="339">
                  <c:v>64.088490133231772</c:v>
                </c:pt>
                <c:pt idx="340">
                  <c:v>64.276985692447184</c:v>
                </c:pt>
                <c:pt idx="341">
                  <c:v>64.465481251662553</c:v>
                </c:pt>
                <c:pt idx="342">
                  <c:v>64.653976810877936</c:v>
                </c:pt>
                <c:pt idx="343">
                  <c:v>64.842472370093333</c:v>
                </c:pt>
                <c:pt idx="344">
                  <c:v>65.030967929308716</c:v>
                </c:pt>
                <c:pt idx="345">
                  <c:v>65.219463488524099</c:v>
                </c:pt>
                <c:pt idx="346">
                  <c:v>65.407959047739496</c:v>
                </c:pt>
                <c:pt idx="347">
                  <c:v>65.596454606954879</c:v>
                </c:pt>
                <c:pt idx="348">
                  <c:v>65.784950166170276</c:v>
                </c:pt>
                <c:pt idx="349">
                  <c:v>65.973445725385659</c:v>
                </c:pt>
                <c:pt idx="350">
                  <c:v>66.161941284601042</c:v>
                </c:pt>
                <c:pt idx="351">
                  <c:v>66.350436843816439</c:v>
                </c:pt>
                <c:pt idx="352">
                  <c:v>66.538932403031808</c:v>
                </c:pt>
                <c:pt idx="353">
                  <c:v>66.727427962247205</c:v>
                </c:pt>
                <c:pt idx="354">
                  <c:v>66.915923521462602</c:v>
                </c:pt>
                <c:pt idx="355">
                  <c:v>67.104419080677971</c:v>
                </c:pt>
                <c:pt idx="356">
                  <c:v>67.292914639893354</c:v>
                </c:pt>
                <c:pt idx="357">
                  <c:v>67.481410199108765</c:v>
                </c:pt>
                <c:pt idx="358">
                  <c:v>67.669905758324148</c:v>
                </c:pt>
                <c:pt idx="359">
                  <c:v>67.858401317539531</c:v>
                </c:pt>
                <c:pt idx="360">
                  <c:v>68.046896876754914</c:v>
                </c:pt>
                <c:pt idx="361">
                  <c:v>68.235392435970311</c:v>
                </c:pt>
                <c:pt idx="362">
                  <c:v>68.423887995185694</c:v>
                </c:pt>
                <c:pt idx="363">
                  <c:v>68.612383554401077</c:v>
                </c:pt>
                <c:pt idx="364">
                  <c:v>68.80087911361646</c:v>
                </c:pt>
                <c:pt idx="365">
                  <c:v>68.989374672831872</c:v>
                </c:pt>
                <c:pt idx="366">
                  <c:v>69.177870232047241</c:v>
                </c:pt>
                <c:pt idx="367">
                  <c:v>69.366365791262822</c:v>
                </c:pt>
                <c:pt idx="368">
                  <c:v>69.554861350478021</c:v>
                </c:pt>
                <c:pt idx="369">
                  <c:v>69.743356909693588</c:v>
                </c:pt>
                <c:pt idx="370">
                  <c:v>69.931852468908787</c:v>
                </c:pt>
                <c:pt idx="371">
                  <c:v>70.120348028124383</c:v>
                </c:pt>
                <c:pt idx="372">
                  <c:v>70.308843587339751</c:v>
                </c:pt>
                <c:pt idx="373">
                  <c:v>70.497339146555149</c:v>
                </c:pt>
                <c:pt idx="374">
                  <c:v>70.685834705770546</c:v>
                </c:pt>
                <c:pt idx="375">
                  <c:v>70.874330264985915</c:v>
                </c:pt>
                <c:pt idx="376">
                  <c:v>71.062825824201312</c:v>
                </c:pt>
                <c:pt idx="377">
                  <c:v>71.251321383416695</c:v>
                </c:pt>
              </c:numCache>
            </c:numRef>
          </c:cat>
          <c:val>
            <c:numRef>
              <c:f>Pumps!$C$15:$C$392</c:f>
              <c:numCache>
                <c:formatCode>0.0</c:formatCode>
                <c:ptCount val="378"/>
                <c:pt idx="0">
                  <c:v>150.83143622499836</c:v>
                </c:pt>
                <c:pt idx="1">
                  <c:v>150.76165019818765</c:v>
                </c:pt>
                <c:pt idx="2">
                  <c:v>150.69064191956792</c:v>
                </c:pt>
                <c:pt idx="3">
                  <c:v>150.61841138913917</c:v>
                </c:pt>
                <c:pt idx="4">
                  <c:v>150.54495860690139</c:v>
                </c:pt>
                <c:pt idx="5">
                  <c:v>150.47028357285456</c:v>
                </c:pt>
                <c:pt idx="6">
                  <c:v>150.39438628699872</c:v>
                </c:pt>
                <c:pt idx="7">
                  <c:v>150.31726674933384</c:v>
                </c:pt>
                <c:pt idx="8">
                  <c:v>150.23892495985993</c:v>
                </c:pt>
                <c:pt idx="9">
                  <c:v>150.15936091857699</c:v>
                </c:pt>
                <c:pt idx="10">
                  <c:v>150.078574625485</c:v>
                </c:pt>
                <c:pt idx="11">
                  <c:v>149.99656608058402</c:v>
                </c:pt>
                <c:pt idx="12">
                  <c:v>149.91333528387398</c:v>
                </c:pt>
                <c:pt idx="13">
                  <c:v>149.82888223535491</c:v>
                </c:pt>
                <c:pt idx="14">
                  <c:v>149.74320693502682</c:v>
                </c:pt>
                <c:pt idx="15">
                  <c:v>149.6563093828897</c:v>
                </c:pt>
                <c:pt idx="16">
                  <c:v>149.56818957894353</c:v>
                </c:pt>
                <c:pt idx="17">
                  <c:v>149.47884752318834</c:v>
                </c:pt>
                <c:pt idx="18">
                  <c:v>149.38828321562414</c:v>
                </c:pt>
                <c:pt idx="19">
                  <c:v>149.29649665625087</c:v>
                </c:pt>
                <c:pt idx="20">
                  <c:v>149.20348784506859</c:v>
                </c:pt>
                <c:pt idx="21">
                  <c:v>149.1092567820773</c:v>
                </c:pt>
                <c:pt idx="22">
                  <c:v>149.01380346727694</c:v>
                </c:pt>
                <c:pt idx="23">
                  <c:v>148.91712790066757</c:v>
                </c:pt>
                <c:pt idx="24">
                  <c:v>148.81923008224916</c:v>
                </c:pt>
                <c:pt idx="25">
                  <c:v>148.72011001202173</c:v>
                </c:pt>
                <c:pt idx="26">
                  <c:v>148.61976768998525</c:v>
                </c:pt>
                <c:pt idx="27">
                  <c:v>148.51820311613977</c:v>
                </c:pt>
                <c:pt idx="28">
                  <c:v>148.41541629048524</c:v>
                </c:pt>
                <c:pt idx="29">
                  <c:v>148.31140721302168</c:v>
                </c:pt>
                <c:pt idx="30">
                  <c:v>148.2061758837491</c:v>
                </c:pt>
                <c:pt idx="31">
                  <c:v>148.09972230266746</c:v>
                </c:pt>
                <c:pt idx="32">
                  <c:v>147.99204646977682</c:v>
                </c:pt>
                <c:pt idx="33">
                  <c:v>147.88314838507713</c:v>
                </c:pt>
                <c:pt idx="34">
                  <c:v>147.77302804856842</c:v>
                </c:pt>
                <c:pt idx="35">
                  <c:v>147.66168546025068</c:v>
                </c:pt>
                <c:pt idx="36">
                  <c:v>147.54912062012392</c:v>
                </c:pt>
                <c:pt idx="37">
                  <c:v>147.4353335281881</c:v>
                </c:pt>
                <c:pt idx="38">
                  <c:v>147.32032418444325</c:v>
                </c:pt>
                <c:pt idx="39">
                  <c:v>147.20409258888938</c:v>
                </c:pt>
                <c:pt idx="40">
                  <c:v>147.08663874152649</c:v>
                </c:pt>
                <c:pt idx="41">
                  <c:v>146.96796264235456</c:v>
                </c:pt>
                <c:pt idx="42">
                  <c:v>146.84806429137359</c:v>
                </c:pt>
                <c:pt idx="43">
                  <c:v>146.72694368858362</c:v>
                </c:pt>
                <c:pt idx="44">
                  <c:v>146.60460083398459</c:v>
                </c:pt>
                <c:pt idx="45">
                  <c:v>146.48103572757654</c:v>
                </c:pt>
                <c:pt idx="46">
                  <c:v>146.35624836935946</c:v>
                </c:pt>
                <c:pt idx="47">
                  <c:v>146.23023875933333</c:v>
                </c:pt>
                <c:pt idx="48">
                  <c:v>146.10300689749818</c:v>
                </c:pt>
                <c:pt idx="49">
                  <c:v>145.97455278385402</c:v>
                </c:pt>
                <c:pt idx="50">
                  <c:v>145.84487641840082</c:v>
                </c:pt>
                <c:pt idx="51">
                  <c:v>145.71397780113855</c:v>
                </c:pt>
                <c:pt idx="52">
                  <c:v>145.5818569320673</c:v>
                </c:pt>
                <c:pt idx="53">
                  <c:v>145.44851381118698</c:v>
                </c:pt>
                <c:pt idx="54">
                  <c:v>145.31394843849768</c:v>
                </c:pt>
                <c:pt idx="55">
                  <c:v>145.17816081399931</c:v>
                </c:pt>
                <c:pt idx="56">
                  <c:v>145.0411509376919</c:v>
                </c:pt>
                <c:pt idx="57">
                  <c:v>144.90291880957548</c:v>
                </c:pt>
                <c:pt idx="58">
                  <c:v>144.76346442965001</c:v>
                </c:pt>
                <c:pt idx="59">
                  <c:v>144.62278779791555</c:v>
                </c:pt>
                <c:pt idx="60">
                  <c:v>144.48088891437203</c:v>
                </c:pt>
                <c:pt idx="61">
                  <c:v>144.33776777901949</c:v>
                </c:pt>
                <c:pt idx="62">
                  <c:v>144.19342439185789</c:v>
                </c:pt>
                <c:pt idx="63">
                  <c:v>144.04785875288729</c:v>
                </c:pt>
                <c:pt idx="64">
                  <c:v>143.90107086210764</c:v>
                </c:pt>
                <c:pt idx="65">
                  <c:v>143.75306071951897</c:v>
                </c:pt>
                <c:pt idx="66">
                  <c:v>143.60382832512127</c:v>
                </c:pt>
                <c:pt idx="67">
                  <c:v>143.45337367891455</c:v>
                </c:pt>
                <c:pt idx="68">
                  <c:v>143.30169678089877</c:v>
                </c:pt>
                <c:pt idx="69">
                  <c:v>143.14879763107399</c:v>
                </c:pt>
                <c:pt idx="70">
                  <c:v>142.99467622944016</c:v>
                </c:pt>
                <c:pt idx="71">
                  <c:v>142.8393325759973</c:v>
                </c:pt>
                <c:pt idx="72">
                  <c:v>142.68276667074542</c:v>
                </c:pt>
                <c:pt idx="73">
                  <c:v>142.52497851368449</c:v>
                </c:pt>
                <c:pt idx="74">
                  <c:v>142.36596810481456</c:v>
                </c:pt>
                <c:pt idx="75">
                  <c:v>142.20573544413557</c:v>
                </c:pt>
                <c:pt idx="76">
                  <c:v>142.04428053164756</c:v>
                </c:pt>
                <c:pt idx="77">
                  <c:v>141.88160336735049</c:v>
                </c:pt>
                <c:pt idx="78">
                  <c:v>141.71770395124443</c:v>
                </c:pt>
                <c:pt idx="79">
                  <c:v>141.55258228332931</c:v>
                </c:pt>
                <c:pt idx="80">
                  <c:v>141.3862383636052</c:v>
                </c:pt>
                <c:pt idx="81">
                  <c:v>141.21867219207203</c:v>
                </c:pt>
                <c:pt idx="82">
                  <c:v>141.04988376872984</c:v>
                </c:pt>
                <c:pt idx="83">
                  <c:v>140.8798730935786</c:v>
                </c:pt>
                <c:pt idx="84">
                  <c:v>140.70864016661835</c:v>
                </c:pt>
                <c:pt idx="85">
                  <c:v>140.53618498784905</c:v>
                </c:pt>
                <c:pt idx="86">
                  <c:v>140.36250755727073</c:v>
                </c:pt>
                <c:pt idx="87">
                  <c:v>140.18760787488338</c:v>
                </c:pt>
                <c:pt idx="88">
                  <c:v>140.01148594068701</c:v>
                </c:pt>
                <c:pt idx="89">
                  <c:v>139.83414175468158</c:v>
                </c:pt>
                <c:pt idx="90">
                  <c:v>139.65557531686716</c:v>
                </c:pt>
                <c:pt idx="91">
                  <c:v>139.47578662724368</c:v>
                </c:pt>
                <c:pt idx="92">
                  <c:v>139.29477568581115</c:v>
                </c:pt>
                <c:pt idx="93">
                  <c:v>139.11254249256962</c:v>
                </c:pt>
                <c:pt idx="94">
                  <c:v>138.92908704751906</c:v>
                </c:pt>
                <c:pt idx="95">
                  <c:v>138.74440935065945</c:v>
                </c:pt>
                <c:pt idx="96">
                  <c:v>138.55850940199082</c:v>
                </c:pt>
                <c:pt idx="97">
                  <c:v>138.37138720151316</c:v>
                </c:pt>
                <c:pt idx="98">
                  <c:v>138.18304274922647</c:v>
                </c:pt>
                <c:pt idx="99">
                  <c:v>137.99347604513076</c:v>
                </c:pt>
                <c:pt idx="100">
                  <c:v>137.802687089226</c:v>
                </c:pt>
                <c:pt idx="101">
                  <c:v>137.61067588151221</c:v>
                </c:pt>
                <c:pt idx="102">
                  <c:v>137.41744242198939</c:v>
                </c:pt>
                <c:pt idx="103">
                  <c:v>137.22298671065755</c:v>
                </c:pt>
                <c:pt idx="104">
                  <c:v>137.02730874751668</c:v>
                </c:pt>
                <c:pt idx="105">
                  <c:v>136.83040853256676</c:v>
                </c:pt>
                <c:pt idx="106">
                  <c:v>136.63228606580782</c:v>
                </c:pt>
                <c:pt idx="107">
                  <c:v>136.43294134723988</c:v>
                </c:pt>
                <c:pt idx="108">
                  <c:v>136.23237437686285</c:v>
                </c:pt>
                <c:pt idx="109">
                  <c:v>136.03058515467683</c:v>
                </c:pt>
                <c:pt idx="110">
                  <c:v>135.82757368068175</c:v>
                </c:pt>
                <c:pt idx="111">
                  <c:v>135.62333995487768</c:v>
                </c:pt>
                <c:pt idx="112">
                  <c:v>135.41788397726455</c:v>
                </c:pt>
                <c:pt idx="113">
                  <c:v>135.2112057478424</c:v>
                </c:pt>
                <c:pt idx="114">
                  <c:v>135.00330526661122</c:v>
                </c:pt>
                <c:pt idx="115">
                  <c:v>134.79418253357099</c:v>
                </c:pt>
                <c:pt idx="116">
                  <c:v>134.58383754872176</c:v>
                </c:pt>
                <c:pt idx="117">
                  <c:v>134.37227031206348</c:v>
                </c:pt>
                <c:pt idx="118">
                  <c:v>134.15948082359617</c:v>
                </c:pt>
                <c:pt idx="119">
                  <c:v>133.94546908331981</c:v>
                </c:pt>
                <c:pt idx="120">
                  <c:v>133.73023509123445</c:v>
                </c:pt>
                <c:pt idx="121">
                  <c:v>133.51377884734003</c:v>
                </c:pt>
                <c:pt idx="122">
                  <c:v>133.2961003516366</c:v>
                </c:pt>
                <c:pt idx="123">
                  <c:v>133.07719960412413</c:v>
                </c:pt>
                <c:pt idx="124">
                  <c:v>132.85707660480264</c:v>
                </c:pt>
                <c:pt idx="125">
                  <c:v>132.63573135367213</c:v>
                </c:pt>
                <c:pt idx="126">
                  <c:v>132.41316385073256</c:v>
                </c:pt>
                <c:pt idx="127">
                  <c:v>132.18937409598396</c:v>
                </c:pt>
                <c:pt idx="128">
                  <c:v>131.96436208942634</c:v>
                </c:pt>
                <c:pt idx="129">
                  <c:v>131.73812783105973</c:v>
                </c:pt>
                <c:pt idx="130">
                  <c:v>131.51067132088403</c:v>
                </c:pt>
                <c:pt idx="131">
                  <c:v>131.28199255889933</c:v>
                </c:pt>
                <c:pt idx="132">
                  <c:v>131.05209154510558</c:v>
                </c:pt>
                <c:pt idx="133">
                  <c:v>130.82096827950281</c:v>
                </c:pt>
                <c:pt idx="134">
                  <c:v>130.58862276209101</c:v>
                </c:pt>
                <c:pt idx="135">
                  <c:v>130.35505499287015</c:v>
                </c:pt>
                <c:pt idx="136">
                  <c:v>130.1202649718403</c:v>
                </c:pt>
                <c:pt idx="137">
                  <c:v>129.88425269900139</c:v>
                </c:pt>
                <c:pt idx="138">
                  <c:v>129.64701817435349</c:v>
                </c:pt>
                <c:pt idx="139">
                  <c:v>129.40856139789651</c:v>
                </c:pt>
                <c:pt idx="140">
                  <c:v>129.16888236963052</c:v>
                </c:pt>
                <c:pt idx="141">
                  <c:v>128.92798108955552</c:v>
                </c:pt>
                <c:pt idx="142">
                  <c:v>128.68585755767145</c:v>
                </c:pt>
                <c:pt idx="143">
                  <c:v>128.44251177397837</c:v>
                </c:pt>
                <c:pt idx="144">
                  <c:v>128.19794373847625</c:v>
                </c:pt>
                <c:pt idx="145">
                  <c:v>127.95215345116512</c:v>
                </c:pt>
                <c:pt idx="146">
                  <c:v>127.70514091204494</c:v>
                </c:pt>
                <c:pt idx="147">
                  <c:v>127.45690612111574</c:v>
                </c:pt>
                <c:pt idx="148">
                  <c:v>127.20744907837749</c:v>
                </c:pt>
                <c:pt idx="149">
                  <c:v>126.95676978383023</c:v>
                </c:pt>
                <c:pt idx="150">
                  <c:v>126.70486823747393</c:v>
                </c:pt>
                <c:pt idx="151">
                  <c:v>126.4517444393086</c:v>
                </c:pt>
                <c:pt idx="152">
                  <c:v>126.19739838933424</c:v>
                </c:pt>
                <c:pt idx="153">
                  <c:v>125.94183008755084</c:v>
                </c:pt>
                <c:pt idx="154">
                  <c:v>125.68503953395842</c:v>
                </c:pt>
                <c:pt idx="155">
                  <c:v>125.42702672855697</c:v>
                </c:pt>
                <c:pt idx="156">
                  <c:v>125.16779167134649</c:v>
                </c:pt>
                <c:pt idx="157">
                  <c:v>124.90733436232696</c:v>
                </c:pt>
                <c:pt idx="158">
                  <c:v>124.64565480149844</c:v>
                </c:pt>
                <c:pt idx="159">
                  <c:v>124.38275298886084</c:v>
                </c:pt>
                <c:pt idx="160">
                  <c:v>124.11862892441424</c:v>
                </c:pt>
                <c:pt idx="161">
                  <c:v>123.85328260815859</c:v>
                </c:pt>
                <c:pt idx="162">
                  <c:v>123.58671404009394</c:v>
                </c:pt>
                <c:pt idx="163">
                  <c:v>123.31892322022024</c:v>
                </c:pt>
                <c:pt idx="164">
                  <c:v>123.04991014853751</c:v>
                </c:pt>
                <c:pt idx="165">
                  <c:v>122.77967482504576</c:v>
                </c:pt>
                <c:pt idx="166">
                  <c:v>122.50821724974494</c:v>
                </c:pt>
                <c:pt idx="167">
                  <c:v>122.23553742263513</c:v>
                </c:pt>
                <c:pt idx="168">
                  <c:v>121.96163534371627</c:v>
                </c:pt>
                <c:pt idx="169">
                  <c:v>121.68651101298839</c:v>
                </c:pt>
                <c:pt idx="170">
                  <c:v>121.41016443045147</c:v>
                </c:pt>
                <c:pt idx="171">
                  <c:v>121.13259559610552</c:v>
                </c:pt>
                <c:pt idx="172">
                  <c:v>120.85380450995055</c:v>
                </c:pt>
                <c:pt idx="173">
                  <c:v>120.57379117198653</c:v>
                </c:pt>
                <c:pt idx="174">
                  <c:v>120.29255558221348</c:v>
                </c:pt>
                <c:pt idx="175">
                  <c:v>120.01009774063141</c:v>
                </c:pt>
                <c:pt idx="176">
                  <c:v>119.72641764724032</c:v>
                </c:pt>
                <c:pt idx="177">
                  <c:v>119.44151530204019</c:v>
                </c:pt>
                <c:pt idx="178">
                  <c:v>119.15539070503101</c:v>
                </c:pt>
                <c:pt idx="179">
                  <c:v>118.86804385621284</c:v>
                </c:pt>
                <c:pt idx="180">
                  <c:v>118.57947475558559</c:v>
                </c:pt>
                <c:pt idx="181">
                  <c:v>118.28968340314935</c:v>
                </c:pt>
                <c:pt idx="182">
                  <c:v>117.99866979890405</c:v>
                </c:pt>
                <c:pt idx="183">
                  <c:v>117.70643394284974</c:v>
                </c:pt>
                <c:pt idx="184">
                  <c:v>117.4129758349864</c:v>
                </c:pt>
                <c:pt idx="185">
                  <c:v>117.118295475314</c:v>
                </c:pt>
                <c:pt idx="186">
                  <c:v>116.8223928638326</c:v>
                </c:pt>
                <c:pt idx="187">
                  <c:v>116.52526800054216</c:v>
                </c:pt>
                <c:pt idx="188">
                  <c:v>116.22692088544269</c:v>
                </c:pt>
                <c:pt idx="189">
                  <c:v>115.92735151853418</c:v>
                </c:pt>
                <c:pt idx="190">
                  <c:v>115.62655989981666</c:v>
                </c:pt>
                <c:pt idx="191">
                  <c:v>115.32454602929008</c:v>
                </c:pt>
                <c:pt idx="192">
                  <c:v>115.02130990695449</c:v>
                </c:pt>
                <c:pt idx="193">
                  <c:v>114.71685153280986</c:v>
                </c:pt>
                <c:pt idx="194">
                  <c:v>114.4111709068562</c:v>
                </c:pt>
                <c:pt idx="195">
                  <c:v>114.1042680290935</c:v>
                </c:pt>
                <c:pt idx="196">
                  <c:v>113.79614289952178</c:v>
                </c:pt>
                <c:pt idx="197">
                  <c:v>113.48679551814104</c:v>
                </c:pt>
                <c:pt idx="198">
                  <c:v>113.17622588495126</c:v>
                </c:pt>
                <c:pt idx="199">
                  <c:v>112.86443399995244</c:v>
                </c:pt>
                <c:pt idx="200">
                  <c:v>112.55141986314459</c:v>
                </c:pt>
                <c:pt idx="201">
                  <c:v>112.23718347452773</c:v>
                </c:pt>
                <c:pt idx="202">
                  <c:v>111.92172483410182</c:v>
                </c:pt>
                <c:pt idx="203">
                  <c:v>111.60504394186688</c:v>
                </c:pt>
                <c:pt idx="204">
                  <c:v>111.28714079782291</c:v>
                </c:pt>
                <c:pt idx="205">
                  <c:v>110.96801540196992</c:v>
                </c:pt>
                <c:pt idx="206">
                  <c:v>110.64766775430789</c:v>
                </c:pt>
                <c:pt idx="207">
                  <c:v>110.32609785483682</c:v>
                </c:pt>
                <c:pt idx="208">
                  <c:v>110.00330570355675</c:v>
                </c:pt>
                <c:pt idx="209">
                  <c:v>109.67929130046761</c:v>
                </c:pt>
                <c:pt idx="210">
                  <c:v>109.35405464556945</c:v>
                </c:pt>
                <c:pt idx="211">
                  <c:v>109.02759573886229</c:v>
                </c:pt>
                <c:pt idx="212">
                  <c:v>108.69991458034606</c:v>
                </c:pt>
                <c:pt idx="213">
                  <c:v>108.37101117002081</c:v>
                </c:pt>
                <c:pt idx="214">
                  <c:v>108.04088550788654</c:v>
                </c:pt>
                <c:pt idx="215">
                  <c:v>107.70953759394324</c:v>
                </c:pt>
                <c:pt idx="216">
                  <c:v>107.37696742819089</c:v>
                </c:pt>
                <c:pt idx="217">
                  <c:v>107.04317501062951</c:v>
                </c:pt>
                <c:pt idx="218">
                  <c:v>106.70816034125912</c:v>
                </c:pt>
                <c:pt idx="219">
                  <c:v>106.3719234200797</c:v>
                </c:pt>
                <c:pt idx="220">
                  <c:v>106.03446424709124</c:v>
                </c:pt>
                <c:pt idx="221">
                  <c:v>105.69578282229372</c:v>
                </c:pt>
                <c:pt idx="222">
                  <c:v>105.35587914568723</c:v>
                </c:pt>
                <c:pt idx="223">
                  <c:v>105.01475321727165</c:v>
                </c:pt>
                <c:pt idx="224">
                  <c:v>104.67240503704707</c:v>
                </c:pt>
                <c:pt idx="225">
                  <c:v>104.32883460501345</c:v>
                </c:pt>
                <c:pt idx="226">
                  <c:v>103.98404192117081</c:v>
                </c:pt>
                <c:pt idx="227">
                  <c:v>103.63802698551913</c:v>
                </c:pt>
                <c:pt idx="228">
                  <c:v>103.29078979805841</c:v>
                </c:pt>
                <c:pt idx="229">
                  <c:v>102.94233035878868</c:v>
                </c:pt>
                <c:pt idx="230">
                  <c:v>102.59264866770991</c:v>
                </c:pt>
                <c:pt idx="231">
                  <c:v>102.24174472482211</c:v>
                </c:pt>
                <c:pt idx="232">
                  <c:v>101.88961853012526</c:v>
                </c:pt>
                <c:pt idx="233">
                  <c:v>101.53627008361943</c:v>
                </c:pt>
                <c:pt idx="234">
                  <c:v>101.18169938530453</c:v>
                </c:pt>
                <c:pt idx="235">
                  <c:v>100.8259064351806</c:v>
                </c:pt>
                <c:pt idx="236">
                  <c:v>100.46889123324765</c:v>
                </c:pt>
                <c:pt idx="237">
                  <c:v>100.11065377950565</c:v>
                </c:pt>
                <c:pt idx="238">
                  <c:v>99.751194073954636</c:v>
                </c:pt>
                <c:pt idx="239">
                  <c:v>99.390512116594579</c:v>
                </c:pt>
                <c:pt idx="240">
                  <c:v>99.028607907425481</c:v>
                </c:pt>
                <c:pt idx="241">
                  <c:v>98.665481446447387</c:v>
                </c:pt>
                <c:pt idx="242">
                  <c:v>98.301132733660225</c:v>
                </c:pt>
                <c:pt idx="243">
                  <c:v>97.93556176906408</c:v>
                </c:pt>
                <c:pt idx="244">
                  <c:v>97.568768552658852</c:v>
                </c:pt>
                <c:pt idx="245">
                  <c:v>97.200753084444642</c:v>
                </c:pt>
                <c:pt idx="246">
                  <c:v>96.831515364421335</c:v>
                </c:pt>
                <c:pt idx="247">
                  <c:v>96.461055392589088</c:v>
                </c:pt>
                <c:pt idx="248">
                  <c:v>96.089373168947731</c:v>
                </c:pt>
                <c:pt idx="249">
                  <c:v>95.71646869349739</c:v>
                </c:pt>
                <c:pt idx="250">
                  <c:v>95.342341966237996</c:v>
                </c:pt>
                <c:pt idx="251">
                  <c:v>94.966992987169576</c:v>
                </c:pt>
                <c:pt idx="252">
                  <c:v>94.590421756292145</c:v>
                </c:pt>
                <c:pt idx="253">
                  <c:v>94.212628273605631</c:v>
                </c:pt>
                <c:pt idx="254">
                  <c:v>93.833612539110149</c:v>
                </c:pt>
                <c:pt idx="255">
                  <c:v>93.453374552805585</c:v>
                </c:pt>
                <c:pt idx="256">
                  <c:v>93.071914314692023</c:v>
                </c:pt>
                <c:pt idx="257">
                  <c:v>92.689231824769394</c:v>
                </c:pt>
                <c:pt idx="258">
                  <c:v>92.305327083037781</c:v>
                </c:pt>
                <c:pt idx="259">
                  <c:v>91.920200089497115</c:v>
                </c:pt>
                <c:pt idx="260">
                  <c:v>91.533850844147395</c:v>
                </c:pt>
                <c:pt idx="261">
                  <c:v>91.146279346988678</c:v>
                </c:pt>
                <c:pt idx="262">
                  <c:v>90.757485598020921</c:v>
                </c:pt>
                <c:pt idx="263">
                  <c:v>90.36746959724411</c:v>
                </c:pt>
                <c:pt idx="264">
                  <c:v>89.976231344658288</c:v>
                </c:pt>
                <c:pt idx="265">
                  <c:v>89.583770840263441</c:v>
                </c:pt>
                <c:pt idx="266">
                  <c:v>89.190088084059553</c:v>
                </c:pt>
                <c:pt idx="267">
                  <c:v>88.795183076046641</c:v>
                </c:pt>
                <c:pt idx="268">
                  <c:v>88.399055816224703</c:v>
                </c:pt>
                <c:pt idx="269">
                  <c:v>88.001706304593725</c:v>
                </c:pt>
                <c:pt idx="270">
                  <c:v>87.603134541153722</c:v>
                </c:pt>
                <c:pt idx="271">
                  <c:v>87.203340525904665</c:v>
                </c:pt>
                <c:pt idx="272">
                  <c:v>86.802324258846625</c:v>
                </c:pt>
                <c:pt idx="273">
                  <c:v>86.400085739979488</c:v>
                </c:pt>
                <c:pt idx="274">
                  <c:v>85.996624969303383</c:v>
                </c:pt>
                <c:pt idx="275">
                  <c:v>85.59194194681821</c:v>
                </c:pt>
                <c:pt idx="276">
                  <c:v>85.186036672524025</c:v>
                </c:pt>
                <c:pt idx="277">
                  <c:v>84.778909146420816</c:v>
                </c:pt>
                <c:pt idx="278">
                  <c:v>84.370559368508538</c:v>
                </c:pt>
                <c:pt idx="279">
                  <c:v>83.960987338787277</c:v>
                </c:pt>
                <c:pt idx="280">
                  <c:v>83.550193057256948</c:v>
                </c:pt>
                <c:pt idx="281">
                  <c:v>83.138176523917593</c:v>
                </c:pt>
                <c:pt idx="282">
                  <c:v>82.724937738769199</c:v>
                </c:pt>
                <c:pt idx="283">
                  <c:v>82.310476701811822</c:v>
                </c:pt>
                <c:pt idx="284">
                  <c:v>81.894793413045363</c:v>
                </c:pt>
                <c:pt idx="285">
                  <c:v>81.477887872469907</c:v>
                </c:pt>
                <c:pt idx="286">
                  <c:v>81.059760080085411</c:v>
                </c:pt>
                <c:pt idx="287">
                  <c:v>80.640410035891875</c:v>
                </c:pt>
                <c:pt idx="288">
                  <c:v>80.2198377398893</c:v>
                </c:pt>
                <c:pt idx="289">
                  <c:v>79.798043192077699</c:v>
                </c:pt>
                <c:pt idx="290">
                  <c:v>79.375026392457087</c:v>
                </c:pt>
                <c:pt idx="291">
                  <c:v>78.950787341027421</c:v>
                </c:pt>
                <c:pt idx="292">
                  <c:v>78.52532603778873</c:v>
                </c:pt>
                <c:pt idx="293">
                  <c:v>78.098642482741027</c:v>
                </c:pt>
                <c:pt idx="294">
                  <c:v>77.670736675884271</c:v>
                </c:pt>
                <c:pt idx="295">
                  <c:v>77.241608617218503</c:v>
                </c:pt>
                <c:pt idx="296">
                  <c:v>76.811258306743667</c:v>
                </c:pt>
                <c:pt idx="297">
                  <c:v>76.379685744459849</c:v>
                </c:pt>
                <c:pt idx="298">
                  <c:v>75.946890930366962</c:v>
                </c:pt>
                <c:pt idx="299">
                  <c:v>75.512873864465064</c:v>
                </c:pt>
                <c:pt idx="300">
                  <c:v>75.077634546754126</c:v>
                </c:pt>
                <c:pt idx="301">
                  <c:v>74.641172977234163</c:v>
                </c:pt>
                <c:pt idx="302">
                  <c:v>74.203489155905174</c:v>
                </c:pt>
                <c:pt idx="303">
                  <c:v>73.764583082767132</c:v>
                </c:pt>
                <c:pt idx="304">
                  <c:v>73.324454757820092</c:v>
                </c:pt>
                <c:pt idx="305">
                  <c:v>72.883104181063999</c:v>
                </c:pt>
                <c:pt idx="306">
                  <c:v>72.44053135249888</c:v>
                </c:pt>
                <c:pt idx="307">
                  <c:v>71.996736272124707</c:v>
                </c:pt>
                <c:pt idx="308">
                  <c:v>71.551718939941566</c:v>
                </c:pt>
                <c:pt idx="309">
                  <c:v>71.105479355949328</c:v>
                </c:pt>
                <c:pt idx="310">
                  <c:v>70.658017520148093</c:v>
                </c:pt>
                <c:pt idx="311">
                  <c:v>70.209333432537818</c:v>
                </c:pt>
                <c:pt idx="312">
                  <c:v>69.759427093118489</c:v>
                </c:pt>
                <c:pt idx="313">
                  <c:v>69.308298501890164</c:v>
                </c:pt>
                <c:pt idx="314">
                  <c:v>68.855947658852799</c:v>
                </c:pt>
                <c:pt idx="315">
                  <c:v>68.402374564006394</c:v>
                </c:pt>
                <c:pt idx="316">
                  <c:v>67.947579217350963</c:v>
                </c:pt>
                <c:pt idx="317">
                  <c:v>67.491561618886522</c:v>
                </c:pt>
                <c:pt idx="318">
                  <c:v>67.034321768613026</c:v>
                </c:pt>
                <c:pt idx="319">
                  <c:v>66.575859666530491</c:v>
                </c:pt>
                <c:pt idx="320">
                  <c:v>66.116175312638944</c:v>
                </c:pt>
                <c:pt idx="321">
                  <c:v>65.655268706938358</c:v>
                </c:pt>
                <c:pt idx="322">
                  <c:v>65.193139849428775</c:v>
                </c:pt>
                <c:pt idx="323">
                  <c:v>64.729788740110081</c:v>
                </c:pt>
                <c:pt idx="324">
                  <c:v>64.265215378982418</c:v>
                </c:pt>
                <c:pt idx="325">
                  <c:v>63.799419766045716</c:v>
                </c:pt>
                <c:pt idx="326">
                  <c:v>63.332401901299988</c:v>
                </c:pt>
                <c:pt idx="327">
                  <c:v>62.864161784745235</c:v>
                </c:pt>
                <c:pt idx="328">
                  <c:v>62.3946994163814</c:v>
                </c:pt>
                <c:pt idx="329">
                  <c:v>61.924014796208581</c:v>
                </c:pt>
                <c:pt idx="330">
                  <c:v>61.452107924226738</c:v>
                </c:pt>
                <c:pt idx="331">
                  <c:v>60.978978800435868</c:v>
                </c:pt>
                <c:pt idx="332">
                  <c:v>60.504627424835888</c:v>
                </c:pt>
                <c:pt idx="333">
                  <c:v>60.029053797426954</c:v>
                </c:pt>
                <c:pt idx="334">
                  <c:v>59.55225791820898</c:v>
                </c:pt>
                <c:pt idx="335">
                  <c:v>59.074239787181952</c:v>
                </c:pt>
                <c:pt idx="336">
                  <c:v>58.594999404345899</c:v>
                </c:pt>
                <c:pt idx="337">
                  <c:v>58.114536769700806</c:v>
                </c:pt>
                <c:pt idx="338">
                  <c:v>57.63285188324673</c:v>
                </c:pt>
                <c:pt idx="339">
                  <c:v>57.149944744983586</c:v>
                </c:pt>
                <c:pt idx="340">
                  <c:v>56.665815354911373</c:v>
                </c:pt>
                <c:pt idx="341">
                  <c:v>56.180463713030207</c:v>
                </c:pt>
                <c:pt idx="342">
                  <c:v>55.693889819340001</c:v>
                </c:pt>
                <c:pt idx="343">
                  <c:v>55.206093673840712</c:v>
                </c:pt>
                <c:pt idx="344">
                  <c:v>54.717075276532427</c:v>
                </c:pt>
                <c:pt idx="345">
                  <c:v>54.226834627415116</c:v>
                </c:pt>
                <c:pt idx="346">
                  <c:v>53.735371726488722</c:v>
                </c:pt>
                <c:pt idx="347">
                  <c:v>53.242686573753346</c:v>
                </c:pt>
                <c:pt idx="348">
                  <c:v>52.748779169208902</c:v>
                </c:pt>
                <c:pt idx="349">
                  <c:v>52.253649512855475</c:v>
                </c:pt>
                <c:pt idx="350">
                  <c:v>51.757297604692994</c:v>
                </c:pt>
                <c:pt idx="351">
                  <c:v>51.259723444721473</c:v>
                </c:pt>
                <c:pt idx="352">
                  <c:v>50.76092703294097</c:v>
                </c:pt>
                <c:pt idx="353">
                  <c:v>50.260908369351384</c:v>
                </c:pt>
                <c:pt idx="354">
                  <c:v>49.759667453952744</c:v>
                </c:pt>
                <c:pt idx="355">
                  <c:v>49.257204286745164</c:v>
                </c:pt>
                <c:pt idx="356">
                  <c:v>48.753518867728502</c:v>
                </c:pt>
                <c:pt idx="357">
                  <c:v>48.248611196902758</c:v>
                </c:pt>
                <c:pt idx="358">
                  <c:v>47.742481274268044</c:v>
                </c:pt>
                <c:pt idx="359">
                  <c:v>47.235129099824292</c:v>
                </c:pt>
                <c:pt idx="360">
                  <c:v>46.726554673571513</c:v>
                </c:pt>
                <c:pt idx="361">
                  <c:v>46.216757995509667</c:v>
                </c:pt>
                <c:pt idx="362">
                  <c:v>45.705739065638824</c:v>
                </c:pt>
                <c:pt idx="363">
                  <c:v>45.193497883958955</c:v>
                </c:pt>
                <c:pt idx="364">
                  <c:v>44.68003445047006</c:v>
                </c:pt>
                <c:pt idx="365">
                  <c:v>44.165348765172055</c:v>
                </c:pt>
                <c:pt idx="366">
                  <c:v>43.649440828065138</c:v>
                </c:pt>
                <c:pt idx="367">
                  <c:v>43.132310639148585</c:v>
                </c:pt>
                <c:pt idx="368">
                  <c:v>42.613958198424072</c:v>
                </c:pt>
                <c:pt idx="369">
                  <c:v>42.094383505889525</c:v>
                </c:pt>
                <c:pt idx="370">
                  <c:v>41.573586561546946</c:v>
                </c:pt>
                <c:pt idx="371">
                  <c:v>41.05156736539422</c:v>
                </c:pt>
                <c:pt idx="372">
                  <c:v>40.528325917433108</c:v>
                </c:pt>
                <c:pt idx="373">
                  <c:v>40.003862217662913</c:v>
                </c:pt>
                <c:pt idx="374">
                  <c:v>39.478176266083665</c:v>
                </c:pt>
                <c:pt idx="375">
                  <c:v>38.951268062695448</c:v>
                </c:pt>
                <c:pt idx="376">
                  <c:v>38.423137607498148</c:v>
                </c:pt>
                <c:pt idx="377">
                  <c:v>37.893784900491838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E-4708-8EF9-F3BF23814516}"/>
            </c:ext>
          </c:extLst>
        </c:ser>
        <c:ser>
          <c:idx val="2"/>
          <c:order val="1"/>
          <c:tx>
            <c:strRef>
              <c:f>Pumps!$D$14</c:f>
              <c:strCache>
                <c:ptCount val="1"/>
                <c:pt idx="0">
                  <c:v>Pump 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Pumps!$B$15:$B$392</c:f>
              <c:numCache>
                <c:formatCode>0.0</c:formatCode>
                <c:ptCount val="378"/>
                <c:pt idx="0">
                  <c:v>0.1884955592153876</c:v>
                </c:pt>
                <c:pt idx="1">
                  <c:v>0.37699111843077521</c:v>
                </c:pt>
                <c:pt idx="2">
                  <c:v>0.56548667764616278</c:v>
                </c:pt>
                <c:pt idx="3">
                  <c:v>0.75398223686155041</c:v>
                </c:pt>
                <c:pt idx="4">
                  <c:v>0.94247779607693805</c:v>
                </c:pt>
                <c:pt idx="5">
                  <c:v>1.1309733552923256</c:v>
                </c:pt>
                <c:pt idx="6">
                  <c:v>1.3194689145077132</c:v>
                </c:pt>
                <c:pt idx="7">
                  <c:v>1.5079644737231008</c:v>
                </c:pt>
                <c:pt idx="8">
                  <c:v>1.6964600329384882</c:v>
                </c:pt>
                <c:pt idx="9">
                  <c:v>1.8849555921538761</c:v>
                </c:pt>
                <c:pt idx="10">
                  <c:v>2.0734511513692637</c:v>
                </c:pt>
                <c:pt idx="11">
                  <c:v>2.2619467105846511</c:v>
                </c:pt>
                <c:pt idx="12">
                  <c:v>2.450442269800039</c:v>
                </c:pt>
                <c:pt idx="13">
                  <c:v>2.6389378290154264</c:v>
                </c:pt>
                <c:pt idx="14">
                  <c:v>2.8274333882308138</c:v>
                </c:pt>
                <c:pt idx="15">
                  <c:v>3.0159289474462017</c:v>
                </c:pt>
                <c:pt idx="16">
                  <c:v>3.2044245066615895</c:v>
                </c:pt>
                <c:pt idx="17">
                  <c:v>3.3929200658769765</c:v>
                </c:pt>
                <c:pt idx="18">
                  <c:v>3.5814156250923643</c:v>
                </c:pt>
                <c:pt idx="19">
                  <c:v>3.7699111843077522</c:v>
                </c:pt>
                <c:pt idx="20">
                  <c:v>3.9584067435231391</c:v>
                </c:pt>
                <c:pt idx="21">
                  <c:v>4.1469023027385274</c:v>
                </c:pt>
                <c:pt idx="22">
                  <c:v>4.335397861953914</c:v>
                </c:pt>
                <c:pt idx="23">
                  <c:v>4.5238934211693023</c:v>
                </c:pt>
                <c:pt idx="24">
                  <c:v>4.7123889803846897</c:v>
                </c:pt>
                <c:pt idx="25">
                  <c:v>4.900884539600078</c:v>
                </c:pt>
                <c:pt idx="26">
                  <c:v>5.0893800988154645</c:v>
                </c:pt>
                <c:pt idx="27">
                  <c:v>5.2778756580308528</c:v>
                </c:pt>
                <c:pt idx="28">
                  <c:v>5.4663712172462393</c:v>
                </c:pt>
                <c:pt idx="29">
                  <c:v>5.6548667764616276</c:v>
                </c:pt>
                <c:pt idx="30">
                  <c:v>5.8433623356770141</c:v>
                </c:pt>
                <c:pt idx="31">
                  <c:v>6.0318578948924033</c:v>
                </c:pt>
                <c:pt idx="32">
                  <c:v>6.2203534541077907</c:v>
                </c:pt>
                <c:pt idx="33">
                  <c:v>6.408849013323179</c:v>
                </c:pt>
                <c:pt idx="34">
                  <c:v>6.5973445725385647</c:v>
                </c:pt>
                <c:pt idx="35">
                  <c:v>6.785840131753953</c:v>
                </c:pt>
                <c:pt idx="36">
                  <c:v>6.9743356909693404</c:v>
                </c:pt>
                <c:pt idx="37">
                  <c:v>7.1628312501847287</c:v>
                </c:pt>
                <c:pt idx="38">
                  <c:v>7.3513268094001161</c:v>
                </c:pt>
                <c:pt idx="39">
                  <c:v>7.5398223686155044</c:v>
                </c:pt>
                <c:pt idx="40">
                  <c:v>7.72831792783089</c:v>
                </c:pt>
                <c:pt idx="41">
                  <c:v>7.9168134870462783</c:v>
                </c:pt>
                <c:pt idx="42">
                  <c:v>8.1053090462616666</c:v>
                </c:pt>
                <c:pt idx="43">
                  <c:v>8.2938046054770549</c:v>
                </c:pt>
                <c:pt idx="44">
                  <c:v>8.4823001646924414</c:v>
                </c:pt>
                <c:pt idx="45">
                  <c:v>8.6707957239078279</c:v>
                </c:pt>
                <c:pt idx="46">
                  <c:v>8.8592912831232162</c:v>
                </c:pt>
                <c:pt idx="47">
                  <c:v>9.0477868423386045</c:v>
                </c:pt>
                <c:pt idx="48">
                  <c:v>9.2362824015539911</c:v>
                </c:pt>
                <c:pt idx="49">
                  <c:v>9.4247779607693793</c:v>
                </c:pt>
                <c:pt idx="50">
                  <c:v>9.6132735199847676</c:v>
                </c:pt>
                <c:pt idx="51">
                  <c:v>9.8017690792001559</c:v>
                </c:pt>
                <c:pt idx="52">
                  <c:v>9.9902646384155407</c:v>
                </c:pt>
                <c:pt idx="53">
                  <c:v>10.178760197630929</c:v>
                </c:pt>
                <c:pt idx="54">
                  <c:v>10.367255756846317</c:v>
                </c:pt>
                <c:pt idx="55">
                  <c:v>10.555751316061706</c:v>
                </c:pt>
                <c:pt idx="56">
                  <c:v>10.74424687527709</c:v>
                </c:pt>
                <c:pt idx="57">
                  <c:v>10.932742434492479</c:v>
                </c:pt>
                <c:pt idx="58">
                  <c:v>11.121237993707867</c:v>
                </c:pt>
                <c:pt idx="59">
                  <c:v>11.309733552923255</c:v>
                </c:pt>
                <c:pt idx="60">
                  <c:v>11.498229112138642</c:v>
                </c:pt>
                <c:pt idx="61">
                  <c:v>11.686724671354028</c:v>
                </c:pt>
                <c:pt idx="62">
                  <c:v>11.875220230569418</c:v>
                </c:pt>
                <c:pt idx="63">
                  <c:v>12.063715789784807</c:v>
                </c:pt>
                <c:pt idx="64">
                  <c:v>12.252211349000193</c:v>
                </c:pt>
                <c:pt idx="65">
                  <c:v>12.440706908215581</c:v>
                </c:pt>
                <c:pt idx="66">
                  <c:v>12.62920246743097</c:v>
                </c:pt>
                <c:pt idx="67">
                  <c:v>12.817698026646358</c:v>
                </c:pt>
                <c:pt idx="68">
                  <c:v>13.006193585861745</c:v>
                </c:pt>
                <c:pt idx="69">
                  <c:v>13.194689145077129</c:v>
                </c:pt>
                <c:pt idx="70">
                  <c:v>13.383184704292518</c:v>
                </c:pt>
                <c:pt idx="71">
                  <c:v>13.571680263507906</c:v>
                </c:pt>
                <c:pt idx="72">
                  <c:v>13.760175822723294</c:v>
                </c:pt>
                <c:pt idx="73">
                  <c:v>13.948671381938681</c:v>
                </c:pt>
                <c:pt idx="74">
                  <c:v>14.137166941154069</c:v>
                </c:pt>
                <c:pt idx="75">
                  <c:v>14.325662500369457</c:v>
                </c:pt>
                <c:pt idx="76">
                  <c:v>14.514158059584846</c:v>
                </c:pt>
                <c:pt idx="77">
                  <c:v>14.702653618800232</c:v>
                </c:pt>
                <c:pt idx="78">
                  <c:v>14.89114917801562</c:v>
                </c:pt>
                <c:pt idx="79">
                  <c:v>15.079644737231009</c:v>
                </c:pt>
                <c:pt idx="80">
                  <c:v>15.268140296446397</c:v>
                </c:pt>
                <c:pt idx="81">
                  <c:v>15.45663585566178</c:v>
                </c:pt>
                <c:pt idx="82">
                  <c:v>15.645131414877167</c:v>
                </c:pt>
                <c:pt idx="83">
                  <c:v>15.833626974092557</c:v>
                </c:pt>
                <c:pt idx="84">
                  <c:v>16.022122533307943</c:v>
                </c:pt>
                <c:pt idx="85">
                  <c:v>16.210618092523333</c:v>
                </c:pt>
                <c:pt idx="86">
                  <c:v>16.39911365173872</c:v>
                </c:pt>
                <c:pt idx="87">
                  <c:v>16.58760921095411</c:v>
                </c:pt>
                <c:pt idx="88">
                  <c:v>16.776104770169493</c:v>
                </c:pt>
                <c:pt idx="89">
                  <c:v>16.964600329384883</c:v>
                </c:pt>
                <c:pt idx="90">
                  <c:v>17.153095888600269</c:v>
                </c:pt>
                <c:pt idx="91">
                  <c:v>17.341591447815656</c:v>
                </c:pt>
                <c:pt idx="92">
                  <c:v>17.530087007031046</c:v>
                </c:pt>
                <c:pt idx="93">
                  <c:v>17.718582566246432</c:v>
                </c:pt>
                <c:pt idx="94">
                  <c:v>17.907078125461823</c:v>
                </c:pt>
                <c:pt idx="95">
                  <c:v>18.095573684677209</c:v>
                </c:pt>
                <c:pt idx="96">
                  <c:v>18.284069243892596</c:v>
                </c:pt>
                <c:pt idx="97">
                  <c:v>18.472564803107982</c:v>
                </c:pt>
                <c:pt idx="98">
                  <c:v>18.661060362323369</c:v>
                </c:pt>
                <c:pt idx="99">
                  <c:v>18.849555921538759</c:v>
                </c:pt>
                <c:pt idx="100">
                  <c:v>19.038051480754145</c:v>
                </c:pt>
                <c:pt idx="101">
                  <c:v>19.226547039969535</c:v>
                </c:pt>
                <c:pt idx="102">
                  <c:v>19.415042599184922</c:v>
                </c:pt>
                <c:pt idx="103">
                  <c:v>19.603538158400312</c:v>
                </c:pt>
                <c:pt idx="104">
                  <c:v>19.792033717615695</c:v>
                </c:pt>
                <c:pt idx="105">
                  <c:v>19.980529276831081</c:v>
                </c:pt>
                <c:pt idx="106">
                  <c:v>20.169024836046471</c:v>
                </c:pt>
                <c:pt idx="107">
                  <c:v>20.357520395261858</c:v>
                </c:pt>
                <c:pt idx="108">
                  <c:v>20.546015954477248</c:v>
                </c:pt>
                <c:pt idx="109">
                  <c:v>20.734511513692635</c:v>
                </c:pt>
                <c:pt idx="110">
                  <c:v>20.923007072908025</c:v>
                </c:pt>
                <c:pt idx="111">
                  <c:v>21.111502632123411</c:v>
                </c:pt>
                <c:pt idx="112">
                  <c:v>21.299998191338798</c:v>
                </c:pt>
                <c:pt idx="113">
                  <c:v>21.488493750554181</c:v>
                </c:pt>
                <c:pt idx="114">
                  <c:v>21.676989309769571</c:v>
                </c:pt>
                <c:pt idx="115">
                  <c:v>21.865484868984957</c:v>
                </c:pt>
                <c:pt idx="116">
                  <c:v>22.053980428200344</c:v>
                </c:pt>
                <c:pt idx="117">
                  <c:v>22.242475987415734</c:v>
                </c:pt>
                <c:pt idx="118">
                  <c:v>22.43097154663112</c:v>
                </c:pt>
                <c:pt idx="119">
                  <c:v>22.61946710584651</c:v>
                </c:pt>
                <c:pt idx="120">
                  <c:v>22.807962665061897</c:v>
                </c:pt>
                <c:pt idx="121">
                  <c:v>22.996458224277283</c:v>
                </c:pt>
                <c:pt idx="122">
                  <c:v>23.18495378349267</c:v>
                </c:pt>
                <c:pt idx="123">
                  <c:v>23.373449342708057</c:v>
                </c:pt>
                <c:pt idx="124">
                  <c:v>23.561944901923447</c:v>
                </c:pt>
                <c:pt idx="125">
                  <c:v>23.750440461138837</c:v>
                </c:pt>
                <c:pt idx="126">
                  <c:v>23.938936020354227</c:v>
                </c:pt>
                <c:pt idx="127">
                  <c:v>24.127431579569613</c:v>
                </c:pt>
                <c:pt idx="128">
                  <c:v>24.315927138785003</c:v>
                </c:pt>
                <c:pt idx="129">
                  <c:v>24.504422698000386</c:v>
                </c:pt>
                <c:pt idx="130">
                  <c:v>24.692918257215773</c:v>
                </c:pt>
                <c:pt idx="131">
                  <c:v>24.881413816431163</c:v>
                </c:pt>
                <c:pt idx="132">
                  <c:v>25.069909375646549</c:v>
                </c:pt>
                <c:pt idx="133">
                  <c:v>25.258404934861939</c:v>
                </c:pt>
                <c:pt idx="134">
                  <c:v>25.446900494077326</c:v>
                </c:pt>
                <c:pt idx="135">
                  <c:v>25.635396053292716</c:v>
                </c:pt>
                <c:pt idx="136">
                  <c:v>25.823891612508103</c:v>
                </c:pt>
                <c:pt idx="137">
                  <c:v>26.012387171723489</c:v>
                </c:pt>
                <c:pt idx="138">
                  <c:v>26.200882730938872</c:v>
                </c:pt>
                <c:pt idx="139">
                  <c:v>26.389378290154259</c:v>
                </c:pt>
                <c:pt idx="140">
                  <c:v>26.577873849369649</c:v>
                </c:pt>
                <c:pt idx="141">
                  <c:v>26.766369408585035</c:v>
                </c:pt>
                <c:pt idx="142">
                  <c:v>26.954864967800425</c:v>
                </c:pt>
                <c:pt idx="143">
                  <c:v>27.143360527015812</c:v>
                </c:pt>
                <c:pt idx="144">
                  <c:v>27.331856086231202</c:v>
                </c:pt>
                <c:pt idx="145">
                  <c:v>27.520351645446588</c:v>
                </c:pt>
                <c:pt idx="146">
                  <c:v>27.708847204661975</c:v>
                </c:pt>
                <c:pt idx="147">
                  <c:v>27.897342763877361</c:v>
                </c:pt>
                <c:pt idx="148">
                  <c:v>28.085838323092748</c:v>
                </c:pt>
                <c:pt idx="149">
                  <c:v>28.274333882308138</c:v>
                </c:pt>
                <c:pt idx="150">
                  <c:v>28.462829441523525</c:v>
                </c:pt>
                <c:pt idx="151">
                  <c:v>28.651325000738915</c:v>
                </c:pt>
                <c:pt idx="152">
                  <c:v>28.839820559954301</c:v>
                </c:pt>
                <c:pt idx="153">
                  <c:v>29.028316119169691</c:v>
                </c:pt>
                <c:pt idx="154">
                  <c:v>29.216811678385078</c:v>
                </c:pt>
                <c:pt idx="155">
                  <c:v>29.405307237600464</c:v>
                </c:pt>
                <c:pt idx="156">
                  <c:v>29.593802796815851</c:v>
                </c:pt>
                <c:pt idx="157">
                  <c:v>29.782298356031241</c:v>
                </c:pt>
                <c:pt idx="158">
                  <c:v>29.970793915246627</c:v>
                </c:pt>
                <c:pt idx="159">
                  <c:v>30.159289474462017</c:v>
                </c:pt>
                <c:pt idx="160">
                  <c:v>30.347785033677404</c:v>
                </c:pt>
                <c:pt idx="161">
                  <c:v>30.536280592892794</c:v>
                </c:pt>
                <c:pt idx="162">
                  <c:v>30.724776152108177</c:v>
                </c:pt>
                <c:pt idx="163">
                  <c:v>30.91327171132356</c:v>
                </c:pt>
                <c:pt idx="164">
                  <c:v>31.10176727053895</c:v>
                </c:pt>
                <c:pt idx="165">
                  <c:v>31.290262829754333</c:v>
                </c:pt>
                <c:pt idx="166">
                  <c:v>31.478758388969727</c:v>
                </c:pt>
                <c:pt idx="167">
                  <c:v>31.667253948185113</c:v>
                </c:pt>
                <c:pt idx="168">
                  <c:v>31.855749507400507</c:v>
                </c:pt>
                <c:pt idx="169">
                  <c:v>32.044245066615886</c:v>
                </c:pt>
                <c:pt idx="170">
                  <c:v>32.232740625831276</c:v>
                </c:pt>
                <c:pt idx="171">
                  <c:v>32.421236185046666</c:v>
                </c:pt>
                <c:pt idx="172">
                  <c:v>32.609731744262049</c:v>
                </c:pt>
                <c:pt idx="173">
                  <c:v>32.798227303477439</c:v>
                </c:pt>
                <c:pt idx="174">
                  <c:v>32.986722862692829</c:v>
                </c:pt>
                <c:pt idx="175">
                  <c:v>33.17521842190822</c:v>
                </c:pt>
                <c:pt idx="176">
                  <c:v>33.363713981123603</c:v>
                </c:pt>
                <c:pt idx="177">
                  <c:v>33.552209540338986</c:v>
                </c:pt>
                <c:pt idx="178">
                  <c:v>33.740705099554383</c:v>
                </c:pt>
                <c:pt idx="179">
                  <c:v>33.929200658769766</c:v>
                </c:pt>
                <c:pt idx="180">
                  <c:v>34.117696217985156</c:v>
                </c:pt>
                <c:pt idx="181">
                  <c:v>34.306191777200539</c:v>
                </c:pt>
                <c:pt idx="182">
                  <c:v>34.494687336415936</c:v>
                </c:pt>
                <c:pt idx="183">
                  <c:v>34.683182895631312</c:v>
                </c:pt>
                <c:pt idx="184">
                  <c:v>34.871678454846702</c:v>
                </c:pt>
                <c:pt idx="185">
                  <c:v>35.060174014062092</c:v>
                </c:pt>
                <c:pt idx="186">
                  <c:v>35.248669573277475</c:v>
                </c:pt>
                <c:pt idx="187">
                  <c:v>35.437165132492865</c:v>
                </c:pt>
                <c:pt idx="188">
                  <c:v>35.625660691708248</c:v>
                </c:pt>
                <c:pt idx="189">
                  <c:v>35.814156250923645</c:v>
                </c:pt>
                <c:pt idx="190">
                  <c:v>36.002651810139021</c:v>
                </c:pt>
                <c:pt idx="191">
                  <c:v>36.191147369354418</c:v>
                </c:pt>
                <c:pt idx="192">
                  <c:v>36.379642928569801</c:v>
                </c:pt>
                <c:pt idx="193">
                  <c:v>36.568138487785191</c:v>
                </c:pt>
                <c:pt idx="194">
                  <c:v>36.756634047000574</c:v>
                </c:pt>
                <c:pt idx="195">
                  <c:v>36.945129606215964</c:v>
                </c:pt>
                <c:pt idx="196">
                  <c:v>37.133625165431354</c:v>
                </c:pt>
                <c:pt idx="197">
                  <c:v>37.322120724646737</c:v>
                </c:pt>
                <c:pt idx="198">
                  <c:v>37.510616283862127</c:v>
                </c:pt>
                <c:pt idx="199">
                  <c:v>37.699111843077517</c:v>
                </c:pt>
                <c:pt idx="200">
                  <c:v>37.887607402292907</c:v>
                </c:pt>
                <c:pt idx="201">
                  <c:v>38.07610296150829</c:v>
                </c:pt>
                <c:pt idx="202">
                  <c:v>38.264598520723673</c:v>
                </c:pt>
                <c:pt idx="203">
                  <c:v>38.453094079939071</c:v>
                </c:pt>
                <c:pt idx="204">
                  <c:v>38.641589639154454</c:v>
                </c:pt>
                <c:pt idx="205">
                  <c:v>38.830085198369844</c:v>
                </c:pt>
                <c:pt idx="206">
                  <c:v>39.018580757585227</c:v>
                </c:pt>
                <c:pt idx="207">
                  <c:v>39.207076316800624</c:v>
                </c:pt>
                <c:pt idx="208">
                  <c:v>39.395571876016</c:v>
                </c:pt>
                <c:pt idx="209">
                  <c:v>39.58406743523139</c:v>
                </c:pt>
                <c:pt idx="210">
                  <c:v>39.77256299444678</c:v>
                </c:pt>
                <c:pt idx="211">
                  <c:v>39.961058553662163</c:v>
                </c:pt>
                <c:pt idx="212">
                  <c:v>40.149554112877553</c:v>
                </c:pt>
                <c:pt idx="213">
                  <c:v>40.338049672092943</c:v>
                </c:pt>
                <c:pt idx="214">
                  <c:v>40.526545231308333</c:v>
                </c:pt>
                <c:pt idx="215">
                  <c:v>40.715040790523716</c:v>
                </c:pt>
                <c:pt idx="216">
                  <c:v>40.903536349739106</c:v>
                </c:pt>
                <c:pt idx="217">
                  <c:v>41.092031908954496</c:v>
                </c:pt>
                <c:pt idx="218">
                  <c:v>41.280527468169879</c:v>
                </c:pt>
                <c:pt idx="219">
                  <c:v>41.469023027385269</c:v>
                </c:pt>
                <c:pt idx="220">
                  <c:v>41.657518586600652</c:v>
                </c:pt>
                <c:pt idx="221">
                  <c:v>41.846014145816049</c:v>
                </c:pt>
                <c:pt idx="222">
                  <c:v>42.034509705031425</c:v>
                </c:pt>
                <c:pt idx="223">
                  <c:v>42.223005264246822</c:v>
                </c:pt>
                <c:pt idx="224">
                  <c:v>42.411500823462205</c:v>
                </c:pt>
                <c:pt idx="225">
                  <c:v>42.599996382677595</c:v>
                </c:pt>
                <c:pt idx="226">
                  <c:v>42.788491941892978</c:v>
                </c:pt>
                <c:pt idx="227">
                  <c:v>42.976987501108361</c:v>
                </c:pt>
                <c:pt idx="228">
                  <c:v>43.165483060323758</c:v>
                </c:pt>
                <c:pt idx="229">
                  <c:v>43.353978619539141</c:v>
                </c:pt>
                <c:pt idx="230">
                  <c:v>43.542474178754532</c:v>
                </c:pt>
                <c:pt idx="231">
                  <c:v>43.730969737969914</c:v>
                </c:pt>
                <c:pt idx="232">
                  <c:v>43.919465297185312</c:v>
                </c:pt>
                <c:pt idx="233">
                  <c:v>44.107960856400688</c:v>
                </c:pt>
                <c:pt idx="234">
                  <c:v>44.296456415616078</c:v>
                </c:pt>
                <c:pt idx="235">
                  <c:v>44.484951974831468</c:v>
                </c:pt>
                <c:pt idx="236">
                  <c:v>44.673447534046851</c:v>
                </c:pt>
                <c:pt idx="237">
                  <c:v>44.861943093262241</c:v>
                </c:pt>
                <c:pt idx="238">
                  <c:v>45.050438652477631</c:v>
                </c:pt>
                <c:pt idx="239">
                  <c:v>45.238934211693021</c:v>
                </c:pt>
                <c:pt idx="240">
                  <c:v>45.427429770908411</c:v>
                </c:pt>
                <c:pt idx="241">
                  <c:v>45.615925330123794</c:v>
                </c:pt>
                <c:pt idx="242">
                  <c:v>45.804420889339191</c:v>
                </c:pt>
                <c:pt idx="243">
                  <c:v>45.992916448554567</c:v>
                </c:pt>
                <c:pt idx="244">
                  <c:v>46.181412007769964</c:v>
                </c:pt>
                <c:pt idx="245">
                  <c:v>46.36990756698534</c:v>
                </c:pt>
                <c:pt idx="246">
                  <c:v>46.558403126200744</c:v>
                </c:pt>
                <c:pt idx="247">
                  <c:v>46.746898685416113</c:v>
                </c:pt>
                <c:pt idx="248">
                  <c:v>46.935394244631517</c:v>
                </c:pt>
                <c:pt idx="249">
                  <c:v>47.123889803846893</c:v>
                </c:pt>
                <c:pt idx="250">
                  <c:v>47.312385363062283</c:v>
                </c:pt>
                <c:pt idx="251">
                  <c:v>47.500880922277673</c:v>
                </c:pt>
                <c:pt idx="252">
                  <c:v>47.689376481493049</c:v>
                </c:pt>
                <c:pt idx="253">
                  <c:v>47.877872040708453</c:v>
                </c:pt>
                <c:pt idx="254">
                  <c:v>48.066367599923829</c:v>
                </c:pt>
                <c:pt idx="255">
                  <c:v>48.254863159139227</c:v>
                </c:pt>
                <c:pt idx="256">
                  <c:v>48.443358718354602</c:v>
                </c:pt>
                <c:pt idx="257">
                  <c:v>48.631854277570007</c:v>
                </c:pt>
                <c:pt idx="258">
                  <c:v>48.820349836785375</c:v>
                </c:pt>
                <c:pt idx="259">
                  <c:v>49.008845396000773</c:v>
                </c:pt>
                <c:pt idx="260">
                  <c:v>49.197340955216163</c:v>
                </c:pt>
                <c:pt idx="261">
                  <c:v>49.385836514431546</c:v>
                </c:pt>
                <c:pt idx="262">
                  <c:v>49.574332073646936</c:v>
                </c:pt>
                <c:pt idx="263">
                  <c:v>49.762827632862326</c:v>
                </c:pt>
                <c:pt idx="264">
                  <c:v>49.951323192077716</c:v>
                </c:pt>
                <c:pt idx="265">
                  <c:v>50.139818751293099</c:v>
                </c:pt>
                <c:pt idx="266">
                  <c:v>50.328314310508489</c:v>
                </c:pt>
                <c:pt idx="267">
                  <c:v>50.516809869723879</c:v>
                </c:pt>
                <c:pt idx="268">
                  <c:v>50.705305428939262</c:v>
                </c:pt>
                <c:pt idx="269">
                  <c:v>50.893800988154652</c:v>
                </c:pt>
                <c:pt idx="270">
                  <c:v>51.082296547370035</c:v>
                </c:pt>
                <c:pt idx="271">
                  <c:v>51.270792106585432</c:v>
                </c:pt>
                <c:pt idx="272">
                  <c:v>51.459287665800808</c:v>
                </c:pt>
                <c:pt idx="273">
                  <c:v>51.647783225016205</c:v>
                </c:pt>
                <c:pt idx="274">
                  <c:v>51.836278784231588</c:v>
                </c:pt>
                <c:pt idx="275">
                  <c:v>52.024774343446978</c:v>
                </c:pt>
                <c:pt idx="276">
                  <c:v>52.213269902662361</c:v>
                </c:pt>
                <c:pt idx="277">
                  <c:v>52.401765461877744</c:v>
                </c:pt>
                <c:pt idx="278">
                  <c:v>52.590261021093141</c:v>
                </c:pt>
                <c:pt idx="279">
                  <c:v>52.778756580308517</c:v>
                </c:pt>
                <c:pt idx="280">
                  <c:v>52.967252139523914</c:v>
                </c:pt>
                <c:pt idx="281">
                  <c:v>53.155747698739297</c:v>
                </c:pt>
                <c:pt idx="282">
                  <c:v>53.344243257954695</c:v>
                </c:pt>
                <c:pt idx="283">
                  <c:v>53.53273881717007</c:v>
                </c:pt>
                <c:pt idx="284">
                  <c:v>53.721234376385468</c:v>
                </c:pt>
                <c:pt idx="285">
                  <c:v>53.909729935600851</c:v>
                </c:pt>
                <c:pt idx="286">
                  <c:v>54.098225494816234</c:v>
                </c:pt>
                <c:pt idx="287">
                  <c:v>54.286721054031624</c:v>
                </c:pt>
                <c:pt idx="288">
                  <c:v>54.475216613247014</c:v>
                </c:pt>
                <c:pt idx="289">
                  <c:v>54.663712172462404</c:v>
                </c:pt>
                <c:pt idx="290">
                  <c:v>54.852207731677787</c:v>
                </c:pt>
                <c:pt idx="291">
                  <c:v>55.040703290893177</c:v>
                </c:pt>
                <c:pt idx="292">
                  <c:v>55.229198850108567</c:v>
                </c:pt>
                <c:pt idx="293">
                  <c:v>55.41769440932395</c:v>
                </c:pt>
                <c:pt idx="294">
                  <c:v>55.60618996853934</c:v>
                </c:pt>
                <c:pt idx="295">
                  <c:v>55.794685527754723</c:v>
                </c:pt>
                <c:pt idx="296">
                  <c:v>55.98318108697012</c:v>
                </c:pt>
                <c:pt idx="297">
                  <c:v>56.171676646185496</c:v>
                </c:pt>
                <c:pt idx="298">
                  <c:v>56.360172205400893</c:v>
                </c:pt>
                <c:pt idx="299">
                  <c:v>56.548667764616276</c:v>
                </c:pt>
                <c:pt idx="300">
                  <c:v>56.737163323831666</c:v>
                </c:pt>
                <c:pt idx="301">
                  <c:v>56.925658883047049</c:v>
                </c:pt>
                <c:pt idx="302">
                  <c:v>57.114154442262432</c:v>
                </c:pt>
                <c:pt idx="303">
                  <c:v>57.302650001477829</c:v>
                </c:pt>
                <c:pt idx="304">
                  <c:v>57.491145560693205</c:v>
                </c:pt>
                <c:pt idx="305">
                  <c:v>57.679641119908602</c:v>
                </c:pt>
                <c:pt idx="306">
                  <c:v>57.868136679123985</c:v>
                </c:pt>
                <c:pt idx="307">
                  <c:v>58.056632238339382</c:v>
                </c:pt>
                <c:pt idx="308">
                  <c:v>58.245127797554758</c:v>
                </c:pt>
                <c:pt idx="309">
                  <c:v>58.433623356770156</c:v>
                </c:pt>
                <c:pt idx="310">
                  <c:v>58.622118915985538</c:v>
                </c:pt>
                <c:pt idx="311">
                  <c:v>58.810614475200929</c:v>
                </c:pt>
                <c:pt idx="312">
                  <c:v>58.999110034416319</c:v>
                </c:pt>
                <c:pt idx="313">
                  <c:v>59.187605593631702</c:v>
                </c:pt>
                <c:pt idx="314">
                  <c:v>59.376101152847092</c:v>
                </c:pt>
                <c:pt idx="315">
                  <c:v>59.564596712062482</c:v>
                </c:pt>
                <c:pt idx="316">
                  <c:v>59.753092271277872</c:v>
                </c:pt>
                <c:pt idx="317">
                  <c:v>59.941587830493255</c:v>
                </c:pt>
                <c:pt idx="318">
                  <c:v>60.130083389708638</c:v>
                </c:pt>
                <c:pt idx="319">
                  <c:v>60.318578948924035</c:v>
                </c:pt>
                <c:pt idx="320">
                  <c:v>60.507074508139418</c:v>
                </c:pt>
                <c:pt idx="321">
                  <c:v>60.695570067354808</c:v>
                </c:pt>
                <c:pt idx="322">
                  <c:v>60.884065626570184</c:v>
                </c:pt>
                <c:pt idx="323">
                  <c:v>61.072561185785588</c:v>
                </c:pt>
                <c:pt idx="324">
                  <c:v>61.261056745000971</c:v>
                </c:pt>
                <c:pt idx="325">
                  <c:v>61.449552304216354</c:v>
                </c:pt>
                <c:pt idx="326">
                  <c:v>61.638047863431737</c:v>
                </c:pt>
                <c:pt idx="327">
                  <c:v>61.82654342264712</c:v>
                </c:pt>
                <c:pt idx="328">
                  <c:v>62.015038981862524</c:v>
                </c:pt>
                <c:pt idx="329">
                  <c:v>62.2035345410779</c:v>
                </c:pt>
                <c:pt idx="330">
                  <c:v>62.39203010029329</c:v>
                </c:pt>
                <c:pt idx="331">
                  <c:v>62.580525659508666</c:v>
                </c:pt>
                <c:pt idx="332">
                  <c:v>62.769021218724077</c:v>
                </c:pt>
                <c:pt idx="333">
                  <c:v>62.957516777939453</c:v>
                </c:pt>
                <c:pt idx="334">
                  <c:v>63.146012337154836</c:v>
                </c:pt>
                <c:pt idx="335">
                  <c:v>63.334507896370226</c:v>
                </c:pt>
                <c:pt idx="336">
                  <c:v>63.523003455585616</c:v>
                </c:pt>
                <c:pt idx="337">
                  <c:v>63.711499014801014</c:v>
                </c:pt>
                <c:pt idx="338">
                  <c:v>63.899994574016389</c:v>
                </c:pt>
                <c:pt idx="339">
                  <c:v>64.088490133231772</c:v>
                </c:pt>
                <c:pt idx="340">
                  <c:v>64.276985692447184</c:v>
                </c:pt>
                <c:pt idx="341">
                  <c:v>64.465481251662553</c:v>
                </c:pt>
                <c:pt idx="342">
                  <c:v>64.653976810877936</c:v>
                </c:pt>
                <c:pt idx="343">
                  <c:v>64.842472370093333</c:v>
                </c:pt>
                <c:pt idx="344">
                  <c:v>65.030967929308716</c:v>
                </c:pt>
                <c:pt idx="345">
                  <c:v>65.219463488524099</c:v>
                </c:pt>
                <c:pt idx="346">
                  <c:v>65.407959047739496</c:v>
                </c:pt>
                <c:pt idx="347">
                  <c:v>65.596454606954879</c:v>
                </c:pt>
                <c:pt idx="348">
                  <c:v>65.784950166170276</c:v>
                </c:pt>
                <c:pt idx="349">
                  <c:v>65.973445725385659</c:v>
                </c:pt>
                <c:pt idx="350">
                  <c:v>66.161941284601042</c:v>
                </c:pt>
                <c:pt idx="351">
                  <c:v>66.350436843816439</c:v>
                </c:pt>
                <c:pt idx="352">
                  <c:v>66.538932403031808</c:v>
                </c:pt>
                <c:pt idx="353">
                  <c:v>66.727427962247205</c:v>
                </c:pt>
                <c:pt idx="354">
                  <c:v>66.915923521462602</c:v>
                </c:pt>
                <c:pt idx="355">
                  <c:v>67.104419080677971</c:v>
                </c:pt>
                <c:pt idx="356">
                  <c:v>67.292914639893354</c:v>
                </c:pt>
                <c:pt idx="357">
                  <c:v>67.481410199108765</c:v>
                </c:pt>
                <c:pt idx="358">
                  <c:v>67.669905758324148</c:v>
                </c:pt>
                <c:pt idx="359">
                  <c:v>67.858401317539531</c:v>
                </c:pt>
                <c:pt idx="360">
                  <c:v>68.046896876754914</c:v>
                </c:pt>
                <c:pt idx="361">
                  <c:v>68.235392435970311</c:v>
                </c:pt>
                <c:pt idx="362">
                  <c:v>68.423887995185694</c:v>
                </c:pt>
                <c:pt idx="363">
                  <c:v>68.612383554401077</c:v>
                </c:pt>
                <c:pt idx="364">
                  <c:v>68.80087911361646</c:v>
                </c:pt>
                <c:pt idx="365">
                  <c:v>68.989374672831872</c:v>
                </c:pt>
                <c:pt idx="366">
                  <c:v>69.177870232047241</c:v>
                </c:pt>
                <c:pt idx="367">
                  <c:v>69.366365791262822</c:v>
                </c:pt>
                <c:pt idx="368">
                  <c:v>69.554861350478021</c:v>
                </c:pt>
                <c:pt idx="369">
                  <c:v>69.743356909693588</c:v>
                </c:pt>
                <c:pt idx="370">
                  <c:v>69.931852468908787</c:v>
                </c:pt>
                <c:pt idx="371">
                  <c:v>70.120348028124383</c:v>
                </c:pt>
                <c:pt idx="372">
                  <c:v>70.308843587339751</c:v>
                </c:pt>
                <c:pt idx="373">
                  <c:v>70.497339146555149</c:v>
                </c:pt>
                <c:pt idx="374">
                  <c:v>70.685834705770546</c:v>
                </c:pt>
                <c:pt idx="375">
                  <c:v>70.874330264985915</c:v>
                </c:pt>
                <c:pt idx="376">
                  <c:v>71.062825824201312</c:v>
                </c:pt>
                <c:pt idx="377">
                  <c:v>71.251321383416695</c:v>
                </c:pt>
              </c:numCache>
            </c:numRef>
          </c:cat>
          <c:val>
            <c:numRef>
              <c:f>Pumps!$D$15:$D$392</c:f>
              <c:numCache>
                <c:formatCode>0.0</c:formatCode>
                <c:ptCount val="378"/>
                <c:pt idx="0">
                  <c:v>237.84176585706953</c:v>
                </c:pt>
                <c:pt idx="1">
                  <c:v>237.8232545756475</c:v>
                </c:pt>
                <c:pt idx="2">
                  <c:v>237.80446615573385</c:v>
                </c:pt>
                <c:pt idx="3">
                  <c:v>237.78540059732865</c:v>
                </c:pt>
                <c:pt idx="4">
                  <c:v>237.76605790043183</c:v>
                </c:pt>
                <c:pt idx="5">
                  <c:v>237.74643806504346</c:v>
                </c:pt>
                <c:pt idx="6">
                  <c:v>237.72654109116351</c:v>
                </c:pt>
                <c:pt idx="7">
                  <c:v>237.70636697879195</c:v>
                </c:pt>
                <c:pt idx="8">
                  <c:v>237.68591572792883</c:v>
                </c:pt>
                <c:pt idx="9">
                  <c:v>237.6651873385741</c:v>
                </c:pt>
                <c:pt idx="10">
                  <c:v>237.64418181072782</c:v>
                </c:pt>
                <c:pt idx="11">
                  <c:v>237.62289914438995</c:v>
                </c:pt>
                <c:pt idx="12">
                  <c:v>237.60133933956047</c:v>
                </c:pt>
                <c:pt idx="13">
                  <c:v>237.57950239623943</c:v>
                </c:pt>
                <c:pt idx="14">
                  <c:v>237.55738831442682</c:v>
                </c:pt>
                <c:pt idx="15">
                  <c:v>237.53499709412262</c:v>
                </c:pt>
                <c:pt idx="16">
                  <c:v>237.5123287353268</c:v>
                </c:pt>
                <c:pt idx="17">
                  <c:v>237.48938323803944</c:v>
                </c:pt>
                <c:pt idx="18">
                  <c:v>237.46616060226049</c:v>
                </c:pt>
                <c:pt idx="19">
                  <c:v>237.44266082798995</c:v>
                </c:pt>
                <c:pt idx="20">
                  <c:v>237.41888391522784</c:v>
                </c:pt>
                <c:pt idx="21">
                  <c:v>237.39482986397414</c:v>
                </c:pt>
                <c:pt idx="22">
                  <c:v>237.37049867422886</c:v>
                </c:pt>
                <c:pt idx="23">
                  <c:v>237.34589034599196</c:v>
                </c:pt>
                <c:pt idx="24">
                  <c:v>237.32100487926351</c:v>
                </c:pt>
                <c:pt idx="25">
                  <c:v>237.29584227404348</c:v>
                </c:pt>
                <c:pt idx="26">
                  <c:v>237.27040253033186</c:v>
                </c:pt>
                <c:pt idx="27">
                  <c:v>237.24468564812867</c:v>
                </c:pt>
                <c:pt idx="28">
                  <c:v>237.21869162743388</c:v>
                </c:pt>
                <c:pt idx="29">
                  <c:v>237.19242046824752</c:v>
                </c:pt>
                <c:pt idx="30">
                  <c:v>237.1658721705696</c:v>
                </c:pt>
                <c:pt idx="31">
                  <c:v>237.13904673440007</c:v>
                </c:pt>
                <c:pt idx="32">
                  <c:v>237.11194415973895</c:v>
                </c:pt>
                <c:pt idx="33">
                  <c:v>237.08456444658626</c:v>
                </c:pt>
                <c:pt idx="34">
                  <c:v>237.05690759494198</c:v>
                </c:pt>
                <c:pt idx="35">
                  <c:v>237.02897360480611</c:v>
                </c:pt>
                <c:pt idx="36">
                  <c:v>237.00076247617866</c:v>
                </c:pt>
                <c:pt idx="37">
                  <c:v>236.97227420905966</c:v>
                </c:pt>
                <c:pt idx="38">
                  <c:v>236.94350880344905</c:v>
                </c:pt>
                <c:pt idx="39">
                  <c:v>236.91446625934685</c:v>
                </c:pt>
                <c:pt idx="40">
                  <c:v>236.88514657675307</c:v>
                </c:pt>
                <c:pt idx="41">
                  <c:v>236.85554975566774</c:v>
                </c:pt>
                <c:pt idx="42">
                  <c:v>236.82567579609079</c:v>
                </c:pt>
                <c:pt idx="43">
                  <c:v>236.79552469802226</c:v>
                </c:pt>
                <c:pt idx="44">
                  <c:v>236.76509646146218</c:v>
                </c:pt>
                <c:pt idx="45">
                  <c:v>236.73439108641048</c:v>
                </c:pt>
                <c:pt idx="46">
                  <c:v>236.7034085728672</c:v>
                </c:pt>
                <c:pt idx="47">
                  <c:v>236.67214892083237</c:v>
                </c:pt>
                <c:pt idx="48">
                  <c:v>236.64061213030593</c:v>
                </c:pt>
                <c:pt idx="49">
                  <c:v>236.60879820128793</c:v>
                </c:pt>
                <c:pt idx="50">
                  <c:v>236.57670713377831</c:v>
                </c:pt>
                <c:pt idx="51">
                  <c:v>236.54433892777715</c:v>
                </c:pt>
                <c:pt idx="52">
                  <c:v>236.51169358328437</c:v>
                </c:pt>
                <c:pt idx="53">
                  <c:v>236.47877110030004</c:v>
                </c:pt>
                <c:pt idx="54">
                  <c:v>236.44557147882409</c:v>
                </c:pt>
                <c:pt idx="55">
                  <c:v>236.41209471885659</c:v>
                </c:pt>
                <c:pt idx="56">
                  <c:v>236.37834082039748</c:v>
                </c:pt>
                <c:pt idx="57">
                  <c:v>236.34430978344682</c:v>
                </c:pt>
                <c:pt idx="58">
                  <c:v>236.31000160800457</c:v>
                </c:pt>
                <c:pt idx="59">
                  <c:v>236.27541629407071</c:v>
                </c:pt>
                <c:pt idx="60">
                  <c:v>236.24055384164529</c:v>
                </c:pt>
                <c:pt idx="61">
                  <c:v>236.2054142507283</c:v>
                </c:pt>
                <c:pt idx="62">
                  <c:v>236.16999752131971</c:v>
                </c:pt>
                <c:pt idx="63">
                  <c:v>236.13430365341952</c:v>
                </c:pt>
                <c:pt idx="64">
                  <c:v>236.09833264702777</c:v>
                </c:pt>
                <c:pt idx="65">
                  <c:v>236.06208450214444</c:v>
                </c:pt>
                <c:pt idx="66">
                  <c:v>236.02555921876953</c:v>
                </c:pt>
                <c:pt idx="67">
                  <c:v>235.988756796903</c:v>
                </c:pt>
                <c:pt idx="68">
                  <c:v>235.95167723654492</c:v>
                </c:pt>
                <c:pt idx="69">
                  <c:v>235.91432053769526</c:v>
                </c:pt>
                <c:pt idx="70">
                  <c:v>235.87668670035401</c:v>
                </c:pt>
                <c:pt idx="71">
                  <c:v>235.83877572452118</c:v>
                </c:pt>
                <c:pt idx="72">
                  <c:v>235.80058761019677</c:v>
                </c:pt>
                <c:pt idx="73">
                  <c:v>235.76212235738078</c:v>
                </c:pt>
                <c:pt idx="74">
                  <c:v>235.7233799660732</c:v>
                </c:pt>
                <c:pt idx="75">
                  <c:v>235.68436043627403</c:v>
                </c:pt>
                <c:pt idx="76">
                  <c:v>235.64506376798329</c:v>
                </c:pt>
                <c:pt idx="77">
                  <c:v>235.60548996120096</c:v>
                </c:pt>
                <c:pt idx="78">
                  <c:v>235.56563901592705</c:v>
                </c:pt>
                <c:pt idx="79">
                  <c:v>235.52551093216155</c:v>
                </c:pt>
                <c:pt idx="80">
                  <c:v>235.48510570990447</c:v>
                </c:pt>
                <c:pt idx="81">
                  <c:v>235.44442334915581</c:v>
                </c:pt>
                <c:pt idx="82">
                  <c:v>235.40346384991557</c:v>
                </c:pt>
                <c:pt idx="83">
                  <c:v>235.36222721218374</c:v>
                </c:pt>
                <c:pt idx="84">
                  <c:v>235.32071343596036</c:v>
                </c:pt>
                <c:pt idx="85">
                  <c:v>235.27892252124536</c:v>
                </c:pt>
                <c:pt idx="86">
                  <c:v>235.23685446803879</c:v>
                </c:pt>
                <c:pt idx="87">
                  <c:v>235.19450927634063</c:v>
                </c:pt>
                <c:pt idx="88">
                  <c:v>235.15188694615091</c:v>
                </c:pt>
                <c:pt idx="89">
                  <c:v>235.10898747746958</c:v>
                </c:pt>
                <c:pt idx="90">
                  <c:v>235.06581087029667</c:v>
                </c:pt>
                <c:pt idx="91">
                  <c:v>235.02235712463221</c:v>
                </c:pt>
                <c:pt idx="92">
                  <c:v>234.97862624047613</c:v>
                </c:pt>
                <c:pt idx="93">
                  <c:v>234.93461821782847</c:v>
                </c:pt>
                <c:pt idx="94">
                  <c:v>234.89033305668926</c:v>
                </c:pt>
                <c:pt idx="95">
                  <c:v>234.84577075705843</c:v>
                </c:pt>
                <c:pt idx="96">
                  <c:v>234.80093131893602</c:v>
                </c:pt>
                <c:pt idx="97">
                  <c:v>234.75581474232206</c:v>
                </c:pt>
                <c:pt idx="98">
                  <c:v>234.71042102721648</c:v>
                </c:pt>
                <c:pt idx="99">
                  <c:v>234.66475017361935</c:v>
                </c:pt>
                <c:pt idx="100">
                  <c:v>234.61880218153061</c:v>
                </c:pt>
                <c:pt idx="101">
                  <c:v>234.57257705095031</c:v>
                </c:pt>
                <c:pt idx="102">
                  <c:v>234.52607478187841</c:v>
                </c:pt>
                <c:pt idx="103">
                  <c:v>234.47929537431494</c:v>
                </c:pt>
                <c:pt idx="104">
                  <c:v>234.4322388282599</c:v>
                </c:pt>
                <c:pt idx="105">
                  <c:v>234.38490514371324</c:v>
                </c:pt>
                <c:pt idx="106">
                  <c:v>234.33729432067503</c:v>
                </c:pt>
                <c:pt idx="107">
                  <c:v>234.2894063591452</c:v>
                </c:pt>
                <c:pt idx="108">
                  <c:v>234.24124125912383</c:v>
                </c:pt>
                <c:pt idx="109">
                  <c:v>234.19279902061086</c:v>
                </c:pt>
                <c:pt idx="110">
                  <c:v>234.14407964360629</c:v>
                </c:pt>
                <c:pt idx="111">
                  <c:v>234.09508312811016</c:v>
                </c:pt>
                <c:pt idx="112">
                  <c:v>234.04580947412245</c:v>
                </c:pt>
                <c:pt idx="113">
                  <c:v>233.99625868164316</c:v>
                </c:pt>
                <c:pt idx="114">
                  <c:v>233.94643075067228</c:v>
                </c:pt>
                <c:pt idx="115">
                  <c:v>233.89632568120979</c:v>
                </c:pt>
                <c:pt idx="116">
                  <c:v>233.84594347325574</c:v>
                </c:pt>
                <c:pt idx="117">
                  <c:v>233.79528412681012</c:v>
                </c:pt>
                <c:pt idx="118">
                  <c:v>233.74434764187291</c:v>
                </c:pt>
                <c:pt idx="119">
                  <c:v>233.69313401844411</c:v>
                </c:pt>
                <c:pt idx="120">
                  <c:v>233.64164325652374</c:v>
                </c:pt>
                <c:pt idx="121">
                  <c:v>233.58987535611178</c:v>
                </c:pt>
                <c:pt idx="122">
                  <c:v>233.53783031720823</c:v>
                </c:pt>
                <c:pt idx="123">
                  <c:v>233.48550813981311</c:v>
                </c:pt>
                <c:pt idx="124">
                  <c:v>233.4329088239264</c:v>
                </c:pt>
                <c:pt idx="125">
                  <c:v>233.3800323695481</c:v>
                </c:pt>
                <c:pt idx="126">
                  <c:v>233.32687877667823</c:v>
                </c:pt>
                <c:pt idx="127">
                  <c:v>233.27344804531677</c:v>
                </c:pt>
                <c:pt idx="128">
                  <c:v>233.21974017546373</c:v>
                </c:pt>
                <c:pt idx="129">
                  <c:v>233.1657551671191</c:v>
                </c:pt>
                <c:pt idx="130">
                  <c:v>233.11149302028289</c:v>
                </c:pt>
                <c:pt idx="131">
                  <c:v>233.0569537349551</c:v>
                </c:pt>
                <c:pt idx="132">
                  <c:v>233.00213731113573</c:v>
                </c:pt>
                <c:pt idx="133">
                  <c:v>232.94704374882477</c:v>
                </c:pt>
                <c:pt idx="134">
                  <c:v>232.89167304802226</c:v>
                </c:pt>
                <c:pt idx="135">
                  <c:v>232.83602520872813</c:v>
                </c:pt>
                <c:pt idx="136">
                  <c:v>232.78010023094242</c:v>
                </c:pt>
                <c:pt idx="137">
                  <c:v>232.72389811466513</c:v>
                </c:pt>
                <c:pt idx="138">
                  <c:v>232.66741885989629</c:v>
                </c:pt>
                <c:pt idx="139">
                  <c:v>232.61066246663583</c:v>
                </c:pt>
                <c:pt idx="140">
                  <c:v>232.55362893488379</c:v>
                </c:pt>
                <c:pt idx="141">
                  <c:v>232.49631826464019</c:v>
                </c:pt>
                <c:pt idx="142">
                  <c:v>232.43873045590499</c:v>
                </c:pt>
                <c:pt idx="143">
                  <c:v>232.3808655086782</c:v>
                </c:pt>
                <c:pt idx="144">
                  <c:v>232.32272342295985</c:v>
                </c:pt>
                <c:pt idx="145">
                  <c:v>232.2643041987499</c:v>
                </c:pt>
                <c:pt idx="146">
                  <c:v>232.20560783604839</c:v>
                </c:pt>
                <c:pt idx="147">
                  <c:v>232.14663433485526</c:v>
                </c:pt>
                <c:pt idx="148">
                  <c:v>232.08738369517059</c:v>
                </c:pt>
                <c:pt idx="149">
                  <c:v>232.0278559169943</c:v>
                </c:pt>
                <c:pt idx="150">
                  <c:v>231.96805100032645</c:v>
                </c:pt>
                <c:pt idx="151">
                  <c:v>231.907968945167</c:v>
                </c:pt>
                <c:pt idx="152">
                  <c:v>231.84760975151599</c:v>
                </c:pt>
                <c:pt idx="153">
                  <c:v>231.78697341937337</c:v>
                </c:pt>
                <c:pt idx="154">
                  <c:v>231.72605994873919</c:v>
                </c:pt>
                <c:pt idx="155">
                  <c:v>231.66486933961343</c:v>
                </c:pt>
                <c:pt idx="156">
                  <c:v>231.60340159199606</c:v>
                </c:pt>
                <c:pt idx="157">
                  <c:v>231.54165670588714</c:v>
                </c:pt>
                <c:pt idx="158">
                  <c:v>231.47963468128663</c:v>
                </c:pt>
                <c:pt idx="159">
                  <c:v>231.41733551819451</c:v>
                </c:pt>
                <c:pt idx="160">
                  <c:v>231.35475921661083</c:v>
                </c:pt>
                <c:pt idx="161">
                  <c:v>231.29190577653557</c:v>
                </c:pt>
                <c:pt idx="162">
                  <c:v>231.22877519796873</c:v>
                </c:pt>
                <c:pt idx="163">
                  <c:v>231.16536748091031</c:v>
                </c:pt>
                <c:pt idx="164">
                  <c:v>231.10168262536027</c:v>
                </c:pt>
                <c:pt idx="165">
                  <c:v>231.03772063131868</c:v>
                </c:pt>
                <c:pt idx="166">
                  <c:v>230.9734814987855</c:v>
                </c:pt>
                <c:pt idx="167">
                  <c:v>230.90896522776075</c:v>
                </c:pt>
                <c:pt idx="168">
                  <c:v>230.8441718182444</c:v>
                </c:pt>
                <c:pt idx="169">
                  <c:v>230.77910127023648</c:v>
                </c:pt>
                <c:pt idx="170">
                  <c:v>230.71375358373697</c:v>
                </c:pt>
                <c:pt idx="171">
                  <c:v>230.64812875874588</c:v>
                </c:pt>
                <c:pt idx="172">
                  <c:v>230.58222679526321</c:v>
                </c:pt>
                <c:pt idx="173">
                  <c:v>230.51604769328895</c:v>
                </c:pt>
                <c:pt idx="174">
                  <c:v>230.44959145282311</c:v>
                </c:pt>
                <c:pt idx="175">
                  <c:v>230.38285807386569</c:v>
                </c:pt>
                <c:pt idx="176">
                  <c:v>230.31584755641668</c:v>
                </c:pt>
                <c:pt idx="177">
                  <c:v>230.2485599004761</c:v>
                </c:pt>
                <c:pt idx="178">
                  <c:v>230.18099510604392</c:v>
                </c:pt>
                <c:pt idx="179">
                  <c:v>230.11315317312017</c:v>
                </c:pt>
                <c:pt idx="180">
                  <c:v>230.04503410170483</c:v>
                </c:pt>
                <c:pt idx="181">
                  <c:v>229.97663789179791</c:v>
                </c:pt>
                <c:pt idx="182">
                  <c:v>229.90796454339943</c:v>
                </c:pt>
                <c:pt idx="183">
                  <c:v>229.83901405650934</c:v>
                </c:pt>
                <c:pt idx="184">
                  <c:v>229.76978643112767</c:v>
                </c:pt>
                <c:pt idx="185">
                  <c:v>229.70028166725442</c:v>
                </c:pt>
                <c:pt idx="186">
                  <c:v>229.63049976488961</c:v>
                </c:pt>
                <c:pt idx="187">
                  <c:v>229.56044072403319</c:v>
                </c:pt>
                <c:pt idx="188">
                  <c:v>229.49010454468518</c:v>
                </c:pt>
                <c:pt idx="189">
                  <c:v>229.41949122684559</c:v>
                </c:pt>
                <c:pt idx="190">
                  <c:v>229.34860077051445</c:v>
                </c:pt>
                <c:pt idx="191">
                  <c:v>229.2774331756917</c:v>
                </c:pt>
                <c:pt idx="192">
                  <c:v>229.20598844237739</c:v>
                </c:pt>
                <c:pt idx="193">
                  <c:v>229.13426657057147</c:v>
                </c:pt>
                <c:pt idx="194">
                  <c:v>229.06226756027399</c:v>
                </c:pt>
                <c:pt idx="195">
                  <c:v>228.98999141148491</c:v>
                </c:pt>
                <c:pt idx="196">
                  <c:v>228.91743812420424</c:v>
                </c:pt>
                <c:pt idx="197">
                  <c:v>228.84460769843201</c:v>
                </c:pt>
                <c:pt idx="198">
                  <c:v>228.77150013416821</c:v>
                </c:pt>
                <c:pt idx="199">
                  <c:v>228.69811543141279</c:v>
                </c:pt>
                <c:pt idx="200">
                  <c:v>228.62445359016581</c:v>
                </c:pt>
                <c:pt idx="201">
                  <c:v>228.55051461042723</c:v>
                </c:pt>
                <c:pt idx="202">
                  <c:v>228.47629849219709</c:v>
                </c:pt>
                <c:pt idx="203">
                  <c:v>228.40180523547534</c:v>
                </c:pt>
                <c:pt idx="204">
                  <c:v>228.32703484026203</c:v>
                </c:pt>
                <c:pt idx="205">
                  <c:v>228.25198730655714</c:v>
                </c:pt>
                <c:pt idx="206">
                  <c:v>228.17666263436064</c:v>
                </c:pt>
                <c:pt idx="207">
                  <c:v>228.10106082367258</c:v>
                </c:pt>
                <c:pt idx="208">
                  <c:v>228.02518187449294</c:v>
                </c:pt>
                <c:pt idx="209">
                  <c:v>227.94902578682172</c:v>
                </c:pt>
                <c:pt idx="210">
                  <c:v>227.87259256065889</c:v>
                </c:pt>
                <c:pt idx="211">
                  <c:v>227.7958821960045</c:v>
                </c:pt>
                <c:pt idx="212">
                  <c:v>227.71889469285853</c:v>
                </c:pt>
                <c:pt idx="213">
                  <c:v>227.64163005122097</c:v>
                </c:pt>
                <c:pt idx="214">
                  <c:v>227.56408827109183</c:v>
                </c:pt>
                <c:pt idx="215">
                  <c:v>227.48626935247108</c:v>
                </c:pt>
                <c:pt idx="216">
                  <c:v>227.40817329535878</c:v>
                </c:pt>
                <c:pt idx="217">
                  <c:v>227.32980009975489</c:v>
                </c:pt>
                <c:pt idx="218">
                  <c:v>227.25114976565942</c:v>
                </c:pt>
                <c:pt idx="219">
                  <c:v>227.17222229307237</c:v>
                </c:pt>
                <c:pt idx="220">
                  <c:v>227.09301768199373</c:v>
                </c:pt>
                <c:pt idx="221">
                  <c:v>227.01353593242351</c:v>
                </c:pt>
                <c:pt idx="222">
                  <c:v>226.9337770443617</c:v>
                </c:pt>
                <c:pt idx="223">
                  <c:v>226.85374101780832</c:v>
                </c:pt>
                <c:pt idx="224">
                  <c:v>226.77342785276335</c:v>
                </c:pt>
                <c:pt idx="225">
                  <c:v>226.69283754922679</c:v>
                </c:pt>
                <c:pt idx="226">
                  <c:v>226.61197010719866</c:v>
                </c:pt>
                <c:pt idx="227">
                  <c:v>226.53082552667897</c:v>
                </c:pt>
                <c:pt idx="228">
                  <c:v>226.44940380766766</c:v>
                </c:pt>
                <c:pt idx="229">
                  <c:v>226.36770495016478</c:v>
                </c:pt>
                <c:pt idx="230">
                  <c:v>226.28572895417031</c:v>
                </c:pt>
                <c:pt idx="231">
                  <c:v>226.20347581968426</c:v>
                </c:pt>
                <c:pt idx="232">
                  <c:v>226.12094554670662</c:v>
                </c:pt>
                <c:pt idx="233">
                  <c:v>226.03813813523743</c:v>
                </c:pt>
                <c:pt idx="234">
                  <c:v>225.95505358527663</c:v>
                </c:pt>
                <c:pt idx="235">
                  <c:v>225.87169189682425</c:v>
                </c:pt>
                <c:pt idx="236">
                  <c:v>225.78805306988031</c:v>
                </c:pt>
                <c:pt idx="237">
                  <c:v>225.70413710444475</c:v>
                </c:pt>
                <c:pt idx="238">
                  <c:v>225.61994400051762</c:v>
                </c:pt>
                <c:pt idx="239">
                  <c:v>225.53547375809893</c:v>
                </c:pt>
                <c:pt idx="240">
                  <c:v>225.45072637718863</c:v>
                </c:pt>
                <c:pt idx="241">
                  <c:v>225.36570185778675</c:v>
                </c:pt>
                <c:pt idx="242">
                  <c:v>225.28040019989331</c:v>
                </c:pt>
                <c:pt idx="243">
                  <c:v>225.19482140350826</c:v>
                </c:pt>
                <c:pt idx="244">
                  <c:v>225.10896546863165</c:v>
                </c:pt>
                <c:pt idx="245">
                  <c:v>225.02283239526344</c:v>
                </c:pt>
                <c:pt idx="246">
                  <c:v>224.93642218340364</c:v>
                </c:pt>
                <c:pt idx="247">
                  <c:v>224.84973483305228</c:v>
                </c:pt>
                <c:pt idx="248">
                  <c:v>224.76277034420934</c:v>
                </c:pt>
                <c:pt idx="249">
                  <c:v>224.67552871687479</c:v>
                </c:pt>
                <c:pt idx="250">
                  <c:v>224.58800995104869</c:v>
                </c:pt>
                <c:pt idx="251">
                  <c:v>224.50021404673097</c:v>
                </c:pt>
                <c:pt idx="252">
                  <c:v>224.4121410039217</c:v>
                </c:pt>
                <c:pt idx="253">
                  <c:v>224.32379082262085</c:v>
                </c:pt>
                <c:pt idx="254">
                  <c:v>224.23516350282839</c:v>
                </c:pt>
                <c:pt idx="255">
                  <c:v>224.14625904454437</c:v>
                </c:pt>
                <c:pt idx="256">
                  <c:v>224.05707744776876</c:v>
                </c:pt>
                <c:pt idx="257">
                  <c:v>223.96761871250155</c:v>
                </c:pt>
                <c:pt idx="258">
                  <c:v>223.87788283874278</c:v>
                </c:pt>
                <c:pt idx="259">
                  <c:v>223.78786982649243</c:v>
                </c:pt>
                <c:pt idx="260">
                  <c:v>223.69757967575049</c:v>
                </c:pt>
                <c:pt idx="261">
                  <c:v>223.60701238651697</c:v>
                </c:pt>
                <c:pt idx="262">
                  <c:v>223.51616795879184</c:v>
                </c:pt>
                <c:pt idx="263">
                  <c:v>223.42504639257515</c:v>
                </c:pt>
                <c:pt idx="264">
                  <c:v>223.33364768786689</c:v>
                </c:pt>
                <c:pt idx="265">
                  <c:v>223.24197184466703</c:v>
                </c:pt>
                <c:pt idx="266">
                  <c:v>223.1500188629756</c:v>
                </c:pt>
                <c:pt idx="267">
                  <c:v>223.05778874279258</c:v>
                </c:pt>
                <c:pt idx="268">
                  <c:v>222.96528148411798</c:v>
                </c:pt>
                <c:pt idx="269">
                  <c:v>222.8724970869518</c:v>
                </c:pt>
                <c:pt idx="270">
                  <c:v>222.77943555129403</c:v>
                </c:pt>
                <c:pt idx="271">
                  <c:v>222.68609687714468</c:v>
                </c:pt>
                <c:pt idx="272">
                  <c:v>222.59248106450374</c:v>
                </c:pt>
                <c:pt idx="273">
                  <c:v>222.49858811337123</c:v>
                </c:pt>
                <c:pt idx="274">
                  <c:v>222.40441802374713</c:v>
                </c:pt>
                <c:pt idx="275">
                  <c:v>222.30997079563144</c:v>
                </c:pt>
                <c:pt idx="276">
                  <c:v>222.21524642902418</c:v>
                </c:pt>
                <c:pt idx="277">
                  <c:v>222.12024492392533</c:v>
                </c:pt>
                <c:pt idx="278">
                  <c:v>222.02496628033492</c:v>
                </c:pt>
                <c:pt idx="279">
                  <c:v>221.92941049825291</c:v>
                </c:pt>
                <c:pt idx="280">
                  <c:v>221.83357757767931</c:v>
                </c:pt>
                <c:pt idx="281">
                  <c:v>221.73746751861412</c:v>
                </c:pt>
                <c:pt idx="282">
                  <c:v>221.64108032105736</c:v>
                </c:pt>
                <c:pt idx="283">
                  <c:v>221.54441598500904</c:v>
                </c:pt>
                <c:pt idx="284">
                  <c:v>221.44747451046911</c:v>
                </c:pt>
                <c:pt idx="285">
                  <c:v>221.35025589743759</c:v>
                </c:pt>
                <c:pt idx="286">
                  <c:v>221.25276014591452</c:v>
                </c:pt>
                <c:pt idx="287">
                  <c:v>221.15498725589984</c:v>
                </c:pt>
                <c:pt idx="288">
                  <c:v>221.05693722739358</c:v>
                </c:pt>
                <c:pt idx="289">
                  <c:v>220.95861006039576</c:v>
                </c:pt>
                <c:pt idx="290">
                  <c:v>220.86000575490633</c:v>
                </c:pt>
                <c:pt idx="291">
                  <c:v>220.76112431092534</c:v>
                </c:pt>
                <c:pt idx="292">
                  <c:v>220.66196572845274</c:v>
                </c:pt>
                <c:pt idx="293">
                  <c:v>220.56253000748859</c:v>
                </c:pt>
                <c:pt idx="294">
                  <c:v>220.46281714803283</c:v>
                </c:pt>
                <c:pt idx="295">
                  <c:v>220.36282715008548</c:v>
                </c:pt>
                <c:pt idx="296">
                  <c:v>220.26256001364658</c:v>
                </c:pt>
                <c:pt idx="297">
                  <c:v>220.16201573871609</c:v>
                </c:pt>
                <c:pt idx="298">
                  <c:v>220.061194325294</c:v>
                </c:pt>
                <c:pt idx="299">
                  <c:v>219.96009577338035</c:v>
                </c:pt>
                <c:pt idx="300">
                  <c:v>219.85872008297508</c:v>
                </c:pt>
                <c:pt idx="301">
                  <c:v>219.75706725407827</c:v>
                </c:pt>
                <c:pt idx="302">
                  <c:v>219.65513728668986</c:v>
                </c:pt>
                <c:pt idx="303">
                  <c:v>219.55293018080985</c:v>
                </c:pt>
                <c:pt idx="304">
                  <c:v>219.45044593643829</c:v>
                </c:pt>
                <c:pt idx="305">
                  <c:v>219.34768455357514</c:v>
                </c:pt>
                <c:pt idx="306">
                  <c:v>219.2446460322204</c:v>
                </c:pt>
                <c:pt idx="307">
                  <c:v>219.14133037237406</c:v>
                </c:pt>
                <c:pt idx="308">
                  <c:v>219.03773757403616</c:v>
                </c:pt>
                <c:pt idx="309">
                  <c:v>218.93386763720667</c:v>
                </c:pt>
                <c:pt idx="310">
                  <c:v>218.82972056188561</c:v>
                </c:pt>
                <c:pt idx="311">
                  <c:v>218.72529634807296</c:v>
                </c:pt>
                <c:pt idx="312">
                  <c:v>218.6205949957687</c:v>
                </c:pt>
                <c:pt idx="313">
                  <c:v>218.51561650497288</c:v>
                </c:pt>
                <c:pt idx="314">
                  <c:v>218.41036087568548</c:v>
                </c:pt>
                <c:pt idx="315">
                  <c:v>218.3048281079065</c:v>
                </c:pt>
                <c:pt idx="316">
                  <c:v>218.19901820163594</c:v>
                </c:pt>
                <c:pt idx="317">
                  <c:v>218.09293115687379</c:v>
                </c:pt>
                <c:pt idx="318">
                  <c:v>217.98656697362006</c:v>
                </c:pt>
                <c:pt idx="319">
                  <c:v>217.87992565187474</c:v>
                </c:pt>
                <c:pt idx="320">
                  <c:v>217.77300719163784</c:v>
                </c:pt>
                <c:pt idx="321">
                  <c:v>217.66581159290936</c:v>
                </c:pt>
                <c:pt idx="322">
                  <c:v>217.5583388556893</c:v>
                </c:pt>
                <c:pt idx="323">
                  <c:v>217.45058897997765</c:v>
                </c:pt>
                <c:pt idx="324">
                  <c:v>217.34256196577442</c:v>
                </c:pt>
                <c:pt idx="325">
                  <c:v>217.23425781307961</c:v>
                </c:pt>
                <c:pt idx="326">
                  <c:v>217.12567652189324</c:v>
                </c:pt>
                <c:pt idx="327">
                  <c:v>217.01681809221526</c:v>
                </c:pt>
                <c:pt idx="328">
                  <c:v>216.9076825240457</c:v>
                </c:pt>
                <c:pt idx="329">
                  <c:v>216.79826981738455</c:v>
                </c:pt>
                <c:pt idx="330">
                  <c:v>216.68857997223182</c:v>
                </c:pt>
                <c:pt idx="331">
                  <c:v>216.57861298858754</c:v>
                </c:pt>
                <c:pt idx="332">
                  <c:v>216.46836886645164</c:v>
                </c:pt>
                <c:pt idx="333">
                  <c:v>216.35784760582416</c:v>
                </c:pt>
                <c:pt idx="334">
                  <c:v>216.24704920670513</c:v>
                </c:pt>
                <c:pt idx="335">
                  <c:v>216.13597366909448</c:v>
                </c:pt>
                <c:pt idx="336">
                  <c:v>216.02462099299225</c:v>
                </c:pt>
                <c:pt idx="337">
                  <c:v>215.91299117839844</c:v>
                </c:pt>
                <c:pt idx="338">
                  <c:v>215.80108422531308</c:v>
                </c:pt>
                <c:pt idx="339">
                  <c:v>215.68890013373613</c:v>
                </c:pt>
                <c:pt idx="340">
                  <c:v>215.57643890366757</c:v>
                </c:pt>
                <c:pt idx="341">
                  <c:v>215.46370053510742</c:v>
                </c:pt>
                <c:pt idx="342">
                  <c:v>215.35068502805572</c:v>
                </c:pt>
                <c:pt idx="343">
                  <c:v>215.23739238251241</c:v>
                </c:pt>
                <c:pt idx="344">
                  <c:v>215.12382259847755</c:v>
                </c:pt>
                <c:pt idx="345">
                  <c:v>215.00997567595107</c:v>
                </c:pt>
                <c:pt idx="346">
                  <c:v>214.89585161493304</c:v>
                </c:pt>
                <c:pt idx="347">
                  <c:v>214.78145041542342</c:v>
                </c:pt>
                <c:pt idx="348">
                  <c:v>214.66677207742219</c:v>
                </c:pt>
                <c:pt idx="349">
                  <c:v>214.55181660092941</c:v>
                </c:pt>
                <c:pt idx="350">
                  <c:v>214.43658398594502</c:v>
                </c:pt>
                <c:pt idx="351">
                  <c:v>214.32107423246907</c:v>
                </c:pt>
                <c:pt idx="352">
                  <c:v>214.20528734050154</c:v>
                </c:pt>
                <c:pt idx="353">
                  <c:v>214.0892233100424</c:v>
                </c:pt>
                <c:pt idx="354">
                  <c:v>213.9728821410917</c:v>
                </c:pt>
                <c:pt idx="355">
                  <c:v>213.85626383364942</c:v>
                </c:pt>
                <c:pt idx="356">
                  <c:v>213.73936838771556</c:v>
                </c:pt>
                <c:pt idx="357">
                  <c:v>213.62219580329008</c:v>
                </c:pt>
                <c:pt idx="358">
                  <c:v>213.50474608037305</c:v>
                </c:pt>
                <c:pt idx="359">
                  <c:v>213.38701921896444</c:v>
                </c:pt>
                <c:pt idx="360">
                  <c:v>213.26901521906424</c:v>
                </c:pt>
                <c:pt idx="361">
                  <c:v>213.15073408067246</c:v>
                </c:pt>
                <c:pt idx="362">
                  <c:v>213.0321758037891</c:v>
                </c:pt>
                <c:pt idx="363">
                  <c:v>212.91334038841416</c:v>
                </c:pt>
                <c:pt idx="364">
                  <c:v>212.79422783454763</c:v>
                </c:pt>
                <c:pt idx="365">
                  <c:v>212.67483814218949</c:v>
                </c:pt>
                <c:pt idx="366">
                  <c:v>212.55517131133979</c:v>
                </c:pt>
                <c:pt idx="367">
                  <c:v>212.4352273419984</c:v>
                </c:pt>
                <c:pt idx="368">
                  <c:v>212.31500623416565</c:v>
                </c:pt>
                <c:pt idx="369">
                  <c:v>212.19450798784112</c:v>
                </c:pt>
                <c:pt idx="370">
                  <c:v>212.07373260302521</c:v>
                </c:pt>
                <c:pt idx="371">
                  <c:v>211.95268007971745</c:v>
                </c:pt>
                <c:pt idx="372">
                  <c:v>211.83135041791826</c:v>
                </c:pt>
                <c:pt idx="373">
                  <c:v>211.70974361762751</c:v>
                </c:pt>
                <c:pt idx="374">
                  <c:v>211.58785967884512</c:v>
                </c:pt>
                <c:pt idx="375">
                  <c:v>211.46569860157121</c:v>
                </c:pt>
                <c:pt idx="376">
                  <c:v>211.34326038580568</c:v>
                </c:pt>
                <c:pt idx="377">
                  <c:v>211.22054503154857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2E-4708-8EF9-F3BF23814516}"/>
            </c:ext>
          </c:extLst>
        </c:ser>
        <c:ser>
          <c:idx val="3"/>
          <c:order val="2"/>
          <c:tx>
            <c:strRef>
              <c:f>Pumps!$E$14</c:f>
              <c:strCache>
                <c:ptCount val="1"/>
                <c:pt idx="0">
                  <c:v>Pump 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Pumps!$B$15:$B$392</c:f>
              <c:numCache>
                <c:formatCode>0.0</c:formatCode>
                <c:ptCount val="378"/>
                <c:pt idx="0">
                  <c:v>0.1884955592153876</c:v>
                </c:pt>
                <c:pt idx="1">
                  <c:v>0.37699111843077521</c:v>
                </c:pt>
                <c:pt idx="2">
                  <c:v>0.56548667764616278</c:v>
                </c:pt>
                <c:pt idx="3">
                  <c:v>0.75398223686155041</c:v>
                </c:pt>
                <c:pt idx="4">
                  <c:v>0.94247779607693805</c:v>
                </c:pt>
                <c:pt idx="5">
                  <c:v>1.1309733552923256</c:v>
                </c:pt>
                <c:pt idx="6">
                  <c:v>1.3194689145077132</c:v>
                </c:pt>
                <c:pt idx="7">
                  <c:v>1.5079644737231008</c:v>
                </c:pt>
                <c:pt idx="8">
                  <c:v>1.6964600329384882</c:v>
                </c:pt>
                <c:pt idx="9">
                  <c:v>1.8849555921538761</c:v>
                </c:pt>
                <c:pt idx="10">
                  <c:v>2.0734511513692637</c:v>
                </c:pt>
                <c:pt idx="11">
                  <c:v>2.2619467105846511</c:v>
                </c:pt>
                <c:pt idx="12">
                  <c:v>2.450442269800039</c:v>
                </c:pt>
                <c:pt idx="13">
                  <c:v>2.6389378290154264</c:v>
                </c:pt>
                <c:pt idx="14">
                  <c:v>2.8274333882308138</c:v>
                </c:pt>
                <c:pt idx="15">
                  <c:v>3.0159289474462017</c:v>
                </c:pt>
                <c:pt idx="16">
                  <c:v>3.2044245066615895</c:v>
                </c:pt>
                <c:pt idx="17">
                  <c:v>3.3929200658769765</c:v>
                </c:pt>
                <c:pt idx="18">
                  <c:v>3.5814156250923643</c:v>
                </c:pt>
                <c:pt idx="19">
                  <c:v>3.7699111843077522</c:v>
                </c:pt>
                <c:pt idx="20">
                  <c:v>3.9584067435231391</c:v>
                </c:pt>
                <c:pt idx="21">
                  <c:v>4.1469023027385274</c:v>
                </c:pt>
                <c:pt idx="22">
                  <c:v>4.335397861953914</c:v>
                </c:pt>
                <c:pt idx="23">
                  <c:v>4.5238934211693023</c:v>
                </c:pt>
                <c:pt idx="24">
                  <c:v>4.7123889803846897</c:v>
                </c:pt>
                <c:pt idx="25">
                  <c:v>4.900884539600078</c:v>
                </c:pt>
                <c:pt idx="26">
                  <c:v>5.0893800988154645</c:v>
                </c:pt>
                <c:pt idx="27">
                  <c:v>5.2778756580308528</c:v>
                </c:pt>
                <c:pt idx="28">
                  <c:v>5.4663712172462393</c:v>
                </c:pt>
                <c:pt idx="29">
                  <c:v>5.6548667764616276</c:v>
                </c:pt>
                <c:pt idx="30">
                  <c:v>5.8433623356770141</c:v>
                </c:pt>
                <c:pt idx="31">
                  <c:v>6.0318578948924033</c:v>
                </c:pt>
                <c:pt idx="32">
                  <c:v>6.2203534541077907</c:v>
                </c:pt>
                <c:pt idx="33">
                  <c:v>6.408849013323179</c:v>
                </c:pt>
                <c:pt idx="34">
                  <c:v>6.5973445725385647</c:v>
                </c:pt>
                <c:pt idx="35">
                  <c:v>6.785840131753953</c:v>
                </c:pt>
                <c:pt idx="36">
                  <c:v>6.9743356909693404</c:v>
                </c:pt>
                <c:pt idx="37">
                  <c:v>7.1628312501847287</c:v>
                </c:pt>
                <c:pt idx="38">
                  <c:v>7.3513268094001161</c:v>
                </c:pt>
                <c:pt idx="39">
                  <c:v>7.5398223686155044</c:v>
                </c:pt>
                <c:pt idx="40">
                  <c:v>7.72831792783089</c:v>
                </c:pt>
                <c:pt idx="41">
                  <c:v>7.9168134870462783</c:v>
                </c:pt>
                <c:pt idx="42">
                  <c:v>8.1053090462616666</c:v>
                </c:pt>
                <c:pt idx="43">
                  <c:v>8.2938046054770549</c:v>
                </c:pt>
                <c:pt idx="44">
                  <c:v>8.4823001646924414</c:v>
                </c:pt>
                <c:pt idx="45">
                  <c:v>8.6707957239078279</c:v>
                </c:pt>
                <c:pt idx="46">
                  <c:v>8.8592912831232162</c:v>
                </c:pt>
                <c:pt idx="47">
                  <c:v>9.0477868423386045</c:v>
                </c:pt>
                <c:pt idx="48">
                  <c:v>9.2362824015539911</c:v>
                </c:pt>
                <c:pt idx="49">
                  <c:v>9.4247779607693793</c:v>
                </c:pt>
                <c:pt idx="50">
                  <c:v>9.6132735199847676</c:v>
                </c:pt>
                <c:pt idx="51">
                  <c:v>9.8017690792001559</c:v>
                </c:pt>
                <c:pt idx="52">
                  <c:v>9.9902646384155407</c:v>
                </c:pt>
                <c:pt idx="53">
                  <c:v>10.178760197630929</c:v>
                </c:pt>
                <c:pt idx="54">
                  <c:v>10.367255756846317</c:v>
                </c:pt>
                <c:pt idx="55">
                  <c:v>10.555751316061706</c:v>
                </c:pt>
                <c:pt idx="56">
                  <c:v>10.74424687527709</c:v>
                </c:pt>
                <c:pt idx="57">
                  <c:v>10.932742434492479</c:v>
                </c:pt>
                <c:pt idx="58">
                  <c:v>11.121237993707867</c:v>
                </c:pt>
                <c:pt idx="59">
                  <c:v>11.309733552923255</c:v>
                </c:pt>
                <c:pt idx="60">
                  <c:v>11.498229112138642</c:v>
                </c:pt>
                <c:pt idx="61">
                  <c:v>11.686724671354028</c:v>
                </c:pt>
                <c:pt idx="62">
                  <c:v>11.875220230569418</c:v>
                </c:pt>
                <c:pt idx="63">
                  <c:v>12.063715789784807</c:v>
                </c:pt>
                <c:pt idx="64">
                  <c:v>12.252211349000193</c:v>
                </c:pt>
                <c:pt idx="65">
                  <c:v>12.440706908215581</c:v>
                </c:pt>
                <c:pt idx="66">
                  <c:v>12.62920246743097</c:v>
                </c:pt>
                <c:pt idx="67">
                  <c:v>12.817698026646358</c:v>
                </c:pt>
                <c:pt idx="68">
                  <c:v>13.006193585861745</c:v>
                </c:pt>
                <c:pt idx="69">
                  <c:v>13.194689145077129</c:v>
                </c:pt>
                <c:pt idx="70">
                  <c:v>13.383184704292518</c:v>
                </c:pt>
                <c:pt idx="71">
                  <c:v>13.571680263507906</c:v>
                </c:pt>
                <c:pt idx="72">
                  <c:v>13.760175822723294</c:v>
                </c:pt>
                <c:pt idx="73">
                  <c:v>13.948671381938681</c:v>
                </c:pt>
                <c:pt idx="74">
                  <c:v>14.137166941154069</c:v>
                </c:pt>
                <c:pt idx="75">
                  <c:v>14.325662500369457</c:v>
                </c:pt>
                <c:pt idx="76">
                  <c:v>14.514158059584846</c:v>
                </c:pt>
                <c:pt idx="77">
                  <c:v>14.702653618800232</c:v>
                </c:pt>
                <c:pt idx="78">
                  <c:v>14.89114917801562</c:v>
                </c:pt>
                <c:pt idx="79">
                  <c:v>15.079644737231009</c:v>
                </c:pt>
                <c:pt idx="80">
                  <c:v>15.268140296446397</c:v>
                </c:pt>
                <c:pt idx="81">
                  <c:v>15.45663585566178</c:v>
                </c:pt>
                <c:pt idx="82">
                  <c:v>15.645131414877167</c:v>
                </c:pt>
                <c:pt idx="83">
                  <c:v>15.833626974092557</c:v>
                </c:pt>
                <c:pt idx="84">
                  <c:v>16.022122533307943</c:v>
                </c:pt>
                <c:pt idx="85">
                  <c:v>16.210618092523333</c:v>
                </c:pt>
                <c:pt idx="86">
                  <c:v>16.39911365173872</c:v>
                </c:pt>
                <c:pt idx="87">
                  <c:v>16.58760921095411</c:v>
                </c:pt>
                <c:pt idx="88">
                  <c:v>16.776104770169493</c:v>
                </c:pt>
                <c:pt idx="89">
                  <c:v>16.964600329384883</c:v>
                </c:pt>
                <c:pt idx="90">
                  <c:v>17.153095888600269</c:v>
                </c:pt>
                <c:pt idx="91">
                  <c:v>17.341591447815656</c:v>
                </c:pt>
                <c:pt idx="92">
                  <c:v>17.530087007031046</c:v>
                </c:pt>
                <c:pt idx="93">
                  <c:v>17.718582566246432</c:v>
                </c:pt>
                <c:pt idx="94">
                  <c:v>17.907078125461823</c:v>
                </c:pt>
                <c:pt idx="95">
                  <c:v>18.095573684677209</c:v>
                </c:pt>
                <c:pt idx="96">
                  <c:v>18.284069243892596</c:v>
                </c:pt>
                <c:pt idx="97">
                  <c:v>18.472564803107982</c:v>
                </c:pt>
                <c:pt idx="98">
                  <c:v>18.661060362323369</c:v>
                </c:pt>
                <c:pt idx="99">
                  <c:v>18.849555921538759</c:v>
                </c:pt>
                <c:pt idx="100">
                  <c:v>19.038051480754145</c:v>
                </c:pt>
                <c:pt idx="101">
                  <c:v>19.226547039969535</c:v>
                </c:pt>
                <c:pt idx="102">
                  <c:v>19.415042599184922</c:v>
                </c:pt>
                <c:pt idx="103">
                  <c:v>19.603538158400312</c:v>
                </c:pt>
                <c:pt idx="104">
                  <c:v>19.792033717615695</c:v>
                </c:pt>
                <c:pt idx="105">
                  <c:v>19.980529276831081</c:v>
                </c:pt>
                <c:pt idx="106">
                  <c:v>20.169024836046471</c:v>
                </c:pt>
                <c:pt idx="107">
                  <c:v>20.357520395261858</c:v>
                </c:pt>
                <c:pt idx="108">
                  <c:v>20.546015954477248</c:v>
                </c:pt>
                <c:pt idx="109">
                  <c:v>20.734511513692635</c:v>
                </c:pt>
                <c:pt idx="110">
                  <c:v>20.923007072908025</c:v>
                </c:pt>
                <c:pt idx="111">
                  <c:v>21.111502632123411</c:v>
                </c:pt>
                <c:pt idx="112">
                  <c:v>21.299998191338798</c:v>
                </c:pt>
                <c:pt idx="113">
                  <c:v>21.488493750554181</c:v>
                </c:pt>
                <c:pt idx="114">
                  <c:v>21.676989309769571</c:v>
                </c:pt>
                <c:pt idx="115">
                  <c:v>21.865484868984957</c:v>
                </c:pt>
                <c:pt idx="116">
                  <c:v>22.053980428200344</c:v>
                </c:pt>
                <c:pt idx="117">
                  <c:v>22.242475987415734</c:v>
                </c:pt>
                <c:pt idx="118">
                  <c:v>22.43097154663112</c:v>
                </c:pt>
                <c:pt idx="119">
                  <c:v>22.61946710584651</c:v>
                </c:pt>
                <c:pt idx="120">
                  <c:v>22.807962665061897</c:v>
                </c:pt>
                <c:pt idx="121">
                  <c:v>22.996458224277283</c:v>
                </c:pt>
                <c:pt idx="122">
                  <c:v>23.18495378349267</c:v>
                </c:pt>
                <c:pt idx="123">
                  <c:v>23.373449342708057</c:v>
                </c:pt>
                <c:pt idx="124">
                  <c:v>23.561944901923447</c:v>
                </c:pt>
                <c:pt idx="125">
                  <c:v>23.750440461138837</c:v>
                </c:pt>
                <c:pt idx="126">
                  <c:v>23.938936020354227</c:v>
                </c:pt>
                <c:pt idx="127">
                  <c:v>24.127431579569613</c:v>
                </c:pt>
                <c:pt idx="128">
                  <c:v>24.315927138785003</c:v>
                </c:pt>
                <c:pt idx="129">
                  <c:v>24.504422698000386</c:v>
                </c:pt>
                <c:pt idx="130">
                  <c:v>24.692918257215773</c:v>
                </c:pt>
                <c:pt idx="131">
                  <c:v>24.881413816431163</c:v>
                </c:pt>
                <c:pt idx="132">
                  <c:v>25.069909375646549</c:v>
                </c:pt>
                <c:pt idx="133">
                  <c:v>25.258404934861939</c:v>
                </c:pt>
                <c:pt idx="134">
                  <c:v>25.446900494077326</c:v>
                </c:pt>
                <c:pt idx="135">
                  <c:v>25.635396053292716</c:v>
                </c:pt>
                <c:pt idx="136">
                  <c:v>25.823891612508103</c:v>
                </c:pt>
                <c:pt idx="137">
                  <c:v>26.012387171723489</c:v>
                </c:pt>
                <c:pt idx="138">
                  <c:v>26.200882730938872</c:v>
                </c:pt>
                <c:pt idx="139">
                  <c:v>26.389378290154259</c:v>
                </c:pt>
                <c:pt idx="140">
                  <c:v>26.577873849369649</c:v>
                </c:pt>
                <c:pt idx="141">
                  <c:v>26.766369408585035</c:v>
                </c:pt>
                <c:pt idx="142">
                  <c:v>26.954864967800425</c:v>
                </c:pt>
                <c:pt idx="143">
                  <c:v>27.143360527015812</c:v>
                </c:pt>
                <c:pt idx="144">
                  <c:v>27.331856086231202</c:v>
                </c:pt>
                <c:pt idx="145">
                  <c:v>27.520351645446588</c:v>
                </c:pt>
                <c:pt idx="146">
                  <c:v>27.708847204661975</c:v>
                </c:pt>
                <c:pt idx="147">
                  <c:v>27.897342763877361</c:v>
                </c:pt>
                <c:pt idx="148">
                  <c:v>28.085838323092748</c:v>
                </c:pt>
                <c:pt idx="149">
                  <c:v>28.274333882308138</c:v>
                </c:pt>
                <c:pt idx="150">
                  <c:v>28.462829441523525</c:v>
                </c:pt>
                <c:pt idx="151">
                  <c:v>28.651325000738915</c:v>
                </c:pt>
                <c:pt idx="152">
                  <c:v>28.839820559954301</c:v>
                </c:pt>
                <c:pt idx="153">
                  <c:v>29.028316119169691</c:v>
                </c:pt>
                <c:pt idx="154">
                  <c:v>29.216811678385078</c:v>
                </c:pt>
                <c:pt idx="155">
                  <c:v>29.405307237600464</c:v>
                </c:pt>
                <c:pt idx="156">
                  <c:v>29.593802796815851</c:v>
                </c:pt>
                <c:pt idx="157">
                  <c:v>29.782298356031241</c:v>
                </c:pt>
                <c:pt idx="158">
                  <c:v>29.970793915246627</c:v>
                </c:pt>
                <c:pt idx="159">
                  <c:v>30.159289474462017</c:v>
                </c:pt>
                <c:pt idx="160">
                  <c:v>30.347785033677404</c:v>
                </c:pt>
                <c:pt idx="161">
                  <c:v>30.536280592892794</c:v>
                </c:pt>
                <c:pt idx="162">
                  <c:v>30.724776152108177</c:v>
                </c:pt>
                <c:pt idx="163">
                  <c:v>30.91327171132356</c:v>
                </c:pt>
                <c:pt idx="164">
                  <c:v>31.10176727053895</c:v>
                </c:pt>
                <c:pt idx="165">
                  <c:v>31.290262829754333</c:v>
                </c:pt>
                <c:pt idx="166">
                  <c:v>31.478758388969727</c:v>
                </c:pt>
                <c:pt idx="167">
                  <c:v>31.667253948185113</c:v>
                </c:pt>
                <c:pt idx="168">
                  <c:v>31.855749507400507</c:v>
                </c:pt>
                <c:pt idx="169">
                  <c:v>32.044245066615886</c:v>
                </c:pt>
                <c:pt idx="170">
                  <c:v>32.232740625831276</c:v>
                </c:pt>
                <c:pt idx="171">
                  <c:v>32.421236185046666</c:v>
                </c:pt>
                <c:pt idx="172">
                  <c:v>32.609731744262049</c:v>
                </c:pt>
                <c:pt idx="173">
                  <c:v>32.798227303477439</c:v>
                </c:pt>
                <c:pt idx="174">
                  <c:v>32.986722862692829</c:v>
                </c:pt>
                <c:pt idx="175">
                  <c:v>33.17521842190822</c:v>
                </c:pt>
                <c:pt idx="176">
                  <c:v>33.363713981123603</c:v>
                </c:pt>
                <c:pt idx="177">
                  <c:v>33.552209540338986</c:v>
                </c:pt>
                <c:pt idx="178">
                  <c:v>33.740705099554383</c:v>
                </c:pt>
                <c:pt idx="179">
                  <c:v>33.929200658769766</c:v>
                </c:pt>
                <c:pt idx="180">
                  <c:v>34.117696217985156</c:v>
                </c:pt>
                <c:pt idx="181">
                  <c:v>34.306191777200539</c:v>
                </c:pt>
                <c:pt idx="182">
                  <c:v>34.494687336415936</c:v>
                </c:pt>
                <c:pt idx="183">
                  <c:v>34.683182895631312</c:v>
                </c:pt>
                <c:pt idx="184">
                  <c:v>34.871678454846702</c:v>
                </c:pt>
                <c:pt idx="185">
                  <c:v>35.060174014062092</c:v>
                </c:pt>
                <c:pt idx="186">
                  <c:v>35.248669573277475</c:v>
                </c:pt>
                <c:pt idx="187">
                  <c:v>35.437165132492865</c:v>
                </c:pt>
                <c:pt idx="188">
                  <c:v>35.625660691708248</c:v>
                </c:pt>
                <c:pt idx="189">
                  <c:v>35.814156250923645</c:v>
                </c:pt>
                <c:pt idx="190">
                  <c:v>36.002651810139021</c:v>
                </c:pt>
                <c:pt idx="191">
                  <c:v>36.191147369354418</c:v>
                </c:pt>
                <c:pt idx="192">
                  <c:v>36.379642928569801</c:v>
                </c:pt>
                <c:pt idx="193">
                  <c:v>36.568138487785191</c:v>
                </c:pt>
                <c:pt idx="194">
                  <c:v>36.756634047000574</c:v>
                </c:pt>
                <c:pt idx="195">
                  <c:v>36.945129606215964</c:v>
                </c:pt>
                <c:pt idx="196">
                  <c:v>37.133625165431354</c:v>
                </c:pt>
                <c:pt idx="197">
                  <c:v>37.322120724646737</c:v>
                </c:pt>
                <c:pt idx="198">
                  <c:v>37.510616283862127</c:v>
                </c:pt>
                <c:pt idx="199">
                  <c:v>37.699111843077517</c:v>
                </c:pt>
                <c:pt idx="200">
                  <c:v>37.887607402292907</c:v>
                </c:pt>
                <c:pt idx="201">
                  <c:v>38.07610296150829</c:v>
                </c:pt>
                <c:pt idx="202">
                  <c:v>38.264598520723673</c:v>
                </c:pt>
                <c:pt idx="203">
                  <c:v>38.453094079939071</c:v>
                </c:pt>
                <c:pt idx="204">
                  <c:v>38.641589639154454</c:v>
                </c:pt>
                <c:pt idx="205">
                  <c:v>38.830085198369844</c:v>
                </c:pt>
                <c:pt idx="206">
                  <c:v>39.018580757585227</c:v>
                </c:pt>
                <c:pt idx="207">
                  <c:v>39.207076316800624</c:v>
                </c:pt>
                <c:pt idx="208">
                  <c:v>39.395571876016</c:v>
                </c:pt>
                <c:pt idx="209">
                  <c:v>39.58406743523139</c:v>
                </c:pt>
                <c:pt idx="210">
                  <c:v>39.77256299444678</c:v>
                </c:pt>
                <c:pt idx="211">
                  <c:v>39.961058553662163</c:v>
                </c:pt>
                <c:pt idx="212">
                  <c:v>40.149554112877553</c:v>
                </c:pt>
                <c:pt idx="213">
                  <c:v>40.338049672092943</c:v>
                </c:pt>
                <c:pt idx="214">
                  <c:v>40.526545231308333</c:v>
                </c:pt>
                <c:pt idx="215">
                  <c:v>40.715040790523716</c:v>
                </c:pt>
                <c:pt idx="216">
                  <c:v>40.903536349739106</c:v>
                </c:pt>
                <c:pt idx="217">
                  <c:v>41.092031908954496</c:v>
                </c:pt>
                <c:pt idx="218">
                  <c:v>41.280527468169879</c:v>
                </c:pt>
                <c:pt idx="219">
                  <c:v>41.469023027385269</c:v>
                </c:pt>
                <c:pt idx="220">
                  <c:v>41.657518586600652</c:v>
                </c:pt>
                <c:pt idx="221">
                  <c:v>41.846014145816049</c:v>
                </c:pt>
                <c:pt idx="222">
                  <c:v>42.034509705031425</c:v>
                </c:pt>
                <c:pt idx="223">
                  <c:v>42.223005264246822</c:v>
                </c:pt>
                <c:pt idx="224">
                  <c:v>42.411500823462205</c:v>
                </c:pt>
                <c:pt idx="225">
                  <c:v>42.599996382677595</c:v>
                </c:pt>
                <c:pt idx="226">
                  <c:v>42.788491941892978</c:v>
                </c:pt>
                <c:pt idx="227">
                  <c:v>42.976987501108361</c:v>
                </c:pt>
                <c:pt idx="228">
                  <c:v>43.165483060323758</c:v>
                </c:pt>
                <c:pt idx="229">
                  <c:v>43.353978619539141</c:v>
                </c:pt>
                <c:pt idx="230">
                  <c:v>43.542474178754532</c:v>
                </c:pt>
                <c:pt idx="231">
                  <c:v>43.730969737969914</c:v>
                </c:pt>
                <c:pt idx="232">
                  <c:v>43.919465297185312</c:v>
                </c:pt>
                <c:pt idx="233">
                  <c:v>44.107960856400688</c:v>
                </c:pt>
                <c:pt idx="234">
                  <c:v>44.296456415616078</c:v>
                </c:pt>
                <c:pt idx="235">
                  <c:v>44.484951974831468</c:v>
                </c:pt>
                <c:pt idx="236">
                  <c:v>44.673447534046851</c:v>
                </c:pt>
                <c:pt idx="237">
                  <c:v>44.861943093262241</c:v>
                </c:pt>
                <c:pt idx="238">
                  <c:v>45.050438652477631</c:v>
                </c:pt>
                <c:pt idx="239">
                  <c:v>45.238934211693021</c:v>
                </c:pt>
                <c:pt idx="240">
                  <c:v>45.427429770908411</c:v>
                </c:pt>
                <c:pt idx="241">
                  <c:v>45.615925330123794</c:v>
                </c:pt>
                <c:pt idx="242">
                  <c:v>45.804420889339191</c:v>
                </c:pt>
                <c:pt idx="243">
                  <c:v>45.992916448554567</c:v>
                </c:pt>
                <c:pt idx="244">
                  <c:v>46.181412007769964</c:v>
                </c:pt>
                <c:pt idx="245">
                  <c:v>46.36990756698534</c:v>
                </c:pt>
                <c:pt idx="246">
                  <c:v>46.558403126200744</c:v>
                </c:pt>
                <c:pt idx="247">
                  <c:v>46.746898685416113</c:v>
                </c:pt>
                <c:pt idx="248">
                  <c:v>46.935394244631517</c:v>
                </c:pt>
                <c:pt idx="249">
                  <c:v>47.123889803846893</c:v>
                </c:pt>
                <c:pt idx="250">
                  <c:v>47.312385363062283</c:v>
                </c:pt>
                <c:pt idx="251">
                  <c:v>47.500880922277673</c:v>
                </c:pt>
                <c:pt idx="252">
                  <c:v>47.689376481493049</c:v>
                </c:pt>
                <c:pt idx="253">
                  <c:v>47.877872040708453</c:v>
                </c:pt>
                <c:pt idx="254">
                  <c:v>48.066367599923829</c:v>
                </c:pt>
                <c:pt idx="255">
                  <c:v>48.254863159139227</c:v>
                </c:pt>
                <c:pt idx="256">
                  <c:v>48.443358718354602</c:v>
                </c:pt>
                <c:pt idx="257">
                  <c:v>48.631854277570007</c:v>
                </c:pt>
                <c:pt idx="258">
                  <c:v>48.820349836785375</c:v>
                </c:pt>
                <c:pt idx="259">
                  <c:v>49.008845396000773</c:v>
                </c:pt>
                <c:pt idx="260">
                  <c:v>49.197340955216163</c:v>
                </c:pt>
                <c:pt idx="261">
                  <c:v>49.385836514431546</c:v>
                </c:pt>
                <c:pt idx="262">
                  <c:v>49.574332073646936</c:v>
                </c:pt>
                <c:pt idx="263">
                  <c:v>49.762827632862326</c:v>
                </c:pt>
                <c:pt idx="264">
                  <c:v>49.951323192077716</c:v>
                </c:pt>
                <c:pt idx="265">
                  <c:v>50.139818751293099</c:v>
                </c:pt>
                <c:pt idx="266">
                  <c:v>50.328314310508489</c:v>
                </c:pt>
                <c:pt idx="267">
                  <c:v>50.516809869723879</c:v>
                </c:pt>
                <c:pt idx="268">
                  <c:v>50.705305428939262</c:v>
                </c:pt>
                <c:pt idx="269">
                  <c:v>50.893800988154652</c:v>
                </c:pt>
                <c:pt idx="270">
                  <c:v>51.082296547370035</c:v>
                </c:pt>
                <c:pt idx="271">
                  <c:v>51.270792106585432</c:v>
                </c:pt>
                <c:pt idx="272">
                  <c:v>51.459287665800808</c:v>
                </c:pt>
                <c:pt idx="273">
                  <c:v>51.647783225016205</c:v>
                </c:pt>
                <c:pt idx="274">
                  <c:v>51.836278784231588</c:v>
                </c:pt>
                <c:pt idx="275">
                  <c:v>52.024774343446978</c:v>
                </c:pt>
                <c:pt idx="276">
                  <c:v>52.213269902662361</c:v>
                </c:pt>
                <c:pt idx="277">
                  <c:v>52.401765461877744</c:v>
                </c:pt>
                <c:pt idx="278">
                  <c:v>52.590261021093141</c:v>
                </c:pt>
                <c:pt idx="279">
                  <c:v>52.778756580308517</c:v>
                </c:pt>
                <c:pt idx="280">
                  <c:v>52.967252139523914</c:v>
                </c:pt>
                <c:pt idx="281">
                  <c:v>53.155747698739297</c:v>
                </c:pt>
                <c:pt idx="282">
                  <c:v>53.344243257954695</c:v>
                </c:pt>
                <c:pt idx="283">
                  <c:v>53.53273881717007</c:v>
                </c:pt>
                <c:pt idx="284">
                  <c:v>53.721234376385468</c:v>
                </c:pt>
                <c:pt idx="285">
                  <c:v>53.909729935600851</c:v>
                </c:pt>
                <c:pt idx="286">
                  <c:v>54.098225494816234</c:v>
                </c:pt>
                <c:pt idx="287">
                  <c:v>54.286721054031624</c:v>
                </c:pt>
                <c:pt idx="288">
                  <c:v>54.475216613247014</c:v>
                </c:pt>
                <c:pt idx="289">
                  <c:v>54.663712172462404</c:v>
                </c:pt>
                <c:pt idx="290">
                  <c:v>54.852207731677787</c:v>
                </c:pt>
                <c:pt idx="291">
                  <c:v>55.040703290893177</c:v>
                </c:pt>
                <c:pt idx="292">
                  <c:v>55.229198850108567</c:v>
                </c:pt>
                <c:pt idx="293">
                  <c:v>55.41769440932395</c:v>
                </c:pt>
                <c:pt idx="294">
                  <c:v>55.60618996853934</c:v>
                </c:pt>
                <c:pt idx="295">
                  <c:v>55.794685527754723</c:v>
                </c:pt>
                <c:pt idx="296">
                  <c:v>55.98318108697012</c:v>
                </c:pt>
                <c:pt idx="297">
                  <c:v>56.171676646185496</c:v>
                </c:pt>
                <c:pt idx="298">
                  <c:v>56.360172205400893</c:v>
                </c:pt>
                <c:pt idx="299">
                  <c:v>56.548667764616276</c:v>
                </c:pt>
                <c:pt idx="300">
                  <c:v>56.737163323831666</c:v>
                </c:pt>
                <c:pt idx="301">
                  <c:v>56.925658883047049</c:v>
                </c:pt>
                <c:pt idx="302">
                  <c:v>57.114154442262432</c:v>
                </c:pt>
                <c:pt idx="303">
                  <c:v>57.302650001477829</c:v>
                </c:pt>
                <c:pt idx="304">
                  <c:v>57.491145560693205</c:v>
                </c:pt>
                <c:pt idx="305">
                  <c:v>57.679641119908602</c:v>
                </c:pt>
                <c:pt idx="306">
                  <c:v>57.868136679123985</c:v>
                </c:pt>
                <c:pt idx="307">
                  <c:v>58.056632238339382</c:v>
                </c:pt>
                <c:pt idx="308">
                  <c:v>58.245127797554758</c:v>
                </c:pt>
                <c:pt idx="309">
                  <c:v>58.433623356770156</c:v>
                </c:pt>
                <c:pt idx="310">
                  <c:v>58.622118915985538</c:v>
                </c:pt>
                <c:pt idx="311">
                  <c:v>58.810614475200929</c:v>
                </c:pt>
                <c:pt idx="312">
                  <c:v>58.999110034416319</c:v>
                </c:pt>
                <c:pt idx="313">
                  <c:v>59.187605593631702</c:v>
                </c:pt>
                <c:pt idx="314">
                  <c:v>59.376101152847092</c:v>
                </c:pt>
                <c:pt idx="315">
                  <c:v>59.564596712062482</c:v>
                </c:pt>
                <c:pt idx="316">
                  <c:v>59.753092271277872</c:v>
                </c:pt>
                <c:pt idx="317">
                  <c:v>59.941587830493255</c:v>
                </c:pt>
                <c:pt idx="318">
                  <c:v>60.130083389708638</c:v>
                </c:pt>
                <c:pt idx="319">
                  <c:v>60.318578948924035</c:v>
                </c:pt>
                <c:pt idx="320">
                  <c:v>60.507074508139418</c:v>
                </c:pt>
                <c:pt idx="321">
                  <c:v>60.695570067354808</c:v>
                </c:pt>
                <c:pt idx="322">
                  <c:v>60.884065626570184</c:v>
                </c:pt>
                <c:pt idx="323">
                  <c:v>61.072561185785588</c:v>
                </c:pt>
                <c:pt idx="324">
                  <c:v>61.261056745000971</c:v>
                </c:pt>
                <c:pt idx="325">
                  <c:v>61.449552304216354</c:v>
                </c:pt>
                <c:pt idx="326">
                  <c:v>61.638047863431737</c:v>
                </c:pt>
                <c:pt idx="327">
                  <c:v>61.82654342264712</c:v>
                </c:pt>
                <c:pt idx="328">
                  <c:v>62.015038981862524</c:v>
                </c:pt>
                <c:pt idx="329">
                  <c:v>62.2035345410779</c:v>
                </c:pt>
                <c:pt idx="330">
                  <c:v>62.39203010029329</c:v>
                </c:pt>
                <c:pt idx="331">
                  <c:v>62.580525659508666</c:v>
                </c:pt>
                <c:pt idx="332">
                  <c:v>62.769021218724077</c:v>
                </c:pt>
                <c:pt idx="333">
                  <c:v>62.957516777939453</c:v>
                </c:pt>
                <c:pt idx="334">
                  <c:v>63.146012337154836</c:v>
                </c:pt>
                <c:pt idx="335">
                  <c:v>63.334507896370226</c:v>
                </c:pt>
                <c:pt idx="336">
                  <c:v>63.523003455585616</c:v>
                </c:pt>
                <c:pt idx="337">
                  <c:v>63.711499014801014</c:v>
                </c:pt>
                <c:pt idx="338">
                  <c:v>63.899994574016389</c:v>
                </c:pt>
                <c:pt idx="339">
                  <c:v>64.088490133231772</c:v>
                </c:pt>
                <c:pt idx="340">
                  <c:v>64.276985692447184</c:v>
                </c:pt>
                <c:pt idx="341">
                  <c:v>64.465481251662553</c:v>
                </c:pt>
                <c:pt idx="342">
                  <c:v>64.653976810877936</c:v>
                </c:pt>
                <c:pt idx="343">
                  <c:v>64.842472370093333</c:v>
                </c:pt>
                <c:pt idx="344">
                  <c:v>65.030967929308716</c:v>
                </c:pt>
                <c:pt idx="345">
                  <c:v>65.219463488524099</c:v>
                </c:pt>
                <c:pt idx="346">
                  <c:v>65.407959047739496</c:v>
                </c:pt>
                <c:pt idx="347">
                  <c:v>65.596454606954879</c:v>
                </c:pt>
                <c:pt idx="348">
                  <c:v>65.784950166170276</c:v>
                </c:pt>
                <c:pt idx="349">
                  <c:v>65.973445725385659</c:v>
                </c:pt>
                <c:pt idx="350">
                  <c:v>66.161941284601042</c:v>
                </c:pt>
                <c:pt idx="351">
                  <c:v>66.350436843816439</c:v>
                </c:pt>
                <c:pt idx="352">
                  <c:v>66.538932403031808</c:v>
                </c:pt>
                <c:pt idx="353">
                  <c:v>66.727427962247205</c:v>
                </c:pt>
                <c:pt idx="354">
                  <c:v>66.915923521462602</c:v>
                </c:pt>
                <c:pt idx="355">
                  <c:v>67.104419080677971</c:v>
                </c:pt>
                <c:pt idx="356">
                  <c:v>67.292914639893354</c:v>
                </c:pt>
                <c:pt idx="357">
                  <c:v>67.481410199108765</c:v>
                </c:pt>
                <c:pt idx="358">
                  <c:v>67.669905758324148</c:v>
                </c:pt>
                <c:pt idx="359">
                  <c:v>67.858401317539531</c:v>
                </c:pt>
                <c:pt idx="360">
                  <c:v>68.046896876754914</c:v>
                </c:pt>
                <c:pt idx="361">
                  <c:v>68.235392435970311</c:v>
                </c:pt>
                <c:pt idx="362">
                  <c:v>68.423887995185694</c:v>
                </c:pt>
                <c:pt idx="363">
                  <c:v>68.612383554401077</c:v>
                </c:pt>
                <c:pt idx="364">
                  <c:v>68.80087911361646</c:v>
                </c:pt>
                <c:pt idx="365">
                  <c:v>68.989374672831872</c:v>
                </c:pt>
                <c:pt idx="366">
                  <c:v>69.177870232047241</c:v>
                </c:pt>
                <c:pt idx="367">
                  <c:v>69.366365791262822</c:v>
                </c:pt>
                <c:pt idx="368">
                  <c:v>69.554861350478021</c:v>
                </c:pt>
                <c:pt idx="369">
                  <c:v>69.743356909693588</c:v>
                </c:pt>
                <c:pt idx="370">
                  <c:v>69.931852468908787</c:v>
                </c:pt>
                <c:pt idx="371">
                  <c:v>70.120348028124383</c:v>
                </c:pt>
                <c:pt idx="372">
                  <c:v>70.308843587339751</c:v>
                </c:pt>
                <c:pt idx="373">
                  <c:v>70.497339146555149</c:v>
                </c:pt>
                <c:pt idx="374">
                  <c:v>70.685834705770546</c:v>
                </c:pt>
                <c:pt idx="375">
                  <c:v>70.874330264985915</c:v>
                </c:pt>
                <c:pt idx="376">
                  <c:v>71.062825824201312</c:v>
                </c:pt>
                <c:pt idx="377">
                  <c:v>71.251321383416695</c:v>
                </c:pt>
              </c:numCache>
            </c:numRef>
          </c:cat>
          <c:val>
            <c:numRef>
              <c:f>Pumps!$E$15:$E$392</c:f>
              <c:numCache>
                <c:formatCode>0.0</c:formatCode>
                <c:ptCount val="378"/>
                <c:pt idx="0">
                  <c:v>356.69548933784154</c:v>
                </c:pt>
                <c:pt idx="1">
                  <c:v>356.5899056522926</c:v>
                </c:pt>
                <c:pt idx="2">
                  <c:v>356.4832489433532</c:v>
                </c:pt>
                <c:pt idx="3">
                  <c:v>356.37551921102329</c:v>
                </c:pt>
                <c:pt idx="4">
                  <c:v>356.26671645530291</c:v>
                </c:pt>
                <c:pt idx="5">
                  <c:v>356.15684067619202</c:v>
                </c:pt>
                <c:pt idx="6">
                  <c:v>356.04589187369066</c:v>
                </c:pt>
                <c:pt idx="7">
                  <c:v>355.93387004779879</c:v>
                </c:pt>
                <c:pt idx="8">
                  <c:v>355.82077519851646</c:v>
                </c:pt>
                <c:pt idx="9">
                  <c:v>355.70660732584361</c:v>
                </c:pt>
                <c:pt idx="10">
                  <c:v>355.59136642978029</c:v>
                </c:pt>
                <c:pt idx="11">
                  <c:v>355.47505251032652</c:v>
                </c:pt>
                <c:pt idx="12">
                  <c:v>355.35766556748223</c:v>
                </c:pt>
                <c:pt idx="13">
                  <c:v>355.23920560124742</c:v>
                </c:pt>
                <c:pt idx="14">
                  <c:v>355.11967261162215</c:v>
                </c:pt>
                <c:pt idx="15">
                  <c:v>354.99906659860642</c:v>
                </c:pt>
                <c:pt idx="16">
                  <c:v>354.87738756220017</c:v>
                </c:pt>
                <c:pt idx="17">
                  <c:v>354.75463550240346</c:v>
                </c:pt>
                <c:pt idx="18">
                  <c:v>354.63081041921629</c:v>
                </c:pt>
                <c:pt idx="19">
                  <c:v>354.50591231263854</c:v>
                </c:pt>
                <c:pt idx="20">
                  <c:v>354.37994118267039</c:v>
                </c:pt>
                <c:pt idx="21">
                  <c:v>354.25289702931173</c:v>
                </c:pt>
                <c:pt idx="22">
                  <c:v>354.1247798525626</c:v>
                </c:pt>
                <c:pt idx="23">
                  <c:v>353.99558965242295</c:v>
                </c:pt>
                <c:pt idx="24">
                  <c:v>353.86532642889279</c:v>
                </c:pt>
                <c:pt idx="25">
                  <c:v>353.73399018197222</c:v>
                </c:pt>
                <c:pt idx="26">
                  <c:v>353.60158091166107</c:v>
                </c:pt>
                <c:pt idx="27">
                  <c:v>353.46809861795953</c:v>
                </c:pt>
                <c:pt idx="28">
                  <c:v>353.33354330086746</c:v>
                </c:pt>
                <c:pt idx="29">
                  <c:v>353.19791496038488</c:v>
                </c:pt>
                <c:pt idx="30">
                  <c:v>353.06121359651183</c:v>
                </c:pt>
                <c:pt idx="31">
                  <c:v>352.92343920924833</c:v>
                </c:pt>
                <c:pt idx="32">
                  <c:v>352.78459179859431</c:v>
                </c:pt>
                <c:pt idx="33">
                  <c:v>352.64467136454977</c:v>
                </c:pt>
                <c:pt idx="34">
                  <c:v>352.50367790711482</c:v>
                </c:pt>
                <c:pt idx="35">
                  <c:v>352.3616114262893</c:v>
                </c:pt>
                <c:pt idx="36">
                  <c:v>352.21847192207338</c:v>
                </c:pt>
                <c:pt idx="37">
                  <c:v>352.07425939446694</c:v>
                </c:pt>
                <c:pt idx="38">
                  <c:v>351.92897384346998</c:v>
                </c:pt>
                <c:pt idx="39">
                  <c:v>351.78261526908256</c:v>
                </c:pt>
                <c:pt idx="40">
                  <c:v>351.63518367130462</c:v>
                </c:pt>
                <c:pt idx="41">
                  <c:v>351.48667905013627</c:v>
                </c:pt>
                <c:pt idx="42">
                  <c:v>351.33710140557736</c:v>
                </c:pt>
                <c:pt idx="43">
                  <c:v>351.18645073762798</c:v>
                </c:pt>
                <c:pt idx="44">
                  <c:v>351.03472704628814</c:v>
                </c:pt>
                <c:pt idx="45">
                  <c:v>350.88193033155778</c:v>
                </c:pt>
                <c:pt idx="46">
                  <c:v>350.72806059343696</c:v>
                </c:pt>
                <c:pt idx="47">
                  <c:v>350.57311783192569</c:v>
                </c:pt>
                <c:pt idx="48">
                  <c:v>350.41710204702389</c:v>
                </c:pt>
                <c:pt idx="49">
                  <c:v>350.26001323873157</c:v>
                </c:pt>
                <c:pt idx="50">
                  <c:v>350.1018514070488</c:v>
                </c:pt>
                <c:pt idx="51">
                  <c:v>349.94261655197556</c:v>
                </c:pt>
                <c:pt idx="52">
                  <c:v>349.78230867351181</c:v>
                </c:pt>
                <c:pt idx="53">
                  <c:v>349.62092777165759</c:v>
                </c:pt>
                <c:pt idx="54">
                  <c:v>349.45847384641286</c:v>
                </c:pt>
                <c:pt idx="55">
                  <c:v>349.29494689777766</c:v>
                </c:pt>
                <c:pt idx="56">
                  <c:v>349.13034692575195</c:v>
                </c:pt>
                <c:pt idx="57">
                  <c:v>348.96467393033578</c:v>
                </c:pt>
                <c:pt idx="58">
                  <c:v>348.79792791152909</c:v>
                </c:pt>
                <c:pt idx="59">
                  <c:v>348.63010886933193</c:v>
                </c:pt>
                <c:pt idx="60">
                  <c:v>348.46121680374432</c:v>
                </c:pt>
                <c:pt idx="61">
                  <c:v>348.29125171476619</c:v>
                </c:pt>
                <c:pt idx="62">
                  <c:v>348.1202136023976</c:v>
                </c:pt>
                <c:pt idx="63">
                  <c:v>347.94810246663849</c:v>
                </c:pt>
                <c:pt idx="64">
                  <c:v>347.77491830748892</c:v>
                </c:pt>
                <c:pt idx="65">
                  <c:v>347.60066112494883</c:v>
                </c:pt>
                <c:pt idx="66">
                  <c:v>347.42533091901828</c:v>
                </c:pt>
                <c:pt idx="67">
                  <c:v>347.24892768969727</c:v>
                </c:pt>
                <c:pt idx="68">
                  <c:v>347.07145143698574</c:v>
                </c:pt>
                <c:pt idx="69">
                  <c:v>346.89290216088369</c:v>
                </c:pt>
                <c:pt idx="70">
                  <c:v>346.71327986139119</c:v>
                </c:pt>
                <c:pt idx="71">
                  <c:v>346.53258453850822</c:v>
                </c:pt>
                <c:pt idx="72">
                  <c:v>346.35081619223473</c:v>
                </c:pt>
                <c:pt idx="73">
                  <c:v>346.16797482257078</c:v>
                </c:pt>
                <c:pt idx="74">
                  <c:v>345.98406042951632</c:v>
                </c:pt>
                <c:pt idx="75">
                  <c:v>345.79907301307139</c:v>
                </c:pt>
                <c:pt idx="76">
                  <c:v>345.61301257323595</c:v>
                </c:pt>
                <c:pt idx="77">
                  <c:v>345.42587911001004</c:v>
                </c:pt>
                <c:pt idx="78">
                  <c:v>345.23767262339368</c:v>
                </c:pt>
                <c:pt idx="79">
                  <c:v>345.04839311338679</c:v>
                </c:pt>
                <c:pt idx="80">
                  <c:v>344.85804057998945</c:v>
                </c:pt>
                <c:pt idx="81">
                  <c:v>344.66661502320159</c:v>
                </c:pt>
                <c:pt idx="82">
                  <c:v>344.47411644302326</c:v>
                </c:pt>
                <c:pt idx="83">
                  <c:v>344.28054483945442</c:v>
                </c:pt>
                <c:pt idx="84">
                  <c:v>344.08590021249512</c:v>
                </c:pt>
                <c:pt idx="85">
                  <c:v>343.8901825621453</c:v>
                </c:pt>
                <c:pt idx="86">
                  <c:v>343.69339188840502</c:v>
                </c:pt>
                <c:pt idx="87">
                  <c:v>343.49552819127427</c:v>
                </c:pt>
                <c:pt idx="88">
                  <c:v>343.29659147075301</c:v>
                </c:pt>
                <c:pt idx="89">
                  <c:v>343.09658172684124</c:v>
                </c:pt>
                <c:pt idx="90">
                  <c:v>342.895498959539</c:v>
                </c:pt>
                <c:pt idx="91">
                  <c:v>342.6933431688463</c:v>
                </c:pt>
                <c:pt idx="92">
                  <c:v>342.49011435476308</c:v>
                </c:pt>
                <c:pt idx="93">
                  <c:v>342.2858125172894</c:v>
                </c:pt>
                <c:pt idx="94">
                  <c:v>342.08043765642526</c:v>
                </c:pt>
                <c:pt idx="95">
                  <c:v>341.87398977217055</c:v>
                </c:pt>
                <c:pt idx="96">
                  <c:v>341.66646886452543</c:v>
                </c:pt>
                <c:pt idx="97">
                  <c:v>341.45787493348979</c:v>
                </c:pt>
                <c:pt idx="98">
                  <c:v>341.24820797906369</c:v>
                </c:pt>
                <c:pt idx="99">
                  <c:v>341.03746800124708</c:v>
                </c:pt>
                <c:pt idx="100">
                  <c:v>340.82565500003994</c:v>
                </c:pt>
                <c:pt idx="101">
                  <c:v>340.61276897544235</c:v>
                </c:pt>
                <c:pt idx="102">
                  <c:v>340.39880992745429</c:v>
                </c:pt>
                <c:pt idx="103">
                  <c:v>340.18377785607578</c:v>
                </c:pt>
                <c:pt idx="104">
                  <c:v>339.96767276130674</c:v>
                </c:pt>
                <c:pt idx="105">
                  <c:v>339.75049464314719</c:v>
                </c:pt>
                <c:pt idx="106">
                  <c:v>339.53224350159718</c:v>
                </c:pt>
                <c:pt idx="107">
                  <c:v>339.31291933665671</c:v>
                </c:pt>
                <c:pt idx="108">
                  <c:v>339.09252214832571</c:v>
                </c:pt>
                <c:pt idx="109">
                  <c:v>338.8710519366042</c:v>
                </c:pt>
                <c:pt idx="110">
                  <c:v>338.64850870149223</c:v>
                </c:pt>
                <c:pt idx="111">
                  <c:v>338.4248924429898</c:v>
                </c:pt>
                <c:pt idx="112">
                  <c:v>338.20020316109691</c:v>
                </c:pt>
                <c:pt idx="113">
                  <c:v>337.9744408558135</c:v>
                </c:pt>
                <c:pt idx="114">
                  <c:v>337.74760552713957</c:v>
                </c:pt>
                <c:pt idx="115">
                  <c:v>337.51969717507518</c:v>
                </c:pt>
                <c:pt idx="116">
                  <c:v>337.29071579962033</c:v>
                </c:pt>
                <c:pt idx="117">
                  <c:v>337.06066140077496</c:v>
                </c:pt>
                <c:pt idx="118">
                  <c:v>336.82953397853908</c:v>
                </c:pt>
                <c:pt idx="119">
                  <c:v>336.59733353291273</c:v>
                </c:pt>
                <c:pt idx="120">
                  <c:v>336.36406006389592</c:v>
                </c:pt>
                <c:pt idx="121">
                  <c:v>336.12971357148859</c:v>
                </c:pt>
                <c:pt idx="122">
                  <c:v>335.89429405569081</c:v>
                </c:pt>
                <c:pt idx="123">
                  <c:v>335.65780151650256</c:v>
                </c:pt>
                <c:pt idx="124">
                  <c:v>335.42023595392379</c:v>
                </c:pt>
                <c:pt idx="125">
                  <c:v>335.18159736795451</c:v>
                </c:pt>
                <c:pt idx="126">
                  <c:v>334.94188575859476</c:v>
                </c:pt>
                <c:pt idx="127">
                  <c:v>334.70110112584456</c:v>
                </c:pt>
                <c:pt idx="128">
                  <c:v>334.45924346970384</c:v>
                </c:pt>
                <c:pt idx="129">
                  <c:v>334.21631279017265</c:v>
                </c:pt>
                <c:pt idx="130">
                  <c:v>333.97230908725095</c:v>
                </c:pt>
                <c:pt idx="131">
                  <c:v>333.72723236093879</c:v>
                </c:pt>
                <c:pt idx="132">
                  <c:v>333.4810826112361</c:v>
                </c:pt>
                <c:pt idx="133">
                  <c:v>333.23385983814296</c:v>
                </c:pt>
                <c:pt idx="134">
                  <c:v>332.9855640416593</c:v>
                </c:pt>
                <c:pt idx="135">
                  <c:v>332.73619522178518</c:v>
                </c:pt>
                <c:pt idx="136">
                  <c:v>332.4857533785206</c:v>
                </c:pt>
                <c:pt idx="137">
                  <c:v>332.2342385118655</c:v>
                </c:pt>
                <c:pt idx="138">
                  <c:v>331.98165062181994</c:v>
                </c:pt>
                <c:pt idx="139">
                  <c:v>331.72798970838386</c:v>
                </c:pt>
                <c:pt idx="140">
                  <c:v>331.47325577155732</c:v>
                </c:pt>
                <c:pt idx="141">
                  <c:v>331.21744881134026</c:v>
                </c:pt>
                <c:pt idx="142">
                  <c:v>330.96056882773274</c:v>
                </c:pt>
                <c:pt idx="143">
                  <c:v>330.70261582073476</c:v>
                </c:pt>
                <c:pt idx="144">
                  <c:v>330.44358979034621</c:v>
                </c:pt>
                <c:pt idx="145">
                  <c:v>330.18349073656725</c:v>
                </c:pt>
                <c:pt idx="146">
                  <c:v>329.92231865939777</c:v>
                </c:pt>
                <c:pt idx="147">
                  <c:v>329.66007355883784</c:v>
                </c:pt>
                <c:pt idx="148">
                  <c:v>329.39675543488738</c:v>
                </c:pt>
                <c:pt idx="149">
                  <c:v>329.13236428754647</c:v>
                </c:pt>
                <c:pt idx="150">
                  <c:v>328.86690011681503</c:v>
                </c:pt>
                <c:pt idx="151">
                  <c:v>328.60036292269314</c:v>
                </c:pt>
                <c:pt idx="152">
                  <c:v>328.33275270518072</c:v>
                </c:pt>
                <c:pt idx="153">
                  <c:v>328.06406946427785</c:v>
                </c:pt>
                <c:pt idx="154">
                  <c:v>327.79431319998451</c:v>
                </c:pt>
                <c:pt idx="155">
                  <c:v>327.52348391230066</c:v>
                </c:pt>
                <c:pt idx="156">
                  <c:v>327.25158160122635</c:v>
                </c:pt>
                <c:pt idx="157">
                  <c:v>326.97860626676152</c:v>
                </c:pt>
                <c:pt idx="158">
                  <c:v>326.70455790890617</c:v>
                </c:pt>
                <c:pt idx="159">
                  <c:v>326.42943652766041</c:v>
                </c:pt>
                <c:pt idx="160">
                  <c:v>326.15324212302414</c:v>
                </c:pt>
                <c:pt idx="161">
                  <c:v>325.87597469499735</c:v>
                </c:pt>
                <c:pt idx="162">
                  <c:v>325.5976342435801</c:v>
                </c:pt>
                <c:pt idx="163">
                  <c:v>325.31822076877233</c:v>
                </c:pt>
                <c:pt idx="164">
                  <c:v>325.03773427057411</c:v>
                </c:pt>
                <c:pt idx="165">
                  <c:v>324.75617474898542</c:v>
                </c:pt>
                <c:pt idx="166">
                  <c:v>324.47354220400621</c:v>
                </c:pt>
                <c:pt idx="167">
                  <c:v>324.18983663563654</c:v>
                </c:pt>
                <c:pt idx="168">
                  <c:v>323.90505804387635</c:v>
                </c:pt>
                <c:pt idx="169">
                  <c:v>323.6192064287257</c:v>
                </c:pt>
                <c:pt idx="170">
                  <c:v>323.33228179018454</c:v>
                </c:pt>
                <c:pt idx="171">
                  <c:v>323.04428412825291</c:v>
                </c:pt>
                <c:pt idx="172">
                  <c:v>322.75521344293082</c:v>
                </c:pt>
                <c:pt idx="173">
                  <c:v>322.46506973421822</c:v>
                </c:pt>
                <c:pt idx="174">
                  <c:v>322.1738530021151</c:v>
                </c:pt>
                <c:pt idx="175">
                  <c:v>321.88156324662151</c:v>
                </c:pt>
                <c:pt idx="176">
                  <c:v>321.58820046773747</c:v>
                </c:pt>
                <c:pt idx="177">
                  <c:v>321.29376466546296</c:v>
                </c:pt>
                <c:pt idx="178">
                  <c:v>320.99825583979788</c:v>
                </c:pt>
                <c:pt idx="179">
                  <c:v>320.70167399074239</c:v>
                </c:pt>
                <c:pt idx="180">
                  <c:v>320.40401911829633</c:v>
                </c:pt>
                <c:pt idx="181">
                  <c:v>320.10529122245987</c:v>
                </c:pt>
                <c:pt idx="182">
                  <c:v>319.80549030323289</c:v>
                </c:pt>
                <c:pt idx="183">
                  <c:v>319.50461636061539</c:v>
                </c:pt>
                <c:pt idx="184">
                  <c:v>319.20266939460748</c:v>
                </c:pt>
                <c:pt idx="185">
                  <c:v>318.899649405209</c:v>
                </c:pt>
                <c:pt idx="186">
                  <c:v>318.59555639242012</c:v>
                </c:pt>
                <c:pt idx="187">
                  <c:v>318.29039035624066</c:v>
                </c:pt>
                <c:pt idx="188">
                  <c:v>317.9841512966708</c:v>
                </c:pt>
                <c:pt idx="189">
                  <c:v>317.67683921371037</c:v>
                </c:pt>
                <c:pt idx="190">
                  <c:v>317.36845410735953</c:v>
                </c:pt>
                <c:pt idx="191">
                  <c:v>317.05899597761817</c:v>
                </c:pt>
                <c:pt idx="192">
                  <c:v>316.74846482448629</c:v>
                </c:pt>
                <c:pt idx="193">
                  <c:v>316.43686064796395</c:v>
                </c:pt>
                <c:pt idx="194">
                  <c:v>316.12418344805116</c:v>
                </c:pt>
                <c:pt idx="195">
                  <c:v>315.81043322474784</c:v>
                </c:pt>
                <c:pt idx="196">
                  <c:v>315.49560997805406</c:v>
                </c:pt>
                <c:pt idx="197">
                  <c:v>315.17971370796977</c:v>
                </c:pt>
                <c:pt idx="198">
                  <c:v>314.86274441449501</c:v>
                </c:pt>
                <c:pt idx="199">
                  <c:v>314.54470209762974</c:v>
                </c:pt>
                <c:pt idx="200">
                  <c:v>314.225586757374</c:v>
                </c:pt>
                <c:pt idx="201">
                  <c:v>313.90539839372781</c:v>
                </c:pt>
                <c:pt idx="202">
                  <c:v>313.58413700669109</c:v>
                </c:pt>
                <c:pt idx="203">
                  <c:v>313.26180259626386</c:v>
                </c:pt>
                <c:pt idx="204">
                  <c:v>312.93839516244623</c:v>
                </c:pt>
                <c:pt idx="205">
                  <c:v>312.61391470523802</c:v>
                </c:pt>
                <c:pt idx="206">
                  <c:v>312.2883612246394</c:v>
                </c:pt>
                <c:pt idx="207">
                  <c:v>311.96173472065021</c:v>
                </c:pt>
                <c:pt idx="208">
                  <c:v>311.63403519327062</c:v>
                </c:pt>
                <c:pt idx="209">
                  <c:v>311.30526264250051</c:v>
                </c:pt>
                <c:pt idx="210">
                  <c:v>310.97541706833988</c:v>
                </c:pt>
                <c:pt idx="211">
                  <c:v>310.64449847078879</c:v>
                </c:pt>
                <c:pt idx="212">
                  <c:v>310.31250684984724</c:v>
                </c:pt>
                <c:pt idx="213">
                  <c:v>309.97944220551517</c:v>
                </c:pt>
                <c:pt idx="214">
                  <c:v>309.64530453779258</c:v>
                </c:pt>
                <c:pt idx="215">
                  <c:v>309.31009384667959</c:v>
                </c:pt>
                <c:pt idx="216">
                  <c:v>308.97381013217603</c:v>
                </c:pt>
                <c:pt idx="217">
                  <c:v>308.63645339428206</c:v>
                </c:pt>
                <c:pt idx="218">
                  <c:v>308.29802363299757</c:v>
                </c:pt>
                <c:pt idx="219">
                  <c:v>307.95852084832256</c:v>
                </c:pt>
                <c:pt idx="220">
                  <c:v>307.6179450402571</c:v>
                </c:pt>
                <c:pt idx="221">
                  <c:v>307.27629620880111</c:v>
                </c:pt>
                <c:pt idx="222">
                  <c:v>306.93357435395473</c:v>
                </c:pt>
                <c:pt idx="223">
                  <c:v>306.58977947571776</c:v>
                </c:pt>
                <c:pt idx="224">
                  <c:v>306.24491157409039</c:v>
                </c:pt>
                <c:pt idx="225">
                  <c:v>305.89897064907245</c:v>
                </c:pt>
                <c:pt idx="226">
                  <c:v>305.55195670066411</c:v>
                </c:pt>
                <c:pt idx="227">
                  <c:v>305.20386972886524</c:v>
                </c:pt>
                <c:pt idx="228">
                  <c:v>304.85470973367586</c:v>
                </c:pt>
                <c:pt idx="229">
                  <c:v>304.50447671509602</c:v>
                </c:pt>
                <c:pt idx="230">
                  <c:v>304.15317067312571</c:v>
                </c:pt>
                <c:pt idx="231">
                  <c:v>303.80079160776489</c:v>
                </c:pt>
                <c:pt idx="232">
                  <c:v>303.44733951901355</c:v>
                </c:pt>
                <c:pt idx="233">
                  <c:v>303.09281440687175</c:v>
                </c:pt>
                <c:pt idx="234">
                  <c:v>302.73721627133949</c:v>
                </c:pt>
                <c:pt idx="235">
                  <c:v>302.38054511241671</c:v>
                </c:pt>
                <c:pt idx="236">
                  <c:v>302.02280093010347</c:v>
                </c:pt>
                <c:pt idx="237">
                  <c:v>301.66398372439977</c:v>
                </c:pt>
                <c:pt idx="238">
                  <c:v>301.30409349530555</c:v>
                </c:pt>
                <c:pt idx="239">
                  <c:v>300.94313024282081</c:v>
                </c:pt>
                <c:pt idx="240">
                  <c:v>300.58109396694562</c:v>
                </c:pt>
                <c:pt idx="241">
                  <c:v>300.21798466767996</c:v>
                </c:pt>
                <c:pt idx="242">
                  <c:v>299.85380234502372</c:v>
                </c:pt>
                <c:pt idx="243">
                  <c:v>299.48854699897714</c:v>
                </c:pt>
                <c:pt idx="244">
                  <c:v>299.12221862953993</c:v>
                </c:pt>
                <c:pt idx="245">
                  <c:v>298.75481723671237</c:v>
                </c:pt>
                <c:pt idx="246">
                  <c:v>298.38634282049418</c:v>
                </c:pt>
                <c:pt idx="247">
                  <c:v>298.01679538088564</c:v>
                </c:pt>
                <c:pt idx="248">
                  <c:v>297.64617491788653</c:v>
                </c:pt>
                <c:pt idx="249">
                  <c:v>297.27448143149695</c:v>
                </c:pt>
                <c:pt idx="250">
                  <c:v>296.90171492171692</c:v>
                </c:pt>
                <c:pt idx="251">
                  <c:v>296.52787538854636</c:v>
                </c:pt>
                <c:pt idx="252">
                  <c:v>296.15296283198535</c:v>
                </c:pt>
                <c:pt idx="253">
                  <c:v>295.77697725203382</c:v>
                </c:pt>
                <c:pt idx="254">
                  <c:v>295.39991864869182</c:v>
                </c:pt>
                <c:pt idx="255">
                  <c:v>295.02178702195931</c:v>
                </c:pt>
                <c:pt idx="256">
                  <c:v>294.64258237183634</c:v>
                </c:pt>
                <c:pt idx="257">
                  <c:v>294.26230469832285</c:v>
                </c:pt>
                <c:pt idx="258">
                  <c:v>293.88095400141896</c:v>
                </c:pt>
                <c:pt idx="259">
                  <c:v>293.49853028112449</c:v>
                </c:pt>
                <c:pt idx="260">
                  <c:v>293.11503353743956</c:v>
                </c:pt>
                <c:pt idx="261">
                  <c:v>292.73046377036417</c:v>
                </c:pt>
                <c:pt idx="262">
                  <c:v>292.34482097989826</c:v>
                </c:pt>
                <c:pt idx="263">
                  <c:v>291.95810516604183</c:v>
                </c:pt>
                <c:pt idx="264">
                  <c:v>291.570316328795</c:v>
                </c:pt>
                <c:pt idx="265">
                  <c:v>291.18145446815765</c:v>
                </c:pt>
                <c:pt idx="266">
                  <c:v>290.79151958412979</c:v>
                </c:pt>
                <c:pt idx="267">
                  <c:v>290.40051167671146</c:v>
                </c:pt>
                <c:pt idx="268">
                  <c:v>290.00843074590267</c:v>
                </c:pt>
                <c:pt idx="269">
                  <c:v>289.61527679170337</c:v>
                </c:pt>
                <c:pt idx="270">
                  <c:v>289.2210498141136</c:v>
                </c:pt>
                <c:pt idx="271">
                  <c:v>288.82574981313326</c:v>
                </c:pt>
                <c:pt idx="272">
                  <c:v>288.42937678876251</c:v>
                </c:pt>
                <c:pt idx="273">
                  <c:v>288.03193074100125</c:v>
                </c:pt>
                <c:pt idx="274">
                  <c:v>287.63341166984952</c:v>
                </c:pt>
                <c:pt idx="275">
                  <c:v>287.23381957530734</c:v>
                </c:pt>
                <c:pt idx="276">
                  <c:v>286.83315445737463</c:v>
                </c:pt>
                <c:pt idx="277">
                  <c:v>286.43141631605147</c:v>
                </c:pt>
                <c:pt idx="278">
                  <c:v>286.02860515133773</c:v>
                </c:pt>
                <c:pt idx="279">
                  <c:v>285.62472096323359</c:v>
                </c:pt>
                <c:pt idx="280">
                  <c:v>285.21976375173892</c:v>
                </c:pt>
                <c:pt idx="281">
                  <c:v>284.8137335168538</c:v>
                </c:pt>
                <c:pt idx="282">
                  <c:v>284.40663025857816</c:v>
                </c:pt>
                <c:pt idx="283">
                  <c:v>283.99845397691206</c:v>
                </c:pt>
                <c:pt idx="284">
                  <c:v>283.58920467185544</c:v>
                </c:pt>
                <c:pt idx="285">
                  <c:v>283.17888234340836</c:v>
                </c:pt>
                <c:pt idx="286">
                  <c:v>282.76748699157076</c:v>
                </c:pt>
                <c:pt idx="287">
                  <c:v>282.3550186163427</c:v>
                </c:pt>
                <c:pt idx="288">
                  <c:v>281.94147721772418</c:v>
                </c:pt>
                <c:pt idx="289">
                  <c:v>281.52686279571515</c:v>
                </c:pt>
                <c:pt idx="290">
                  <c:v>281.11117535031565</c:v>
                </c:pt>
                <c:pt idx="291">
                  <c:v>280.69441488152563</c:v>
                </c:pt>
                <c:pt idx="292">
                  <c:v>280.2765813893451</c:v>
                </c:pt>
                <c:pt idx="293">
                  <c:v>279.85767487377416</c:v>
                </c:pt>
                <c:pt idx="294">
                  <c:v>279.4376953348127</c:v>
                </c:pt>
                <c:pt idx="295">
                  <c:v>279.01664277246078</c:v>
                </c:pt>
                <c:pt idx="296">
                  <c:v>278.59451718671829</c:v>
                </c:pt>
                <c:pt idx="297">
                  <c:v>278.17131857758545</c:v>
                </c:pt>
                <c:pt idx="298">
                  <c:v>277.74704694506198</c:v>
                </c:pt>
                <c:pt idx="299">
                  <c:v>277.32170228914811</c:v>
                </c:pt>
                <c:pt idx="300">
                  <c:v>276.89528460984371</c:v>
                </c:pt>
                <c:pt idx="301">
                  <c:v>276.46779390714886</c:v>
                </c:pt>
                <c:pt idx="302">
                  <c:v>276.03923018106354</c:v>
                </c:pt>
                <c:pt idx="303">
                  <c:v>275.60959343158765</c:v>
                </c:pt>
                <c:pt idx="304">
                  <c:v>275.17888365872136</c:v>
                </c:pt>
                <c:pt idx="305">
                  <c:v>274.74710086246449</c:v>
                </c:pt>
                <c:pt idx="306">
                  <c:v>274.31424504281722</c:v>
                </c:pt>
                <c:pt idx="307">
                  <c:v>273.88031619977943</c:v>
                </c:pt>
                <c:pt idx="308">
                  <c:v>273.44531433335118</c:v>
                </c:pt>
                <c:pt idx="309">
                  <c:v>273.00923944353235</c:v>
                </c:pt>
                <c:pt idx="310">
                  <c:v>272.57209153032318</c:v>
                </c:pt>
                <c:pt idx="311">
                  <c:v>272.13387059372343</c:v>
                </c:pt>
                <c:pt idx="312">
                  <c:v>271.69457663373316</c:v>
                </c:pt>
                <c:pt idx="313">
                  <c:v>271.25420965035249</c:v>
                </c:pt>
                <c:pt idx="314">
                  <c:v>270.8127696435813</c:v>
                </c:pt>
                <c:pt idx="315">
                  <c:v>270.3702566134196</c:v>
                </c:pt>
                <c:pt idx="316">
                  <c:v>269.92667055986743</c:v>
                </c:pt>
                <c:pt idx="317">
                  <c:v>269.4820114829248</c:v>
                </c:pt>
                <c:pt idx="318">
                  <c:v>269.03627938259166</c:v>
                </c:pt>
                <c:pt idx="319">
                  <c:v>268.58947425886799</c:v>
                </c:pt>
                <c:pt idx="320">
                  <c:v>268.14159611175393</c:v>
                </c:pt>
                <c:pt idx="321">
                  <c:v>267.69264494124934</c:v>
                </c:pt>
                <c:pt idx="322">
                  <c:v>267.24262074735429</c:v>
                </c:pt>
                <c:pt idx="323">
                  <c:v>266.79152353006867</c:v>
                </c:pt>
                <c:pt idx="324">
                  <c:v>266.33935328939265</c:v>
                </c:pt>
                <c:pt idx="325">
                  <c:v>265.88611002532605</c:v>
                </c:pt>
                <c:pt idx="326">
                  <c:v>265.43179373786904</c:v>
                </c:pt>
                <c:pt idx="327">
                  <c:v>264.97640442702158</c:v>
                </c:pt>
                <c:pt idx="328">
                  <c:v>264.51994209278348</c:v>
                </c:pt>
                <c:pt idx="329">
                  <c:v>264.06240673515504</c:v>
                </c:pt>
                <c:pt idx="330">
                  <c:v>263.60379835413607</c:v>
                </c:pt>
                <c:pt idx="331">
                  <c:v>263.14411694972665</c:v>
                </c:pt>
                <c:pt idx="332">
                  <c:v>262.68336252192665</c:v>
                </c:pt>
                <c:pt idx="333">
                  <c:v>262.22153507073625</c:v>
                </c:pt>
                <c:pt idx="334">
                  <c:v>261.75863459615533</c:v>
                </c:pt>
                <c:pt idx="335">
                  <c:v>261.29466109818395</c:v>
                </c:pt>
                <c:pt idx="336">
                  <c:v>260.829614576822</c:v>
                </c:pt>
                <c:pt idx="337">
                  <c:v>260.36349503206964</c:v>
                </c:pt>
                <c:pt idx="338">
                  <c:v>259.89630246392676</c:v>
                </c:pt>
                <c:pt idx="339">
                  <c:v>259.42803687239342</c:v>
                </c:pt>
                <c:pt idx="340">
                  <c:v>258.95869825746956</c:v>
                </c:pt>
                <c:pt idx="341">
                  <c:v>258.48828661915525</c:v>
                </c:pt>
                <c:pt idx="342">
                  <c:v>258.01680195745047</c:v>
                </c:pt>
                <c:pt idx="343">
                  <c:v>257.54424427235517</c:v>
                </c:pt>
                <c:pt idx="344">
                  <c:v>257.07061356386936</c:v>
                </c:pt>
                <c:pt idx="345">
                  <c:v>256.59590983199314</c:v>
                </c:pt>
                <c:pt idx="346">
                  <c:v>256.12013307672635</c:v>
                </c:pt>
                <c:pt idx="347">
                  <c:v>255.64328329806909</c:v>
                </c:pt>
                <c:pt idx="348">
                  <c:v>255.16536049602132</c:v>
                </c:pt>
                <c:pt idx="349">
                  <c:v>254.68636467058315</c:v>
                </c:pt>
                <c:pt idx="350">
                  <c:v>254.20629582175445</c:v>
                </c:pt>
                <c:pt idx="351">
                  <c:v>253.72515394953524</c:v>
                </c:pt>
                <c:pt idx="352">
                  <c:v>253.2429390539256</c:v>
                </c:pt>
                <c:pt idx="353">
                  <c:v>252.75965113492541</c:v>
                </c:pt>
                <c:pt idx="354">
                  <c:v>252.27529019253473</c:v>
                </c:pt>
                <c:pt idx="355">
                  <c:v>251.78985622675364</c:v>
                </c:pt>
                <c:pt idx="356">
                  <c:v>251.30334923758204</c:v>
                </c:pt>
                <c:pt idx="357">
                  <c:v>250.81576922501986</c:v>
                </c:pt>
                <c:pt idx="358">
                  <c:v>250.32711618906728</c:v>
                </c:pt>
                <c:pt idx="359">
                  <c:v>249.83739012972421</c:v>
                </c:pt>
                <c:pt idx="360">
                  <c:v>249.34659104699068</c:v>
                </c:pt>
                <c:pt idx="361">
                  <c:v>248.85471894086658</c:v>
                </c:pt>
                <c:pt idx="362">
                  <c:v>248.36177381135207</c:v>
                </c:pt>
                <c:pt idx="363">
                  <c:v>247.86775565844704</c:v>
                </c:pt>
                <c:pt idx="364">
                  <c:v>247.37266448215155</c:v>
                </c:pt>
                <c:pt idx="365">
                  <c:v>246.87650028246549</c:v>
                </c:pt>
                <c:pt idx="366">
                  <c:v>246.37926305938905</c:v>
                </c:pt>
                <c:pt idx="367">
                  <c:v>245.88095281292155</c:v>
                </c:pt>
                <c:pt idx="368">
                  <c:v>245.38156954306459</c:v>
                </c:pt>
                <c:pt idx="369">
                  <c:v>244.88111324981617</c:v>
                </c:pt>
                <c:pt idx="370">
                  <c:v>244.37958393317825</c:v>
                </c:pt>
                <c:pt idx="371">
                  <c:v>243.87698159314877</c:v>
                </c:pt>
                <c:pt idx="372">
                  <c:v>243.37330622972939</c:v>
                </c:pt>
                <c:pt idx="373">
                  <c:v>242.8685578429195</c:v>
                </c:pt>
                <c:pt idx="374">
                  <c:v>242.36273643271909</c:v>
                </c:pt>
                <c:pt idx="375">
                  <c:v>241.85584199912827</c:v>
                </c:pt>
                <c:pt idx="376">
                  <c:v>241.34787454214691</c:v>
                </c:pt>
                <c:pt idx="377">
                  <c:v>240.83883406177509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2E-4708-8EF9-F3BF23814516}"/>
            </c:ext>
          </c:extLst>
        </c:ser>
        <c:ser>
          <c:idx val="0"/>
          <c:order val="3"/>
          <c:tx>
            <c:strRef>
              <c:f>Pumps!$F$14</c:f>
              <c:strCache>
                <c:ptCount val="1"/>
                <c:pt idx="0">
                  <c:v>System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Pumps!$B$15:$B$392</c:f>
              <c:numCache>
                <c:formatCode>0.0</c:formatCode>
                <c:ptCount val="378"/>
                <c:pt idx="0">
                  <c:v>0.1884955592153876</c:v>
                </c:pt>
                <c:pt idx="1">
                  <c:v>0.37699111843077521</c:v>
                </c:pt>
                <c:pt idx="2">
                  <c:v>0.56548667764616278</c:v>
                </c:pt>
                <c:pt idx="3">
                  <c:v>0.75398223686155041</c:v>
                </c:pt>
                <c:pt idx="4">
                  <c:v>0.94247779607693805</c:v>
                </c:pt>
                <c:pt idx="5">
                  <c:v>1.1309733552923256</c:v>
                </c:pt>
                <c:pt idx="6">
                  <c:v>1.3194689145077132</c:v>
                </c:pt>
                <c:pt idx="7">
                  <c:v>1.5079644737231008</c:v>
                </c:pt>
                <c:pt idx="8">
                  <c:v>1.6964600329384882</c:v>
                </c:pt>
                <c:pt idx="9">
                  <c:v>1.8849555921538761</c:v>
                </c:pt>
                <c:pt idx="10">
                  <c:v>2.0734511513692637</c:v>
                </c:pt>
                <c:pt idx="11">
                  <c:v>2.2619467105846511</c:v>
                </c:pt>
                <c:pt idx="12">
                  <c:v>2.450442269800039</c:v>
                </c:pt>
                <c:pt idx="13">
                  <c:v>2.6389378290154264</c:v>
                </c:pt>
                <c:pt idx="14">
                  <c:v>2.8274333882308138</c:v>
                </c:pt>
                <c:pt idx="15">
                  <c:v>3.0159289474462017</c:v>
                </c:pt>
                <c:pt idx="16">
                  <c:v>3.2044245066615895</c:v>
                </c:pt>
                <c:pt idx="17">
                  <c:v>3.3929200658769765</c:v>
                </c:pt>
                <c:pt idx="18">
                  <c:v>3.5814156250923643</c:v>
                </c:pt>
                <c:pt idx="19">
                  <c:v>3.7699111843077522</c:v>
                </c:pt>
                <c:pt idx="20">
                  <c:v>3.9584067435231391</c:v>
                </c:pt>
                <c:pt idx="21">
                  <c:v>4.1469023027385274</c:v>
                </c:pt>
                <c:pt idx="22">
                  <c:v>4.335397861953914</c:v>
                </c:pt>
                <c:pt idx="23">
                  <c:v>4.5238934211693023</c:v>
                </c:pt>
                <c:pt idx="24">
                  <c:v>4.7123889803846897</c:v>
                </c:pt>
                <c:pt idx="25">
                  <c:v>4.900884539600078</c:v>
                </c:pt>
                <c:pt idx="26">
                  <c:v>5.0893800988154645</c:v>
                </c:pt>
                <c:pt idx="27">
                  <c:v>5.2778756580308528</c:v>
                </c:pt>
                <c:pt idx="28">
                  <c:v>5.4663712172462393</c:v>
                </c:pt>
                <c:pt idx="29">
                  <c:v>5.6548667764616276</c:v>
                </c:pt>
                <c:pt idx="30">
                  <c:v>5.8433623356770141</c:v>
                </c:pt>
                <c:pt idx="31">
                  <c:v>6.0318578948924033</c:v>
                </c:pt>
                <c:pt idx="32">
                  <c:v>6.2203534541077907</c:v>
                </c:pt>
                <c:pt idx="33">
                  <c:v>6.408849013323179</c:v>
                </c:pt>
                <c:pt idx="34">
                  <c:v>6.5973445725385647</c:v>
                </c:pt>
                <c:pt idx="35">
                  <c:v>6.785840131753953</c:v>
                </c:pt>
                <c:pt idx="36">
                  <c:v>6.9743356909693404</c:v>
                </c:pt>
                <c:pt idx="37">
                  <c:v>7.1628312501847287</c:v>
                </c:pt>
                <c:pt idx="38">
                  <c:v>7.3513268094001161</c:v>
                </c:pt>
                <c:pt idx="39">
                  <c:v>7.5398223686155044</c:v>
                </c:pt>
                <c:pt idx="40">
                  <c:v>7.72831792783089</c:v>
                </c:pt>
                <c:pt idx="41">
                  <c:v>7.9168134870462783</c:v>
                </c:pt>
                <c:pt idx="42">
                  <c:v>8.1053090462616666</c:v>
                </c:pt>
                <c:pt idx="43">
                  <c:v>8.2938046054770549</c:v>
                </c:pt>
                <c:pt idx="44">
                  <c:v>8.4823001646924414</c:v>
                </c:pt>
                <c:pt idx="45">
                  <c:v>8.6707957239078279</c:v>
                </c:pt>
                <c:pt idx="46">
                  <c:v>8.8592912831232162</c:v>
                </c:pt>
                <c:pt idx="47">
                  <c:v>9.0477868423386045</c:v>
                </c:pt>
                <c:pt idx="48">
                  <c:v>9.2362824015539911</c:v>
                </c:pt>
                <c:pt idx="49">
                  <c:v>9.4247779607693793</c:v>
                </c:pt>
                <c:pt idx="50">
                  <c:v>9.6132735199847676</c:v>
                </c:pt>
                <c:pt idx="51">
                  <c:v>9.8017690792001559</c:v>
                </c:pt>
                <c:pt idx="52">
                  <c:v>9.9902646384155407</c:v>
                </c:pt>
                <c:pt idx="53">
                  <c:v>10.178760197630929</c:v>
                </c:pt>
                <c:pt idx="54">
                  <c:v>10.367255756846317</c:v>
                </c:pt>
                <c:pt idx="55">
                  <c:v>10.555751316061706</c:v>
                </c:pt>
                <c:pt idx="56">
                  <c:v>10.74424687527709</c:v>
                </c:pt>
                <c:pt idx="57">
                  <c:v>10.932742434492479</c:v>
                </c:pt>
                <c:pt idx="58">
                  <c:v>11.121237993707867</c:v>
                </c:pt>
                <c:pt idx="59">
                  <c:v>11.309733552923255</c:v>
                </c:pt>
                <c:pt idx="60">
                  <c:v>11.498229112138642</c:v>
                </c:pt>
                <c:pt idx="61">
                  <c:v>11.686724671354028</c:v>
                </c:pt>
                <c:pt idx="62">
                  <c:v>11.875220230569418</c:v>
                </c:pt>
                <c:pt idx="63">
                  <c:v>12.063715789784807</c:v>
                </c:pt>
                <c:pt idx="64">
                  <c:v>12.252211349000193</c:v>
                </c:pt>
                <c:pt idx="65">
                  <c:v>12.440706908215581</c:v>
                </c:pt>
                <c:pt idx="66">
                  <c:v>12.62920246743097</c:v>
                </c:pt>
                <c:pt idx="67">
                  <c:v>12.817698026646358</c:v>
                </c:pt>
                <c:pt idx="68">
                  <c:v>13.006193585861745</c:v>
                </c:pt>
                <c:pt idx="69">
                  <c:v>13.194689145077129</c:v>
                </c:pt>
                <c:pt idx="70">
                  <c:v>13.383184704292518</c:v>
                </c:pt>
                <c:pt idx="71">
                  <c:v>13.571680263507906</c:v>
                </c:pt>
                <c:pt idx="72">
                  <c:v>13.760175822723294</c:v>
                </c:pt>
                <c:pt idx="73">
                  <c:v>13.948671381938681</c:v>
                </c:pt>
                <c:pt idx="74">
                  <c:v>14.137166941154069</c:v>
                </c:pt>
                <c:pt idx="75">
                  <c:v>14.325662500369457</c:v>
                </c:pt>
                <c:pt idx="76">
                  <c:v>14.514158059584846</c:v>
                </c:pt>
                <c:pt idx="77">
                  <c:v>14.702653618800232</c:v>
                </c:pt>
                <c:pt idx="78">
                  <c:v>14.89114917801562</c:v>
                </c:pt>
                <c:pt idx="79">
                  <c:v>15.079644737231009</c:v>
                </c:pt>
                <c:pt idx="80">
                  <c:v>15.268140296446397</c:v>
                </c:pt>
                <c:pt idx="81">
                  <c:v>15.45663585566178</c:v>
                </c:pt>
                <c:pt idx="82">
                  <c:v>15.645131414877167</c:v>
                </c:pt>
                <c:pt idx="83">
                  <c:v>15.833626974092557</c:v>
                </c:pt>
                <c:pt idx="84">
                  <c:v>16.022122533307943</c:v>
                </c:pt>
                <c:pt idx="85">
                  <c:v>16.210618092523333</c:v>
                </c:pt>
                <c:pt idx="86">
                  <c:v>16.39911365173872</c:v>
                </c:pt>
                <c:pt idx="87">
                  <c:v>16.58760921095411</c:v>
                </c:pt>
                <c:pt idx="88">
                  <c:v>16.776104770169493</c:v>
                </c:pt>
                <c:pt idx="89">
                  <c:v>16.964600329384883</c:v>
                </c:pt>
                <c:pt idx="90">
                  <c:v>17.153095888600269</c:v>
                </c:pt>
                <c:pt idx="91">
                  <c:v>17.341591447815656</c:v>
                </c:pt>
                <c:pt idx="92">
                  <c:v>17.530087007031046</c:v>
                </c:pt>
                <c:pt idx="93">
                  <c:v>17.718582566246432</c:v>
                </c:pt>
                <c:pt idx="94">
                  <c:v>17.907078125461823</c:v>
                </c:pt>
                <c:pt idx="95">
                  <c:v>18.095573684677209</c:v>
                </c:pt>
                <c:pt idx="96">
                  <c:v>18.284069243892596</c:v>
                </c:pt>
                <c:pt idx="97">
                  <c:v>18.472564803107982</c:v>
                </c:pt>
                <c:pt idx="98">
                  <c:v>18.661060362323369</c:v>
                </c:pt>
                <c:pt idx="99">
                  <c:v>18.849555921538759</c:v>
                </c:pt>
                <c:pt idx="100">
                  <c:v>19.038051480754145</c:v>
                </c:pt>
                <c:pt idx="101">
                  <c:v>19.226547039969535</c:v>
                </c:pt>
                <c:pt idx="102">
                  <c:v>19.415042599184922</c:v>
                </c:pt>
                <c:pt idx="103">
                  <c:v>19.603538158400312</c:v>
                </c:pt>
                <c:pt idx="104">
                  <c:v>19.792033717615695</c:v>
                </c:pt>
                <c:pt idx="105">
                  <c:v>19.980529276831081</c:v>
                </c:pt>
                <c:pt idx="106">
                  <c:v>20.169024836046471</c:v>
                </c:pt>
                <c:pt idx="107">
                  <c:v>20.357520395261858</c:v>
                </c:pt>
                <c:pt idx="108">
                  <c:v>20.546015954477248</c:v>
                </c:pt>
                <c:pt idx="109">
                  <c:v>20.734511513692635</c:v>
                </c:pt>
                <c:pt idx="110">
                  <c:v>20.923007072908025</c:v>
                </c:pt>
                <c:pt idx="111">
                  <c:v>21.111502632123411</c:v>
                </c:pt>
                <c:pt idx="112">
                  <c:v>21.299998191338798</c:v>
                </c:pt>
                <c:pt idx="113">
                  <c:v>21.488493750554181</c:v>
                </c:pt>
                <c:pt idx="114">
                  <c:v>21.676989309769571</c:v>
                </c:pt>
                <c:pt idx="115">
                  <c:v>21.865484868984957</c:v>
                </c:pt>
                <c:pt idx="116">
                  <c:v>22.053980428200344</c:v>
                </c:pt>
                <c:pt idx="117">
                  <c:v>22.242475987415734</c:v>
                </c:pt>
                <c:pt idx="118">
                  <c:v>22.43097154663112</c:v>
                </c:pt>
                <c:pt idx="119">
                  <c:v>22.61946710584651</c:v>
                </c:pt>
                <c:pt idx="120">
                  <c:v>22.807962665061897</c:v>
                </c:pt>
                <c:pt idx="121">
                  <c:v>22.996458224277283</c:v>
                </c:pt>
                <c:pt idx="122">
                  <c:v>23.18495378349267</c:v>
                </c:pt>
                <c:pt idx="123">
                  <c:v>23.373449342708057</c:v>
                </c:pt>
                <c:pt idx="124">
                  <c:v>23.561944901923447</c:v>
                </c:pt>
                <c:pt idx="125">
                  <c:v>23.750440461138837</c:v>
                </c:pt>
                <c:pt idx="126">
                  <c:v>23.938936020354227</c:v>
                </c:pt>
                <c:pt idx="127">
                  <c:v>24.127431579569613</c:v>
                </c:pt>
                <c:pt idx="128">
                  <c:v>24.315927138785003</c:v>
                </c:pt>
                <c:pt idx="129">
                  <c:v>24.504422698000386</c:v>
                </c:pt>
                <c:pt idx="130">
                  <c:v>24.692918257215773</c:v>
                </c:pt>
                <c:pt idx="131">
                  <c:v>24.881413816431163</c:v>
                </c:pt>
                <c:pt idx="132">
                  <c:v>25.069909375646549</c:v>
                </c:pt>
                <c:pt idx="133">
                  <c:v>25.258404934861939</c:v>
                </c:pt>
                <c:pt idx="134">
                  <c:v>25.446900494077326</c:v>
                </c:pt>
                <c:pt idx="135">
                  <c:v>25.635396053292716</c:v>
                </c:pt>
                <c:pt idx="136">
                  <c:v>25.823891612508103</c:v>
                </c:pt>
                <c:pt idx="137">
                  <c:v>26.012387171723489</c:v>
                </c:pt>
                <c:pt idx="138">
                  <c:v>26.200882730938872</c:v>
                </c:pt>
                <c:pt idx="139">
                  <c:v>26.389378290154259</c:v>
                </c:pt>
                <c:pt idx="140">
                  <c:v>26.577873849369649</c:v>
                </c:pt>
                <c:pt idx="141">
                  <c:v>26.766369408585035</c:v>
                </c:pt>
                <c:pt idx="142">
                  <c:v>26.954864967800425</c:v>
                </c:pt>
                <c:pt idx="143">
                  <c:v>27.143360527015812</c:v>
                </c:pt>
                <c:pt idx="144">
                  <c:v>27.331856086231202</c:v>
                </c:pt>
                <c:pt idx="145">
                  <c:v>27.520351645446588</c:v>
                </c:pt>
                <c:pt idx="146">
                  <c:v>27.708847204661975</c:v>
                </c:pt>
                <c:pt idx="147">
                  <c:v>27.897342763877361</c:v>
                </c:pt>
                <c:pt idx="148">
                  <c:v>28.085838323092748</c:v>
                </c:pt>
                <c:pt idx="149">
                  <c:v>28.274333882308138</c:v>
                </c:pt>
                <c:pt idx="150">
                  <c:v>28.462829441523525</c:v>
                </c:pt>
                <c:pt idx="151">
                  <c:v>28.651325000738915</c:v>
                </c:pt>
                <c:pt idx="152">
                  <c:v>28.839820559954301</c:v>
                </c:pt>
                <c:pt idx="153">
                  <c:v>29.028316119169691</c:v>
                </c:pt>
                <c:pt idx="154">
                  <c:v>29.216811678385078</c:v>
                </c:pt>
                <c:pt idx="155">
                  <c:v>29.405307237600464</c:v>
                </c:pt>
                <c:pt idx="156">
                  <c:v>29.593802796815851</c:v>
                </c:pt>
                <c:pt idx="157">
                  <c:v>29.782298356031241</c:v>
                </c:pt>
                <c:pt idx="158">
                  <c:v>29.970793915246627</c:v>
                </c:pt>
                <c:pt idx="159">
                  <c:v>30.159289474462017</c:v>
                </c:pt>
                <c:pt idx="160">
                  <c:v>30.347785033677404</c:v>
                </c:pt>
                <c:pt idx="161">
                  <c:v>30.536280592892794</c:v>
                </c:pt>
                <c:pt idx="162">
                  <c:v>30.724776152108177</c:v>
                </c:pt>
                <c:pt idx="163">
                  <c:v>30.91327171132356</c:v>
                </c:pt>
                <c:pt idx="164">
                  <c:v>31.10176727053895</c:v>
                </c:pt>
                <c:pt idx="165">
                  <c:v>31.290262829754333</c:v>
                </c:pt>
                <c:pt idx="166">
                  <c:v>31.478758388969727</c:v>
                </c:pt>
                <c:pt idx="167">
                  <c:v>31.667253948185113</c:v>
                </c:pt>
                <c:pt idx="168">
                  <c:v>31.855749507400507</c:v>
                </c:pt>
                <c:pt idx="169">
                  <c:v>32.044245066615886</c:v>
                </c:pt>
                <c:pt idx="170">
                  <c:v>32.232740625831276</c:v>
                </c:pt>
                <c:pt idx="171">
                  <c:v>32.421236185046666</c:v>
                </c:pt>
                <c:pt idx="172">
                  <c:v>32.609731744262049</c:v>
                </c:pt>
                <c:pt idx="173">
                  <c:v>32.798227303477439</c:v>
                </c:pt>
                <c:pt idx="174">
                  <c:v>32.986722862692829</c:v>
                </c:pt>
                <c:pt idx="175">
                  <c:v>33.17521842190822</c:v>
                </c:pt>
                <c:pt idx="176">
                  <c:v>33.363713981123603</c:v>
                </c:pt>
                <c:pt idx="177">
                  <c:v>33.552209540338986</c:v>
                </c:pt>
                <c:pt idx="178">
                  <c:v>33.740705099554383</c:v>
                </c:pt>
                <c:pt idx="179">
                  <c:v>33.929200658769766</c:v>
                </c:pt>
                <c:pt idx="180">
                  <c:v>34.117696217985156</c:v>
                </c:pt>
                <c:pt idx="181">
                  <c:v>34.306191777200539</c:v>
                </c:pt>
                <c:pt idx="182">
                  <c:v>34.494687336415936</c:v>
                </c:pt>
                <c:pt idx="183">
                  <c:v>34.683182895631312</c:v>
                </c:pt>
                <c:pt idx="184">
                  <c:v>34.871678454846702</c:v>
                </c:pt>
                <c:pt idx="185">
                  <c:v>35.060174014062092</c:v>
                </c:pt>
                <c:pt idx="186">
                  <c:v>35.248669573277475</c:v>
                </c:pt>
                <c:pt idx="187">
                  <c:v>35.437165132492865</c:v>
                </c:pt>
                <c:pt idx="188">
                  <c:v>35.625660691708248</c:v>
                </c:pt>
                <c:pt idx="189">
                  <c:v>35.814156250923645</c:v>
                </c:pt>
                <c:pt idx="190">
                  <c:v>36.002651810139021</c:v>
                </c:pt>
                <c:pt idx="191">
                  <c:v>36.191147369354418</c:v>
                </c:pt>
                <c:pt idx="192">
                  <c:v>36.379642928569801</c:v>
                </c:pt>
                <c:pt idx="193">
                  <c:v>36.568138487785191</c:v>
                </c:pt>
                <c:pt idx="194">
                  <c:v>36.756634047000574</c:v>
                </c:pt>
                <c:pt idx="195">
                  <c:v>36.945129606215964</c:v>
                </c:pt>
                <c:pt idx="196">
                  <c:v>37.133625165431354</c:v>
                </c:pt>
                <c:pt idx="197">
                  <c:v>37.322120724646737</c:v>
                </c:pt>
                <c:pt idx="198">
                  <c:v>37.510616283862127</c:v>
                </c:pt>
                <c:pt idx="199">
                  <c:v>37.699111843077517</c:v>
                </c:pt>
                <c:pt idx="200">
                  <c:v>37.887607402292907</c:v>
                </c:pt>
                <c:pt idx="201">
                  <c:v>38.07610296150829</c:v>
                </c:pt>
                <c:pt idx="202">
                  <c:v>38.264598520723673</c:v>
                </c:pt>
                <c:pt idx="203">
                  <c:v>38.453094079939071</c:v>
                </c:pt>
                <c:pt idx="204">
                  <c:v>38.641589639154454</c:v>
                </c:pt>
                <c:pt idx="205">
                  <c:v>38.830085198369844</c:v>
                </c:pt>
                <c:pt idx="206">
                  <c:v>39.018580757585227</c:v>
                </c:pt>
                <c:pt idx="207">
                  <c:v>39.207076316800624</c:v>
                </c:pt>
                <c:pt idx="208">
                  <c:v>39.395571876016</c:v>
                </c:pt>
                <c:pt idx="209">
                  <c:v>39.58406743523139</c:v>
                </c:pt>
                <c:pt idx="210">
                  <c:v>39.77256299444678</c:v>
                </c:pt>
                <c:pt idx="211">
                  <c:v>39.961058553662163</c:v>
                </c:pt>
                <c:pt idx="212">
                  <c:v>40.149554112877553</c:v>
                </c:pt>
                <c:pt idx="213">
                  <c:v>40.338049672092943</c:v>
                </c:pt>
                <c:pt idx="214">
                  <c:v>40.526545231308333</c:v>
                </c:pt>
                <c:pt idx="215">
                  <c:v>40.715040790523716</c:v>
                </c:pt>
                <c:pt idx="216">
                  <c:v>40.903536349739106</c:v>
                </c:pt>
                <c:pt idx="217">
                  <c:v>41.092031908954496</c:v>
                </c:pt>
                <c:pt idx="218">
                  <c:v>41.280527468169879</c:v>
                </c:pt>
                <c:pt idx="219">
                  <c:v>41.469023027385269</c:v>
                </c:pt>
                <c:pt idx="220">
                  <c:v>41.657518586600652</c:v>
                </c:pt>
                <c:pt idx="221">
                  <c:v>41.846014145816049</c:v>
                </c:pt>
                <c:pt idx="222">
                  <c:v>42.034509705031425</c:v>
                </c:pt>
                <c:pt idx="223">
                  <c:v>42.223005264246822</c:v>
                </c:pt>
                <c:pt idx="224">
                  <c:v>42.411500823462205</c:v>
                </c:pt>
                <c:pt idx="225">
                  <c:v>42.599996382677595</c:v>
                </c:pt>
                <c:pt idx="226">
                  <c:v>42.788491941892978</c:v>
                </c:pt>
                <c:pt idx="227">
                  <c:v>42.976987501108361</c:v>
                </c:pt>
                <c:pt idx="228">
                  <c:v>43.165483060323758</c:v>
                </c:pt>
                <c:pt idx="229">
                  <c:v>43.353978619539141</c:v>
                </c:pt>
                <c:pt idx="230">
                  <c:v>43.542474178754532</c:v>
                </c:pt>
                <c:pt idx="231">
                  <c:v>43.730969737969914</c:v>
                </c:pt>
                <c:pt idx="232">
                  <c:v>43.919465297185312</c:v>
                </c:pt>
                <c:pt idx="233">
                  <c:v>44.107960856400688</c:v>
                </c:pt>
                <c:pt idx="234">
                  <c:v>44.296456415616078</c:v>
                </c:pt>
                <c:pt idx="235">
                  <c:v>44.484951974831468</c:v>
                </c:pt>
                <c:pt idx="236">
                  <c:v>44.673447534046851</c:v>
                </c:pt>
                <c:pt idx="237">
                  <c:v>44.861943093262241</c:v>
                </c:pt>
                <c:pt idx="238">
                  <c:v>45.050438652477631</c:v>
                </c:pt>
                <c:pt idx="239">
                  <c:v>45.238934211693021</c:v>
                </c:pt>
                <c:pt idx="240">
                  <c:v>45.427429770908411</c:v>
                </c:pt>
                <c:pt idx="241">
                  <c:v>45.615925330123794</c:v>
                </c:pt>
                <c:pt idx="242">
                  <c:v>45.804420889339191</c:v>
                </c:pt>
                <c:pt idx="243">
                  <c:v>45.992916448554567</c:v>
                </c:pt>
                <c:pt idx="244">
                  <c:v>46.181412007769964</c:v>
                </c:pt>
                <c:pt idx="245">
                  <c:v>46.36990756698534</c:v>
                </c:pt>
                <c:pt idx="246">
                  <c:v>46.558403126200744</c:v>
                </c:pt>
                <c:pt idx="247">
                  <c:v>46.746898685416113</c:v>
                </c:pt>
                <c:pt idx="248">
                  <c:v>46.935394244631517</c:v>
                </c:pt>
                <c:pt idx="249">
                  <c:v>47.123889803846893</c:v>
                </c:pt>
                <c:pt idx="250">
                  <c:v>47.312385363062283</c:v>
                </c:pt>
                <c:pt idx="251">
                  <c:v>47.500880922277673</c:v>
                </c:pt>
                <c:pt idx="252">
                  <c:v>47.689376481493049</c:v>
                </c:pt>
                <c:pt idx="253">
                  <c:v>47.877872040708453</c:v>
                </c:pt>
                <c:pt idx="254">
                  <c:v>48.066367599923829</c:v>
                </c:pt>
                <c:pt idx="255">
                  <c:v>48.254863159139227</c:v>
                </c:pt>
                <c:pt idx="256">
                  <c:v>48.443358718354602</c:v>
                </c:pt>
                <c:pt idx="257">
                  <c:v>48.631854277570007</c:v>
                </c:pt>
                <c:pt idx="258">
                  <c:v>48.820349836785375</c:v>
                </c:pt>
                <c:pt idx="259">
                  <c:v>49.008845396000773</c:v>
                </c:pt>
                <c:pt idx="260">
                  <c:v>49.197340955216163</c:v>
                </c:pt>
                <c:pt idx="261">
                  <c:v>49.385836514431546</c:v>
                </c:pt>
                <c:pt idx="262">
                  <c:v>49.574332073646936</c:v>
                </c:pt>
                <c:pt idx="263">
                  <c:v>49.762827632862326</c:v>
                </c:pt>
                <c:pt idx="264">
                  <c:v>49.951323192077716</c:v>
                </c:pt>
                <c:pt idx="265">
                  <c:v>50.139818751293099</c:v>
                </c:pt>
                <c:pt idx="266">
                  <c:v>50.328314310508489</c:v>
                </c:pt>
                <c:pt idx="267">
                  <c:v>50.516809869723879</c:v>
                </c:pt>
                <c:pt idx="268">
                  <c:v>50.705305428939262</c:v>
                </c:pt>
                <c:pt idx="269">
                  <c:v>50.893800988154652</c:v>
                </c:pt>
                <c:pt idx="270">
                  <c:v>51.082296547370035</c:v>
                </c:pt>
                <c:pt idx="271">
                  <c:v>51.270792106585432</c:v>
                </c:pt>
                <c:pt idx="272">
                  <c:v>51.459287665800808</c:v>
                </c:pt>
                <c:pt idx="273">
                  <c:v>51.647783225016205</c:v>
                </c:pt>
                <c:pt idx="274">
                  <c:v>51.836278784231588</c:v>
                </c:pt>
                <c:pt idx="275">
                  <c:v>52.024774343446978</c:v>
                </c:pt>
                <c:pt idx="276">
                  <c:v>52.213269902662361</c:v>
                </c:pt>
                <c:pt idx="277">
                  <c:v>52.401765461877744</c:v>
                </c:pt>
                <c:pt idx="278">
                  <c:v>52.590261021093141</c:v>
                </c:pt>
                <c:pt idx="279">
                  <c:v>52.778756580308517</c:v>
                </c:pt>
                <c:pt idx="280">
                  <c:v>52.967252139523914</c:v>
                </c:pt>
                <c:pt idx="281">
                  <c:v>53.155747698739297</c:v>
                </c:pt>
                <c:pt idx="282">
                  <c:v>53.344243257954695</c:v>
                </c:pt>
                <c:pt idx="283">
                  <c:v>53.53273881717007</c:v>
                </c:pt>
                <c:pt idx="284">
                  <c:v>53.721234376385468</c:v>
                </c:pt>
                <c:pt idx="285">
                  <c:v>53.909729935600851</c:v>
                </c:pt>
                <c:pt idx="286">
                  <c:v>54.098225494816234</c:v>
                </c:pt>
                <c:pt idx="287">
                  <c:v>54.286721054031624</c:v>
                </c:pt>
                <c:pt idx="288">
                  <c:v>54.475216613247014</c:v>
                </c:pt>
                <c:pt idx="289">
                  <c:v>54.663712172462404</c:v>
                </c:pt>
                <c:pt idx="290">
                  <c:v>54.852207731677787</c:v>
                </c:pt>
                <c:pt idx="291">
                  <c:v>55.040703290893177</c:v>
                </c:pt>
                <c:pt idx="292">
                  <c:v>55.229198850108567</c:v>
                </c:pt>
                <c:pt idx="293">
                  <c:v>55.41769440932395</c:v>
                </c:pt>
                <c:pt idx="294">
                  <c:v>55.60618996853934</c:v>
                </c:pt>
                <c:pt idx="295">
                  <c:v>55.794685527754723</c:v>
                </c:pt>
                <c:pt idx="296">
                  <c:v>55.98318108697012</c:v>
                </c:pt>
                <c:pt idx="297">
                  <c:v>56.171676646185496</c:v>
                </c:pt>
                <c:pt idx="298">
                  <c:v>56.360172205400893</c:v>
                </c:pt>
                <c:pt idx="299">
                  <c:v>56.548667764616276</c:v>
                </c:pt>
                <c:pt idx="300">
                  <c:v>56.737163323831666</c:v>
                </c:pt>
                <c:pt idx="301">
                  <c:v>56.925658883047049</c:v>
                </c:pt>
                <c:pt idx="302">
                  <c:v>57.114154442262432</c:v>
                </c:pt>
                <c:pt idx="303">
                  <c:v>57.302650001477829</c:v>
                </c:pt>
                <c:pt idx="304">
                  <c:v>57.491145560693205</c:v>
                </c:pt>
                <c:pt idx="305">
                  <c:v>57.679641119908602</c:v>
                </c:pt>
                <c:pt idx="306">
                  <c:v>57.868136679123985</c:v>
                </c:pt>
                <c:pt idx="307">
                  <c:v>58.056632238339382</c:v>
                </c:pt>
                <c:pt idx="308">
                  <c:v>58.245127797554758</c:v>
                </c:pt>
                <c:pt idx="309">
                  <c:v>58.433623356770156</c:v>
                </c:pt>
                <c:pt idx="310">
                  <c:v>58.622118915985538</c:v>
                </c:pt>
                <c:pt idx="311">
                  <c:v>58.810614475200929</c:v>
                </c:pt>
                <c:pt idx="312">
                  <c:v>58.999110034416319</c:v>
                </c:pt>
                <c:pt idx="313">
                  <c:v>59.187605593631702</c:v>
                </c:pt>
                <c:pt idx="314">
                  <c:v>59.376101152847092</c:v>
                </c:pt>
                <c:pt idx="315">
                  <c:v>59.564596712062482</c:v>
                </c:pt>
                <c:pt idx="316">
                  <c:v>59.753092271277872</c:v>
                </c:pt>
                <c:pt idx="317">
                  <c:v>59.941587830493255</c:v>
                </c:pt>
                <c:pt idx="318">
                  <c:v>60.130083389708638</c:v>
                </c:pt>
                <c:pt idx="319">
                  <c:v>60.318578948924035</c:v>
                </c:pt>
                <c:pt idx="320">
                  <c:v>60.507074508139418</c:v>
                </c:pt>
                <c:pt idx="321">
                  <c:v>60.695570067354808</c:v>
                </c:pt>
                <c:pt idx="322">
                  <c:v>60.884065626570184</c:v>
                </c:pt>
                <c:pt idx="323">
                  <c:v>61.072561185785588</c:v>
                </c:pt>
                <c:pt idx="324">
                  <c:v>61.261056745000971</c:v>
                </c:pt>
                <c:pt idx="325">
                  <c:v>61.449552304216354</c:v>
                </c:pt>
                <c:pt idx="326">
                  <c:v>61.638047863431737</c:v>
                </c:pt>
                <c:pt idx="327">
                  <c:v>61.82654342264712</c:v>
                </c:pt>
                <c:pt idx="328">
                  <c:v>62.015038981862524</c:v>
                </c:pt>
                <c:pt idx="329">
                  <c:v>62.2035345410779</c:v>
                </c:pt>
                <c:pt idx="330">
                  <c:v>62.39203010029329</c:v>
                </c:pt>
                <c:pt idx="331">
                  <c:v>62.580525659508666</c:v>
                </c:pt>
                <c:pt idx="332">
                  <c:v>62.769021218724077</c:v>
                </c:pt>
                <c:pt idx="333">
                  <c:v>62.957516777939453</c:v>
                </c:pt>
                <c:pt idx="334">
                  <c:v>63.146012337154836</c:v>
                </c:pt>
                <c:pt idx="335">
                  <c:v>63.334507896370226</c:v>
                </c:pt>
                <c:pt idx="336">
                  <c:v>63.523003455585616</c:v>
                </c:pt>
                <c:pt idx="337">
                  <c:v>63.711499014801014</c:v>
                </c:pt>
                <c:pt idx="338">
                  <c:v>63.899994574016389</c:v>
                </c:pt>
                <c:pt idx="339">
                  <c:v>64.088490133231772</c:v>
                </c:pt>
                <c:pt idx="340">
                  <c:v>64.276985692447184</c:v>
                </c:pt>
                <c:pt idx="341">
                  <c:v>64.465481251662553</c:v>
                </c:pt>
                <c:pt idx="342">
                  <c:v>64.653976810877936</c:v>
                </c:pt>
                <c:pt idx="343">
                  <c:v>64.842472370093333</c:v>
                </c:pt>
                <c:pt idx="344">
                  <c:v>65.030967929308716</c:v>
                </c:pt>
                <c:pt idx="345">
                  <c:v>65.219463488524099</c:v>
                </c:pt>
                <c:pt idx="346">
                  <c:v>65.407959047739496</c:v>
                </c:pt>
                <c:pt idx="347">
                  <c:v>65.596454606954879</c:v>
                </c:pt>
                <c:pt idx="348">
                  <c:v>65.784950166170276</c:v>
                </c:pt>
                <c:pt idx="349">
                  <c:v>65.973445725385659</c:v>
                </c:pt>
                <c:pt idx="350">
                  <c:v>66.161941284601042</c:v>
                </c:pt>
                <c:pt idx="351">
                  <c:v>66.350436843816439</c:v>
                </c:pt>
                <c:pt idx="352">
                  <c:v>66.538932403031808</c:v>
                </c:pt>
                <c:pt idx="353">
                  <c:v>66.727427962247205</c:v>
                </c:pt>
                <c:pt idx="354">
                  <c:v>66.915923521462602</c:v>
                </c:pt>
                <c:pt idx="355">
                  <c:v>67.104419080677971</c:v>
                </c:pt>
                <c:pt idx="356">
                  <c:v>67.292914639893354</c:v>
                </c:pt>
                <c:pt idx="357">
                  <c:v>67.481410199108765</c:v>
                </c:pt>
                <c:pt idx="358">
                  <c:v>67.669905758324148</c:v>
                </c:pt>
                <c:pt idx="359">
                  <c:v>67.858401317539531</c:v>
                </c:pt>
                <c:pt idx="360">
                  <c:v>68.046896876754914</c:v>
                </c:pt>
                <c:pt idx="361">
                  <c:v>68.235392435970311</c:v>
                </c:pt>
                <c:pt idx="362">
                  <c:v>68.423887995185694</c:v>
                </c:pt>
                <c:pt idx="363">
                  <c:v>68.612383554401077</c:v>
                </c:pt>
                <c:pt idx="364">
                  <c:v>68.80087911361646</c:v>
                </c:pt>
                <c:pt idx="365">
                  <c:v>68.989374672831872</c:v>
                </c:pt>
                <c:pt idx="366">
                  <c:v>69.177870232047241</c:v>
                </c:pt>
                <c:pt idx="367">
                  <c:v>69.366365791262822</c:v>
                </c:pt>
                <c:pt idx="368">
                  <c:v>69.554861350478021</c:v>
                </c:pt>
                <c:pt idx="369">
                  <c:v>69.743356909693588</c:v>
                </c:pt>
                <c:pt idx="370">
                  <c:v>69.931852468908787</c:v>
                </c:pt>
                <c:pt idx="371">
                  <c:v>70.120348028124383</c:v>
                </c:pt>
                <c:pt idx="372">
                  <c:v>70.308843587339751</c:v>
                </c:pt>
                <c:pt idx="373">
                  <c:v>70.497339146555149</c:v>
                </c:pt>
                <c:pt idx="374">
                  <c:v>70.685834705770546</c:v>
                </c:pt>
                <c:pt idx="375">
                  <c:v>70.874330264985915</c:v>
                </c:pt>
                <c:pt idx="376">
                  <c:v>71.062825824201312</c:v>
                </c:pt>
                <c:pt idx="377">
                  <c:v>71.251321383416695</c:v>
                </c:pt>
              </c:numCache>
            </c:numRef>
          </c:cat>
          <c:val>
            <c:numRef>
              <c:f>Pumps!$F$15:$F$392</c:f>
              <c:numCache>
                <c:formatCode>General</c:formatCode>
                <c:ptCount val="378"/>
                <c:pt idx="0">
                  <c:v>91.273116128990239</c:v>
                </c:pt>
                <c:pt idx="1">
                  <c:v>91.318121038361014</c:v>
                </c:pt>
                <c:pt idx="2">
                  <c:v>91.368014728112271</c:v>
                </c:pt>
                <c:pt idx="3">
                  <c:v>91.422797198244041</c:v>
                </c:pt>
                <c:pt idx="4">
                  <c:v>91.482468448756308</c:v>
                </c:pt>
                <c:pt idx="5">
                  <c:v>91.547028479649086</c:v>
                </c:pt>
                <c:pt idx="6">
                  <c:v>91.616477290922361</c:v>
                </c:pt>
                <c:pt idx="7">
                  <c:v>91.690814882576163</c:v>
                </c:pt>
                <c:pt idx="8">
                  <c:v>91.770041254610433</c:v>
                </c:pt>
                <c:pt idx="9">
                  <c:v>91.854156407025229</c:v>
                </c:pt>
                <c:pt idx="10">
                  <c:v>91.943160339820537</c:v>
                </c:pt>
                <c:pt idx="11">
                  <c:v>92.037053052996342</c:v>
                </c:pt>
                <c:pt idx="12">
                  <c:v>92.135834546552644</c:v>
                </c:pt>
                <c:pt idx="13">
                  <c:v>92.239504820489458</c:v>
                </c:pt>
                <c:pt idx="14">
                  <c:v>92.348063874806769</c:v>
                </c:pt>
                <c:pt idx="15">
                  <c:v>92.461511709504592</c:v>
                </c:pt>
                <c:pt idx="16">
                  <c:v>92.57984832458294</c:v>
                </c:pt>
                <c:pt idx="17">
                  <c:v>92.703073720041758</c:v>
                </c:pt>
                <c:pt idx="18">
                  <c:v>92.831187895881087</c:v>
                </c:pt>
                <c:pt idx="19">
                  <c:v>92.964190852100927</c:v>
                </c:pt>
                <c:pt idx="20">
                  <c:v>93.102082588701279</c:v>
                </c:pt>
                <c:pt idx="21">
                  <c:v>93.244863105682143</c:v>
                </c:pt>
                <c:pt idx="22">
                  <c:v>93.392532403043489</c:v>
                </c:pt>
                <c:pt idx="23">
                  <c:v>93.545090480785333</c:v>
                </c:pt>
                <c:pt idx="24">
                  <c:v>93.702537338907717</c:v>
                </c:pt>
                <c:pt idx="25">
                  <c:v>93.86487297741057</c:v>
                </c:pt>
                <c:pt idx="26">
                  <c:v>94.032097396293963</c:v>
                </c:pt>
                <c:pt idx="27">
                  <c:v>94.204210595557839</c:v>
                </c:pt>
                <c:pt idx="28">
                  <c:v>94.381212575202213</c:v>
                </c:pt>
                <c:pt idx="29">
                  <c:v>94.563103335227098</c:v>
                </c:pt>
                <c:pt idx="30">
                  <c:v>94.749882875632494</c:v>
                </c:pt>
                <c:pt idx="31">
                  <c:v>94.941551196418416</c:v>
                </c:pt>
                <c:pt idx="32">
                  <c:v>95.138108297584807</c:v>
                </c:pt>
                <c:pt idx="33">
                  <c:v>95.339554179131696</c:v>
                </c:pt>
                <c:pt idx="34">
                  <c:v>95.54588884105911</c:v>
                </c:pt>
                <c:pt idx="35">
                  <c:v>95.757112283367036</c:v>
                </c:pt>
                <c:pt idx="36">
                  <c:v>95.973224506055459</c:v>
                </c:pt>
                <c:pt idx="37">
                  <c:v>96.194225509124379</c:v>
                </c:pt>
                <c:pt idx="38">
                  <c:v>96.420115292573797</c:v>
                </c:pt>
                <c:pt idx="39">
                  <c:v>96.650893856403755</c:v>
                </c:pt>
                <c:pt idx="40">
                  <c:v>96.886561200614182</c:v>
                </c:pt>
                <c:pt idx="41">
                  <c:v>97.12711732520512</c:v>
                </c:pt>
                <c:pt idx="42">
                  <c:v>97.372562230176584</c:v>
                </c:pt>
                <c:pt idx="43">
                  <c:v>97.622895915528531</c:v>
                </c:pt>
                <c:pt idx="44">
                  <c:v>97.878118381260975</c:v>
                </c:pt>
                <c:pt idx="45">
                  <c:v>98.138229627373946</c:v>
                </c:pt>
                <c:pt idx="46">
                  <c:v>98.403229653867427</c:v>
                </c:pt>
                <c:pt idx="47">
                  <c:v>98.673118460741406</c:v>
                </c:pt>
                <c:pt idx="48">
                  <c:v>98.947896047995869</c:v>
                </c:pt>
                <c:pt idx="49">
                  <c:v>99.227562415630842</c:v>
                </c:pt>
                <c:pt idx="50">
                  <c:v>99.512117563646328</c:v>
                </c:pt>
                <c:pt idx="51">
                  <c:v>99.801561492042339</c:v>
                </c:pt>
                <c:pt idx="52">
                  <c:v>100.09589420081883</c:v>
                </c:pt>
                <c:pt idx="53">
                  <c:v>100.39511568997582</c:v>
                </c:pt>
                <c:pt idx="54">
                  <c:v>100.69922595951334</c:v>
                </c:pt>
                <c:pt idx="55">
                  <c:v>101.00822500943133</c:v>
                </c:pt>
                <c:pt idx="56">
                  <c:v>101.32211283972985</c:v>
                </c:pt>
                <c:pt idx="57">
                  <c:v>101.64088945040888</c:v>
                </c:pt>
                <c:pt idx="58">
                  <c:v>101.96455484146838</c:v>
                </c:pt>
                <c:pt idx="59">
                  <c:v>102.29310901290842</c:v>
                </c:pt>
                <c:pt idx="60">
                  <c:v>102.62655196472895</c:v>
                </c:pt>
                <c:pt idx="61">
                  <c:v>102.96488369693</c:v>
                </c:pt>
                <c:pt idx="62">
                  <c:v>103.30810420951154</c:v>
                </c:pt>
                <c:pt idx="63">
                  <c:v>103.65621350247358</c:v>
                </c:pt>
                <c:pt idx="64">
                  <c:v>104.00921157581614</c:v>
                </c:pt>
                <c:pt idx="65">
                  <c:v>104.3670984295392</c:v>
                </c:pt>
                <c:pt idx="66">
                  <c:v>104.72987406364277</c:v>
                </c:pt>
                <c:pt idx="67">
                  <c:v>105.09753847812682</c:v>
                </c:pt>
                <c:pt idx="68">
                  <c:v>105.47009167299139</c:v>
                </c:pt>
                <c:pt idx="69">
                  <c:v>105.84753364823646</c:v>
                </c:pt>
                <c:pt idx="70">
                  <c:v>106.22986440386204</c:v>
                </c:pt>
                <c:pt idx="71">
                  <c:v>106.61708393986812</c:v>
                </c:pt>
                <c:pt idx="72">
                  <c:v>107.00919225625474</c:v>
                </c:pt>
                <c:pt idx="73">
                  <c:v>107.4061893530218</c:v>
                </c:pt>
                <c:pt idx="74">
                  <c:v>107.80807523016942</c:v>
                </c:pt>
                <c:pt idx="75">
                  <c:v>108.21484988769751</c:v>
                </c:pt>
                <c:pt idx="76">
                  <c:v>108.62651332560614</c:v>
                </c:pt>
                <c:pt idx="77">
                  <c:v>109.04306554389525</c:v>
                </c:pt>
                <c:pt idx="78">
                  <c:v>109.46450654256485</c:v>
                </c:pt>
                <c:pt idx="79">
                  <c:v>109.89083632161497</c:v>
                </c:pt>
                <c:pt idx="80">
                  <c:v>110.3220548810456</c:v>
                </c:pt>
                <c:pt idx="81">
                  <c:v>110.75816222085675</c:v>
                </c:pt>
                <c:pt idx="82">
                  <c:v>111.19915834104837</c:v>
                </c:pt>
                <c:pt idx="83">
                  <c:v>111.64504324162051</c:v>
                </c:pt>
                <c:pt idx="84">
                  <c:v>112.09581692257316</c:v>
                </c:pt>
                <c:pt idx="85">
                  <c:v>112.55147938390631</c:v>
                </c:pt>
                <c:pt idx="86">
                  <c:v>113.01203062561997</c:v>
                </c:pt>
                <c:pt idx="87">
                  <c:v>113.47747064771413</c:v>
                </c:pt>
                <c:pt idx="88">
                  <c:v>113.94779945018878</c:v>
                </c:pt>
                <c:pt idx="89">
                  <c:v>114.42301703304396</c:v>
                </c:pt>
                <c:pt idx="90">
                  <c:v>114.90312339627963</c:v>
                </c:pt>
                <c:pt idx="91">
                  <c:v>115.38811853989581</c:v>
                </c:pt>
                <c:pt idx="92">
                  <c:v>115.87800246389251</c:v>
                </c:pt>
                <c:pt idx="93">
                  <c:v>116.37277516826967</c:v>
                </c:pt>
                <c:pt idx="94">
                  <c:v>116.87243665302738</c:v>
                </c:pt>
                <c:pt idx="95">
                  <c:v>117.37698691816557</c:v>
                </c:pt>
                <c:pt idx="96">
                  <c:v>117.88642596368427</c:v>
                </c:pt>
                <c:pt idx="97">
                  <c:v>118.40075378958349</c:v>
                </c:pt>
                <c:pt idx="98">
                  <c:v>118.91997039586319</c:v>
                </c:pt>
                <c:pt idx="99">
                  <c:v>119.4440757825234</c:v>
                </c:pt>
                <c:pt idx="100">
                  <c:v>119.97306994956412</c:v>
                </c:pt>
                <c:pt idx="101">
                  <c:v>120.50695289698535</c:v>
                </c:pt>
                <c:pt idx="102">
                  <c:v>121.0457246247871</c:v>
                </c:pt>
                <c:pt idx="103">
                  <c:v>121.58938513296931</c:v>
                </c:pt>
                <c:pt idx="104">
                  <c:v>122.13793442153205</c:v>
                </c:pt>
                <c:pt idx="105">
                  <c:v>122.6913724904753</c:v>
                </c:pt>
                <c:pt idx="106">
                  <c:v>123.24969933979907</c:v>
                </c:pt>
                <c:pt idx="107">
                  <c:v>123.81291496950331</c:v>
                </c:pt>
                <c:pt idx="108">
                  <c:v>124.38101937958805</c:v>
                </c:pt>
                <c:pt idx="109">
                  <c:v>124.95401257005334</c:v>
                </c:pt>
                <c:pt idx="110">
                  <c:v>125.5318945408991</c:v>
                </c:pt>
                <c:pt idx="111">
                  <c:v>126.11466529212537</c:v>
                </c:pt>
                <c:pt idx="112">
                  <c:v>126.70232482373213</c:v>
                </c:pt>
                <c:pt idx="113">
                  <c:v>127.2948731357194</c:v>
                </c:pt>
                <c:pt idx="114">
                  <c:v>127.8923102280872</c:v>
                </c:pt>
                <c:pt idx="115">
                  <c:v>128.49463610083549</c:v>
                </c:pt>
                <c:pt idx="116">
                  <c:v>129.1018507539643</c:v>
                </c:pt>
                <c:pt idx="117">
                  <c:v>129.7139541874736</c:v>
                </c:pt>
                <c:pt idx="118">
                  <c:v>130.33094640136338</c:v>
                </c:pt>
                <c:pt idx="119">
                  <c:v>130.9528273956337</c:v>
                </c:pt>
                <c:pt idx="120">
                  <c:v>131.5795971702845</c:v>
                </c:pt>
                <c:pt idx="121">
                  <c:v>132.21125572531582</c:v>
                </c:pt>
                <c:pt idx="122">
                  <c:v>132.84780306072767</c:v>
                </c:pt>
                <c:pt idx="123">
                  <c:v>133.48923917651999</c:v>
                </c:pt>
                <c:pt idx="124">
                  <c:v>134.13556407269283</c:v>
                </c:pt>
                <c:pt idx="125">
                  <c:v>134.78677774924617</c:v>
                </c:pt>
                <c:pt idx="126">
                  <c:v>135.44288020618001</c:v>
                </c:pt>
                <c:pt idx="127">
                  <c:v>136.10387144349434</c:v>
                </c:pt>
                <c:pt idx="128">
                  <c:v>136.7697514611892</c:v>
                </c:pt>
                <c:pt idx="129">
                  <c:v>137.44052025926456</c:v>
                </c:pt>
                <c:pt idx="130">
                  <c:v>138.11617783772044</c:v>
                </c:pt>
                <c:pt idx="131">
                  <c:v>138.79672419655682</c:v>
                </c:pt>
                <c:pt idx="132">
                  <c:v>139.48215933577364</c:v>
                </c:pt>
                <c:pt idx="133">
                  <c:v>140.17248325537105</c:v>
                </c:pt>
                <c:pt idx="134">
                  <c:v>140.86769595534892</c:v>
                </c:pt>
                <c:pt idx="135">
                  <c:v>141.56779743570729</c:v>
                </c:pt>
                <c:pt idx="136">
                  <c:v>142.27278769644622</c:v>
                </c:pt>
                <c:pt idx="137">
                  <c:v>142.98266673756561</c:v>
                </c:pt>
                <c:pt idx="138">
                  <c:v>143.69743455906547</c:v>
                </c:pt>
                <c:pt idx="139">
                  <c:v>144.41709116094589</c:v>
                </c:pt>
                <c:pt idx="140">
                  <c:v>145.14163654320674</c:v>
                </c:pt>
                <c:pt idx="141">
                  <c:v>145.87107070584818</c:v>
                </c:pt>
                <c:pt idx="142">
                  <c:v>146.60539364887012</c:v>
                </c:pt>
                <c:pt idx="143">
                  <c:v>147.34460537227253</c:v>
                </c:pt>
                <c:pt idx="144">
                  <c:v>148.08870587605546</c:v>
                </c:pt>
                <c:pt idx="145">
                  <c:v>148.83769516021889</c:v>
                </c:pt>
                <c:pt idx="146">
                  <c:v>149.59157322476284</c:v>
                </c:pt>
                <c:pt idx="147">
                  <c:v>150.35034006968729</c:v>
                </c:pt>
                <c:pt idx="148">
                  <c:v>151.11399569499221</c:v>
                </c:pt>
                <c:pt idx="149">
                  <c:v>151.88254010067766</c:v>
                </c:pt>
                <c:pt idx="150">
                  <c:v>152.65597328674363</c:v>
                </c:pt>
                <c:pt idx="151">
                  <c:v>153.43429525319007</c:v>
                </c:pt>
                <c:pt idx="152">
                  <c:v>154.21750600001704</c:v>
                </c:pt>
                <c:pt idx="153">
                  <c:v>155.0056055272245</c:v>
                </c:pt>
                <c:pt idx="154">
                  <c:v>155.79859383481249</c:v>
                </c:pt>
                <c:pt idx="155">
                  <c:v>156.59647092278095</c:v>
                </c:pt>
                <c:pt idx="156">
                  <c:v>157.39923679112999</c:v>
                </c:pt>
                <c:pt idx="157">
                  <c:v>158.20689143985945</c:v>
                </c:pt>
                <c:pt idx="158">
                  <c:v>159.01943486896943</c:v>
                </c:pt>
                <c:pt idx="159">
                  <c:v>159.83686707845993</c:v>
                </c:pt>
                <c:pt idx="160">
                  <c:v>160.65918806833093</c:v>
                </c:pt>
                <c:pt idx="161">
                  <c:v>161.48639783858246</c:v>
                </c:pt>
                <c:pt idx="162">
                  <c:v>162.3184963892144</c:v>
                </c:pt>
                <c:pt idx="163">
                  <c:v>163.15548372022695</c:v>
                </c:pt>
                <c:pt idx="164">
                  <c:v>163.99735983161997</c:v>
                </c:pt>
                <c:pt idx="165">
                  <c:v>164.84412472339346</c:v>
                </c:pt>
                <c:pt idx="166">
                  <c:v>165.69577839554753</c:v>
                </c:pt>
                <c:pt idx="167">
                  <c:v>166.55232084808208</c:v>
                </c:pt>
                <c:pt idx="168">
                  <c:v>167.41375208099709</c:v>
                </c:pt>
                <c:pt idx="169">
                  <c:v>168.28007209429265</c:v>
                </c:pt>
                <c:pt idx="170">
                  <c:v>169.15128088796865</c:v>
                </c:pt>
                <c:pt idx="171">
                  <c:v>170.02737846202527</c:v>
                </c:pt>
                <c:pt idx="172">
                  <c:v>170.9083648164623</c:v>
                </c:pt>
                <c:pt idx="173">
                  <c:v>171.79423995127985</c:v>
                </c:pt>
                <c:pt idx="174">
                  <c:v>172.68500386647793</c:v>
                </c:pt>
                <c:pt idx="175">
                  <c:v>173.5806565620565</c:v>
                </c:pt>
                <c:pt idx="176">
                  <c:v>174.48119803801558</c:v>
                </c:pt>
                <c:pt idx="177">
                  <c:v>175.38662829435518</c:v>
                </c:pt>
                <c:pt idx="178">
                  <c:v>176.29694733107524</c:v>
                </c:pt>
                <c:pt idx="179">
                  <c:v>177.21215514817584</c:v>
                </c:pt>
                <c:pt idx="180">
                  <c:v>178.13225174565693</c:v>
                </c:pt>
                <c:pt idx="181">
                  <c:v>179.05723712351855</c:v>
                </c:pt>
                <c:pt idx="182">
                  <c:v>179.98711128176066</c:v>
                </c:pt>
                <c:pt idx="183">
                  <c:v>180.92187422038324</c:v>
                </c:pt>
                <c:pt idx="184">
                  <c:v>181.86152593938633</c:v>
                </c:pt>
                <c:pt idx="185">
                  <c:v>182.80606643876999</c:v>
                </c:pt>
                <c:pt idx="186">
                  <c:v>183.75549571853412</c:v>
                </c:pt>
                <c:pt idx="187">
                  <c:v>184.70981377867872</c:v>
                </c:pt>
                <c:pt idx="188">
                  <c:v>185.66902061920385</c:v>
                </c:pt>
                <c:pt idx="189">
                  <c:v>186.63311624010953</c:v>
                </c:pt>
                <c:pt idx="190">
                  <c:v>187.60210064139562</c:v>
                </c:pt>
                <c:pt idx="191">
                  <c:v>188.5759738230623</c:v>
                </c:pt>
                <c:pt idx="192">
                  <c:v>189.55473578510941</c:v>
                </c:pt>
                <c:pt idx="193">
                  <c:v>190.53838652753709</c:v>
                </c:pt>
                <c:pt idx="194">
                  <c:v>191.52692605034528</c:v>
                </c:pt>
                <c:pt idx="195">
                  <c:v>192.52035435353392</c:v>
                </c:pt>
                <c:pt idx="196">
                  <c:v>193.51867143710311</c:v>
                </c:pt>
                <c:pt idx="197">
                  <c:v>194.52187730105277</c:v>
                </c:pt>
                <c:pt idx="198">
                  <c:v>195.52997194538295</c:v>
                </c:pt>
                <c:pt idx="199">
                  <c:v>196.54295537009361</c:v>
                </c:pt>
                <c:pt idx="200">
                  <c:v>197.56082757518479</c:v>
                </c:pt>
                <c:pt idx="201">
                  <c:v>198.58358856065649</c:v>
                </c:pt>
                <c:pt idx="202">
                  <c:v>199.6112383265087</c:v>
                </c:pt>
                <c:pt idx="203">
                  <c:v>200.64377687274137</c:v>
                </c:pt>
                <c:pt idx="204">
                  <c:v>201.6812041993546</c:v>
                </c:pt>
                <c:pt idx="205">
                  <c:v>202.72352030634835</c:v>
                </c:pt>
                <c:pt idx="206">
                  <c:v>203.77072519372254</c:v>
                </c:pt>
                <c:pt idx="207">
                  <c:v>204.82281886147729</c:v>
                </c:pt>
                <c:pt idx="208">
                  <c:v>205.8798013096125</c:v>
                </c:pt>
                <c:pt idx="209">
                  <c:v>206.94167253812822</c:v>
                </c:pt>
                <c:pt idx="210">
                  <c:v>208.00843254702446</c:v>
                </c:pt>
                <c:pt idx="211">
                  <c:v>209.08008133630122</c:v>
                </c:pt>
                <c:pt idx="212">
                  <c:v>210.15661890595845</c:v>
                </c:pt>
                <c:pt idx="213">
                  <c:v>211.23804525599621</c:v>
                </c:pt>
                <c:pt idx="214">
                  <c:v>212.32436038641441</c:v>
                </c:pt>
                <c:pt idx="215">
                  <c:v>213.41556429721322</c:v>
                </c:pt>
                <c:pt idx="216">
                  <c:v>214.51165698839247</c:v>
                </c:pt>
                <c:pt idx="217">
                  <c:v>215.61263845995225</c:v>
                </c:pt>
                <c:pt idx="218">
                  <c:v>216.7185087118925</c:v>
                </c:pt>
                <c:pt idx="219">
                  <c:v>217.82926774421333</c:v>
                </c:pt>
                <c:pt idx="220">
                  <c:v>218.94491555691459</c:v>
                </c:pt>
                <c:pt idx="221">
                  <c:v>220.06545214999639</c:v>
                </c:pt>
                <c:pt idx="222">
                  <c:v>221.19087752345865</c:v>
                </c:pt>
                <c:pt idx="223">
                  <c:v>222.32119167730144</c:v>
                </c:pt>
                <c:pt idx="224">
                  <c:v>223.45639461152476</c:v>
                </c:pt>
                <c:pt idx="225">
                  <c:v>224.59648632612848</c:v>
                </c:pt>
                <c:pt idx="226">
                  <c:v>225.74146682111285</c:v>
                </c:pt>
                <c:pt idx="227">
                  <c:v>226.89133609647766</c:v>
                </c:pt>
                <c:pt idx="228">
                  <c:v>228.04609415222299</c:v>
                </c:pt>
                <c:pt idx="229">
                  <c:v>229.20574098834879</c:v>
                </c:pt>
                <c:pt idx="230">
                  <c:v>230.37027660485518</c:v>
                </c:pt>
                <c:pt idx="231">
                  <c:v>231.53970100174197</c:v>
                </c:pt>
                <c:pt idx="232">
                  <c:v>232.71401417900935</c:v>
                </c:pt>
                <c:pt idx="233">
                  <c:v>233.89321613665714</c:v>
                </c:pt>
                <c:pt idx="234">
                  <c:v>235.07730687468552</c:v>
                </c:pt>
                <c:pt idx="235">
                  <c:v>236.26628639309436</c:v>
                </c:pt>
                <c:pt idx="236">
                  <c:v>237.4601546918837</c:v>
                </c:pt>
                <c:pt idx="237">
                  <c:v>238.65891177105357</c:v>
                </c:pt>
                <c:pt idx="238">
                  <c:v>239.86255763060396</c:v>
                </c:pt>
                <c:pt idx="239">
                  <c:v>241.07109227053476</c:v>
                </c:pt>
                <c:pt idx="240">
                  <c:v>242.28451569084623</c:v>
                </c:pt>
                <c:pt idx="241">
                  <c:v>243.50282789153809</c:v>
                </c:pt>
                <c:pt idx="242">
                  <c:v>244.72602887261047</c:v>
                </c:pt>
                <c:pt idx="243">
                  <c:v>245.95411863406335</c:v>
                </c:pt>
                <c:pt idx="244">
                  <c:v>247.18709717589675</c:v>
                </c:pt>
                <c:pt idx="245">
                  <c:v>248.4249644981106</c:v>
                </c:pt>
                <c:pt idx="246">
                  <c:v>249.66772060070511</c:v>
                </c:pt>
                <c:pt idx="247">
                  <c:v>250.91536548367998</c:v>
                </c:pt>
                <c:pt idx="248">
                  <c:v>252.16789914703537</c:v>
                </c:pt>
                <c:pt idx="249">
                  <c:v>253.42532159077129</c:v>
                </c:pt>
                <c:pt idx="250">
                  <c:v>254.68763281488768</c:v>
                </c:pt>
                <c:pt idx="251">
                  <c:v>255.95483281938468</c:v>
                </c:pt>
                <c:pt idx="252">
                  <c:v>257.22692160426203</c:v>
                </c:pt>
                <c:pt idx="253">
                  <c:v>258.50389916952003</c:v>
                </c:pt>
                <c:pt idx="254">
                  <c:v>259.78576551515846</c:v>
                </c:pt>
                <c:pt idx="255">
                  <c:v>261.07252064117739</c:v>
                </c:pt>
                <c:pt idx="256">
                  <c:v>262.36416454757682</c:v>
                </c:pt>
                <c:pt idx="257">
                  <c:v>263.66069723435686</c:v>
                </c:pt>
                <c:pt idx="258">
                  <c:v>264.96211870151723</c:v>
                </c:pt>
                <c:pt idx="259">
                  <c:v>266.2684289490582</c:v>
                </c:pt>
                <c:pt idx="260">
                  <c:v>267.57962797697968</c:v>
                </c:pt>
                <c:pt idx="261">
                  <c:v>268.89571578528171</c:v>
                </c:pt>
                <c:pt idx="262">
                  <c:v>270.21669237396412</c:v>
                </c:pt>
                <c:pt idx="263">
                  <c:v>271.54255774302715</c:v>
                </c:pt>
                <c:pt idx="264">
                  <c:v>272.87331189247067</c:v>
                </c:pt>
                <c:pt idx="265">
                  <c:v>274.20895482229457</c:v>
                </c:pt>
                <c:pt idx="266">
                  <c:v>275.54948653249909</c:v>
                </c:pt>
                <c:pt idx="267">
                  <c:v>276.89490702308416</c:v>
                </c:pt>
                <c:pt idx="268">
                  <c:v>278.24521629404961</c:v>
                </c:pt>
                <c:pt idx="269">
                  <c:v>279.60041434539568</c:v>
                </c:pt>
                <c:pt idx="270">
                  <c:v>280.96050117712213</c:v>
                </c:pt>
                <c:pt idx="271">
                  <c:v>282.32547678922919</c:v>
                </c:pt>
                <c:pt idx="272">
                  <c:v>283.69534118171663</c:v>
                </c:pt>
                <c:pt idx="273">
                  <c:v>285.07009435458474</c:v>
                </c:pt>
                <c:pt idx="274">
                  <c:v>286.44973630783329</c:v>
                </c:pt>
                <c:pt idx="275">
                  <c:v>287.83426704146228</c:v>
                </c:pt>
                <c:pt idx="276">
                  <c:v>289.22368655547177</c:v>
                </c:pt>
                <c:pt idx="277">
                  <c:v>290.61799484986182</c:v>
                </c:pt>
                <c:pt idx="278">
                  <c:v>292.01719192463247</c:v>
                </c:pt>
                <c:pt idx="279">
                  <c:v>293.42127777978345</c:v>
                </c:pt>
                <c:pt idx="280">
                  <c:v>294.83025241531516</c:v>
                </c:pt>
                <c:pt idx="281">
                  <c:v>296.24411583122702</c:v>
                </c:pt>
                <c:pt idx="282">
                  <c:v>297.66286802751966</c:v>
                </c:pt>
                <c:pt idx="283">
                  <c:v>299.08650900419275</c:v>
                </c:pt>
                <c:pt idx="284">
                  <c:v>300.51503876124639</c:v>
                </c:pt>
                <c:pt idx="285">
                  <c:v>301.94845729868047</c:v>
                </c:pt>
                <c:pt idx="286">
                  <c:v>303.38676461649504</c:v>
                </c:pt>
                <c:pt idx="287">
                  <c:v>304.82996071469012</c:v>
                </c:pt>
                <c:pt idx="288">
                  <c:v>306.27804559326574</c:v>
                </c:pt>
                <c:pt idx="289">
                  <c:v>307.73101925222187</c:v>
                </c:pt>
                <c:pt idx="290">
                  <c:v>309.18888169155849</c:v>
                </c:pt>
                <c:pt idx="291">
                  <c:v>310.65163291127556</c:v>
                </c:pt>
                <c:pt idx="292">
                  <c:v>312.11927291137317</c:v>
                </c:pt>
                <c:pt idx="293">
                  <c:v>313.59180169185123</c:v>
                </c:pt>
                <c:pt idx="294">
                  <c:v>315.06921925271001</c:v>
                </c:pt>
                <c:pt idx="295">
                  <c:v>316.55152559394912</c:v>
                </c:pt>
                <c:pt idx="296">
                  <c:v>318.03872071556873</c:v>
                </c:pt>
                <c:pt idx="297">
                  <c:v>319.53080461756883</c:v>
                </c:pt>
                <c:pt idx="298">
                  <c:v>321.02777729994949</c:v>
                </c:pt>
                <c:pt idx="299">
                  <c:v>322.52963876271065</c:v>
                </c:pt>
                <c:pt idx="300">
                  <c:v>324.03638900585236</c:v>
                </c:pt>
                <c:pt idx="301">
                  <c:v>325.54802802937451</c:v>
                </c:pt>
                <c:pt idx="302">
                  <c:v>327.0645558332771</c:v>
                </c:pt>
                <c:pt idx="303">
                  <c:v>328.5859724175603</c:v>
                </c:pt>
                <c:pt idx="304">
                  <c:v>330.11227778222388</c:v>
                </c:pt>
                <c:pt idx="305">
                  <c:v>331.64347192726819</c:v>
                </c:pt>
                <c:pt idx="306">
                  <c:v>333.17955485269283</c:v>
                </c:pt>
                <c:pt idx="307">
                  <c:v>334.72052655849802</c:v>
                </c:pt>
                <c:pt idx="308">
                  <c:v>336.26638704468382</c:v>
                </c:pt>
                <c:pt idx="309">
                  <c:v>337.8171363112499</c:v>
                </c:pt>
                <c:pt idx="310">
                  <c:v>339.37277435819658</c:v>
                </c:pt>
                <c:pt idx="311">
                  <c:v>340.93330118552382</c:v>
                </c:pt>
                <c:pt idx="312">
                  <c:v>342.49871679323149</c:v>
                </c:pt>
                <c:pt idx="313">
                  <c:v>344.06902118131984</c:v>
                </c:pt>
                <c:pt idx="314">
                  <c:v>345.64421434978851</c:v>
                </c:pt>
                <c:pt idx="315">
                  <c:v>347.22429629863774</c:v>
                </c:pt>
                <c:pt idx="316">
                  <c:v>348.80926702786741</c:v>
                </c:pt>
                <c:pt idx="317">
                  <c:v>350.39912653747774</c:v>
                </c:pt>
                <c:pt idx="318">
                  <c:v>351.9938748274684</c:v>
                </c:pt>
                <c:pt idx="319">
                  <c:v>353.59351189783973</c:v>
                </c:pt>
                <c:pt idx="320">
                  <c:v>355.19803774859145</c:v>
                </c:pt>
                <c:pt idx="321">
                  <c:v>356.80745237972371</c:v>
                </c:pt>
                <c:pt idx="322">
                  <c:v>358.42175579123648</c:v>
                </c:pt>
                <c:pt idx="323">
                  <c:v>360.0409479831298</c:v>
                </c:pt>
                <c:pt idx="324">
                  <c:v>361.6650289554035</c:v>
                </c:pt>
                <c:pt idx="325">
                  <c:v>363.2939987080577</c:v>
                </c:pt>
                <c:pt idx="326">
                  <c:v>364.92785724109251</c:v>
                </c:pt>
                <c:pt idx="327">
                  <c:v>366.56660455450776</c:v>
                </c:pt>
                <c:pt idx="328">
                  <c:v>368.21024064830362</c:v>
                </c:pt>
                <c:pt idx="329">
                  <c:v>369.85876552247987</c:v>
                </c:pt>
                <c:pt idx="330">
                  <c:v>371.51217917703673</c:v>
                </c:pt>
                <c:pt idx="331">
                  <c:v>373.17048161197391</c:v>
                </c:pt>
                <c:pt idx="332">
                  <c:v>374.83367282729182</c:v>
                </c:pt>
                <c:pt idx="333">
                  <c:v>376.50175282299011</c:v>
                </c:pt>
                <c:pt idx="334">
                  <c:v>378.1747215990689</c:v>
                </c:pt>
                <c:pt idx="335">
                  <c:v>379.8525791555283</c:v>
                </c:pt>
                <c:pt idx="336">
                  <c:v>381.53532549236809</c:v>
                </c:pt>
                <c:pt idx="337">
                  <c:v>383.22296060958837</c:v>
                </c:pt>
                <c:pt idx="338">
                  <c:v>384.91548450718932</c:v>
                </c:pt>
                <c:pt idx="339">
                  <c:v>386.61289718517054</c:v>
                </c:pt>
                <c:pt idx="340">
                  <c:v>388.31519864353254</c:v>
                </c:pt>
                <c:pt idx="341">
                  <c:v>390.0223888822747</c:v>
                </c:pt>
                <c:pt idx="342">
                  <c:v>391.73446790139769</c:v>
                </c:pt>
                <c:pt idx="343">
                  <c:v>393.45143570090102</c:v>
                </c:pt>
                <c:pt idx="344">
                  <c:v>395.17329228078489</c:v>
                </c:pt>
                <c:pt idx="345">
                  <c:v>396.90003764104921</c:v>
                </c:pt>
                <c:pt idx="346">
                  <c:v>398.63167178169408</c:v>
                </c:pt>
                <c:pt idx="347">
                  <c:v>400.36819470271945</c:v>
                </c:pt>
                <c:pt idx="348">
                  <c:v>402.10960640412532</c:v>
                </c:pt>
                <c:pt idx="349">
                  <c:v>403.85590688591174</c:v>
                </c:pt>
                <c:pt idx="350">
                  <c:v>405.60709614807854</c:v>
                </c:pt>
                <c:pt idx="351">
                  <c:v>407.36317419062601</c:v>
                </c:pt>
                <c:pt idx="352">
                  <c:v>409.12414101355381</c:v>
                </c:pt>
                <c:pt idx="353">
                  <c:v>410.88999661686239</c:v>
                </c:pt>
                <c:pt idx="354">
                  <c:v>412.66074100055118</c:v>
                </c:pt>
                <c:pt idx="355">
                  <c:v>414.4363741646207</c:v>
                </c:pt>
                <c:pt idx="356">
                  <c:v>416.21689610907055</c:v>
                </c:pt>
                <c:pt idx="357">
                  <c:v>418.00230683390095</c:v>
                </c:pt>
                <c:pt idx="358">
                  <c:v>419.79260633911184</c:v>
                </c:pt>
                <c:pt idx="359">
                  <c:v>421.58779462470329</c:v>
                </c:pt>
                <c:pt idx="360">
                  <c:v>423.38787169067524</c:v>
                </c:pt>
                <c:pt idx="361">
                  <c:v>425.19283753702774</c:v>
                </c:pt>
                <c:pt idx="362">
                  <c:v>427.00269216376068</c:v>
                </c:pt>
                <c:pt idx="363">
                  <c:v>428.81743557087412</c:v>
                </c:pt>
                <c:pt idx="364">
                  <c:v>430.63706775836806</c:v>
                </c:pt>
                <c:pt idx="365">
                  <c:v>432.46158872624261</c:v>
                </c:pt>
                <c:pt idx="366">
                  <c:v>434.29099847449748</c:v>
                </c:pt>
                <c:pt idx="367">
                  <c:v>436.12529700313479</c:v>
                </c:pt>
                <c:pt idx="368">
                  <c:v>437.96448431214895</c:v>
                </c:pt>
                <c:pt idx="369">
                  <c:v>439.80856040154731</c:v>
                </c:pt>
                <c:pt idx="370">
                  <c:v>441.65752527132236</c:v>
                </c:pt>
                <c:pt idx="371">
                  <c:v>443.51137892148171</c:v>
                </c:pt>
                <c:pt idx="372">
                  <c:v>445.37012135201979</c:v>
                </c:pt>
                <c:pt idx="373">
                  <c:v>447.23375256293826</c:v>
                </c:pt>
                <c:pt idx="374">
                  <c:v>449.10227255423729</c:v>
                </c:pt>
                <c:pt idx="375">
                  <c:v>450.97568132591681</c:v>
                </c:pt>
                <c:pt idx="376">
                  <c:v>452.85397887797677</c:v>
                </c:pt>
                <c:pt idx="377">
                  <c:v>454.73716521041734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2E-4708-8EF9-F3BF23814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12991"/>
        <c:axId val="35512031"/>
      </c:lineChart>
      <c:catAx>
        <c:axId val="35512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 [L/min]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2031"/>
        <c:crosses val="autoZero"/>
        <c:auto val="1"/>
        <c:lblAlgn val="ctr"/>
        <c:lblOffset val="100"/>
        <c:noMultiLvlLbl val="0"/>
      </c:catAx>
      <c:valAx>
        <c:axId val="355120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Pressure</a:t>
                </a:r>
                <a:r>
                  <a:rPr lang="en-CA" baseline="0"/>
                  <a:t> [kPa]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337382974073675"/>
          <c:y val="0.88333829893774041"/>
          <c:w val="0.72566921573771059"/>
          <c:h val="0.116661701062259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'Solar Power'!$K$20</c:f>
              <c:strCache>
                <c:ptCount val="1"/>
                <c:pt idx="0">
                  <c:v> Energy Stored in Batteries Ebatt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'Solar Power'!$A$21:$A$386</c:f>
              <c:numCache>
                <c:formatCode>General</c:formatCode>
                <c:ptCount val="36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</c:numCache>
            </c:numRef>
          </c:cat>
          <c:val>
            <c:numRef>
              <c:f>'Solar Power'!$K$21:$K$386</c:f>
              <c:numCache>
                <c:formatCode>General</c:formatCode>
                <c:ptCount val="366"/>
                <c:pt idx="1">
                  <c:v>8000</c:v>
                </c:pt>
                <c:pt idx="2">
                  <c:v>5942.9427918840902</c:v>
                </c:pt>
                <c:pt idx="3">
                  <c:v>3563.9604131237165</c:v>
                </c:pt>
                <c:pt idx="4">
                  <c:v>7559.096413123717</c:v>
                </c:pt>
                <c:pt idx="5">
                  <c:v>8000</c:v>
                </c:pt>
                <c:pt idx="6">
                  <c:v>8000</c:v>
                </c:pt>
                <c:pt idx="7">
                  <c:v>8000</c:v>
                </c:pt>
                <c:pt idx="8">
                  <c:v>5427.8625188529522</c:v>
                </c:pt>
                <c:pt idx="9">
                  <c:v>1439.2542868702649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904.65436181315363</c:v>
                </c:pt>
                <c:pt idx="15">
                  <c:v>3032.6243720752673</c:v>
                </c:pt>
                <c:pt idx="16">
                  <c:v>6512.6800990441261</c:v>
                </c:pt>
                <c:pt idx="17">
                  <c:v>8000</c:v>
                </c:pt>
                <c:pt idx="18">
                  <c:v>8000</c:v>
                </c:pt>
                <c:pt idx="19">
                  <c:v>8000</c:v>
                </c:pt>
                <c:pt idx="20">
                  <c:v>8000</c:v>
                </c:pt>
                <c:pt idx="21">
                  <c:v>8000</c:v>
                </c:pt>
                <c:pt idx="22">
                  <c:v>8000</c:v>
                </c:pt>
                <c:pt idx="23">
                  <c:v>8000</c:v>
                </c:pt>
                <c:pt idx="24">
                  <c:v>8000</c:v>
                </c:pt>
                <c:pt idx="25">
                  <c:v>8000</c:v>
                </c:pt>
                <c:pt idx="26">
                  <c:v>8000</c:v>
                </c:pt>
                <c:pt idx="27">
                  <c:v>8000</c:v>
                </c:pt>
                <c:pt idx="28">
                  <c:v>6329.2529966574466</c:v>
                </c:pt>
                <c:pt idx="29">
                  <c:v>8000</c:v>
                </c:pt>
                <c:pt idx="30">
                  <c:v>8000</c:v>
                </c:pt>
                <c:pt idx="31">
                  <c:v>8000</c:v>
                </c:pt>
                <c:pt idx="32">
                  <c:v>8000</c:v>
                </c:pt>
                <c:pt idx="33">
                  <c:v>8000</c:v>
                </c:pt>
                <c:pt idx="34">
                  <c:v>8000</c:v>
                </c:pt>
                <c:pt idx="35">
                  <c:v>8000</c:v>
                </c:pt>
                <c:pt idx="36">
                  <c:v>8000</c:v>
                </c:pt>
                <c:pt idx="37">
                  <c:v>8000</c:v>
                </c:pt>
                <c:pt idx="38">
                  <c:v>8000</c:v>
                </c:pt>
                <c:pt idx="39">
                  <c:v>8000</c:v>
                </c:pt>
                <c:pt idx="40">
                  <c:v>8000</c:v>
                </c:pt>
                <c:pt idx="41">
                  <c:v>7687.5166681375485</c:v>
                </c:pt>
                <c:pt idx="42">
                  <c:v>6988.7231315017407</c:v>
                </c:pt>
                <c:pt idx="43">
                  <c:v>2555.5976153901593</c:v>
                </c:pt>
                <c:pt idx="44">
                  <c:v>762.25849856317564</c:v>
                </c:pt>
                <c:pt idx="45">
                  <c:v>0</c:v>
                </c:pt>
                <c:pt idx="46">
                  <c:v>2649.2282380666097</c:v>
                </c:pt>
                <c:pt idx="47">
                  <c:v>2529.9000085908365</c:v>
                </c:pt>
                <c:pt idx="48">
                  <c:v>28.325516346034419</c:v>
                </c:pt>
                <c:pt idx="49">
                  <c:v>681.61769641697174</c:v>
                </c:pt>
                <c:pt idx="50">
                  <c:v>240.36429629673421</c:v>
                </c:pt>
                <c:pt idx="51">
                  <c:v>0</c:v>
                </c:pt>
                <c:pt idx="52">
                  <c:v>2842.3833404532879</c:v>
                </c:pt>
                <c:pt idx="53">
                  <c:v>6199.8469539377165</c:v>
                </c:pt>
                <c:pt idx="54">
                  <c:v>8000</c:v>
                </c:pt>
                <c:pt idx="55">
                  <c:v>6914.8962585908366</c:v>
                </c:pt>
                <c:pt idx="56">
                  <c:v>8000</c:v>
                </c:pt>
                <c:pt idx="57">
                  <c:v>8000</c:v>
                </c:pt>
                <c:pt idx="58">
                  <c:v>8000</c:v>
                </c:pt>
                <c:pt idx="59">
                  <c:v>8000</c:v>
                </c:pt>
                <c:pt idx="60">
                  <c:v>8000</c:v>
                </c:pt>
                <c:pt idx="61">
                  <c:v>8000</c:v>
                </c:pt>
                <c:pt idx="62">
                  <c:v>6344.454307755198</c:v>
                </c:pt>
                <c:pt idx="63">
                  <c:v>8000</c:v>
                </c:pt>
                <c:pt idx="64">
                  <c:v>8000</c:v>
                </c:pt>
                <c:pt idx="65">
                  <c:v>4799.2134886617714</c:v>
                </c:pt>
                <c:pt idx="66">
                  <c:v>6491.6895711193874</c:v>
                </c:pt>
                <c:pt idx="67">
                  <c:v>2904.5928550078061</c:v>
                </c:pt>
                <c:pt idx="68">
                  <c:v>0</c:v>
                </c:pt>
                <c:pt idx="69">
                  <c:v>1048.6257411686902</c:v>
                </c:pt>
                <c:pt idx="70">
                  <c:v>4737.0378816219791</c:v>
                </c:pt>
                <c:pt idx="71">
                  <c:v>8000</c:v>
                </c:pt>
                <c:pt idx="72">
                  <c:v>8000</c:v>
                </c:pt>
                <c:pt idx="73">
                  <c:v>5958.1441029818425</c:v>
                </c:pt>
                <c:pt idx="74">
                  <c:v>5976.6092980882504</c:v>
                </c:pt>
                <c:pt idx="75">
                  <c:v>3097.7479573944856</c:v>
                </c:pt>
                <c:pt idx="76">
                  <c:v>5820.3845859143858</c:v>
                </c:pt>
                <c:pt idx="77">
                  <c:v>8000</c:v>
                </c:pt>
                <c:pt idx="78">
                  <c:v>4412.9032838884177</c:v>
                </c:pt>
                <c:pt idx="79">
                  <c:v>8000</c:v>
                </c:pt>
                <c:pt idx="80">
                  <c:v>8000</c:v>
                </c:pt>
                <c:pt idx="81">
                  <c:v>8000</c:v>
                </c:pt>
                <c:pt idx="82">
                  <c:v>8000</c:v>
                </c:pt>
                <c:pt idx="83">
                  <c:v>8000</c:v>
                </c:pt>
                <c:pt idx="84">
                  <c:v>8000</c:v>
                </c:pt>
                <c:pt idx="85">
                  <c:v>4412.9032838884177</c:v>
                </c:pt>
                <c:pt idx="86">
                  <c:v>8000</c:v>
                </c:pt>
                <c:pt idx="87">
                  <c:v>8000</c:v>
                </c:pt>
                <c:pt idx="88">
                  <c:v>4863.598522790664</c:v>
                </c:pt>
                <c:pt idx="89">
                  <c:v>1276.5018066790817</c:v>
                </c:pt>
                <c:pt idx="90">
                  <c:v>4771.7588447456928</c:v>
                </c:pt>
                <c:pt idx="91">
                  <c:v>8000</c:v>
                </c:pt>
                <c:pt idx="92">
                  <c:v>8000</c:v>
                </c:pt>
                <c:pt idx="93">
                  <c:v>8000</c:v>
                </c:pt>
                <c:pt idx="94">
                  <c:v>6739.7878688529518</c:v>
                </c:pt>
                <c:pt idx="95">
                  <c:v>8000</c:v>
                </c:pt>
                <c:pt idx="96">
                  <c:v>8000</c:v>
                </c:pt>
                <c:pt idx="97">
                  <c:v>8000</c:v>
                </c:pt>
                <c:pt idx="98">
                  <c:v>8000</c:v>
                </c:pt>
                <c:pt idx="99">
                  <c:v>8000</c:v>
                </c:pt>
                <c:pt idx="100">
                  <c:v>8000</c:v>
                </c:pt>
                <c:pt idx="101">
                  <c:v>7963.1035173019081</c:v>
                </c:pt>
                <c:pt idx="102">
                  <c:v>8000</c:v>
                </c:pt>
                <c:pt idx="103">
                  <c:v>8000</c:v>
                </c:pt>
                <c:pt idx="104">
                  <c:v>8000</c:v>
                </c:pt>
                <c:pt idx="105">
                  <c:v>8000</c:v>
                </c:pt>
                <c:pt idx="106">
                  <c:v>6611.0178005951639</c:v>
                </c:pt>
                <c:pt idx="107">
                  <c:v>3869.9498844835816</c:v>
                </c:pt>
                <c:pt idx="108">
                  <c:v>6022.1445621678413</c:v>
                </c:pt>
                <c:pt idx="109">
                  <c:v>8000</c:v>
                </c:pt>
                <c:pt idx="110">
                  <c:v>6546.6327664662722</c:v>
                </c:pt>
                <c:pt idx="111">
                  <c:v>3805.564850354689</c:v>
                </c:pt>
                <c:pt idx="112">
                  <c:v>8000</c:v>
                </c:pt>
                <c:pt idx="113">
                  <c:v>8000</c:v>
                </c:pt>
                <c:pt idx="114">
                  <c:v>8000</c:v>
                </c:pt>
                <c:pt idx="115">
                  <c:v>5258.9320838884178</c:v>
                </c:pt>
                <c:pt idx="116">
                  <c:v>8000</c:v>
                </c:pt>
                <c:pt idx="117">
                  <c:v>5258.9320838884178</c:v>
                </c:pt>
                <c:pt idx="118">
                  <c:v>8000</c:v>
                </c:pt>
                <c:pt idx="119">
                  <c:v>8000</c:v>
                </c:pt>
                <c:pt idx="120">
                  <c:v>8000</c:v>
                </c:pt>
                <c:pt idx="121">
                  <c:v>8000</c:v>
                </c:pt>
                <c:pt idx="122">
                  <c:v>8000</c:v>
                </c:pt>
                <c:pt idx="123">
                  <c:v>8000</c:v>
                </c:pt>
                <c:pt idx="124">
                  <c:v>8000</c:v>
                </c:pt>
                <c:pt idx="125">
                  <c:v>8000</c:v>
                </c:pt>
                <c:pt idx="126">
                  <c:v>8000</c:v>
                </c:pt>
                <c:pt idx="127">
                  <c:v>8000</c:v>
                </c:pt>
                <c:pt idx="128">
                  <c:v>8000</c:v>
                </c:pt>
                <c:pt idx="129">
                  <c:v>8000</c:v>
                </c:pt>
                <c:pt idx="130">
                  <c:v>8000</c:v>
                </c:pt>
                <c:pt idx="131">
                  <c:v>8000</c:v>
                </c:pt>
                <c:pt idx="132">
                  <c:v>8000</c:v>
                </c:pt>
                <c:pt idx="133">
                  <c:v>8000</c:v>
                </c:pt>
                <c:pt idx="134">
                  <c:v>8000</c:v>
                </c:pt>
                <c:pt idx="135">
                  <c:v>8000</c:v>
                </c:pt>
                <c:pt idx="136">
                  <c:v>8000</c:v>
                </c:pt>
                <c:pt idx="137">
                  <c:v>8000</c:v>
                </c:pt>
                <c:pt idx="138">
                  <c:v>8000</c:v>
                </c:pt>
                <c:pt idx="139">
                  <c:v>8000</c:v>
                </c:pt>
                <c:pt idx="140">
                  <c:v>8000</c:v>
                </c:pt>
                <c:pt idx="141">
                  <c:v>8000</c:v>
                </c:pt>
                <c:pt idx="142">
                  <c:v>8000</c:v>
                </c:pt>
                <c:pt idx="143">
                  <c:v>6057.9592838884182</c:v>
                </c:pt>
                <c:pt idx="144">
                  <c:v>8000</c:v>
                </c:pt>
                <c:pt idx="145">
                  <c:v>8000</c:v>
                </c:pt>
                <c:pt idx="146">
                  <c:v>6573.0395569195607</c:v>
                </c:pt>
                <c:pt idx="147">
                  <c:v>8000</c:v>
                </c:pt>
                <c:pt idx="148">
                  <c:v>8000</c:v>
                </c:pt>
                <c:pt idx="149">
                  <c:v>8000</c:v>
                </c:pt>
                <c:pt idx="150">
                  <c:v>8000</c:v>
                </c:pt>
                <c:pt idx="151">
                  <c:v>8000</c:v>
                </c:pt>
                <c:pt idx="152">
                  <c:v>8000</c:v>
                </c:pt>
                <c:pt idx="153">
                  <c:v>8000</c:v>
                </c:pt>
                <c:pt idx="154">
                  <c:v>8000</c:v>
                </c:pt>
                <c:pt idx="155">
                  <c:v>8000</c:v>
                </c:pt>
                <c:pt idx="156">
                  <c:v>8000</c:v>
                </c:pt>
                <c:pt idx="157">
                  <c:v>8000</c:v>
                </c:pt>
                <c:pt idx="158">
                  <c:v>8000</c:v>
                </c:pt>
                <c:pt idx="159">
                  <c:v>8000</c:v>
                </c:pt>
                <c:pt idx="160">
                  <c:v>8000</c:v>
                </c:pt>
                <c:pt idx="161">
                  <c:v>8000</c:v>
                </c:pt>
                <c:pt idx="162">
                  <c:v>8000</c:v>
                </c:pt>
                <c:pt idx="163">
                  <c:v>8000</c:v>
                </c:pt>
                <c:pt idx="164">
                  <c:v>8000</c:v>
                </c:pt>
                <c:pt idx="165">
                  <c:v>8000</c:v>
                </c:pt>
                <c:pt idx="166">
                  <c:v>8000</c:v>
                </c:pt>
                <c:pt idx="167">
                  <c:v>8000</c:v>
                </c:pt>
                <c:pt idx="168">
                  <c:v>8000</c:v>
                </c:pt>
                <c:pt idx="169">
                  <c:v>8000</c:v>
                </c:pt>
                <c:pt idx="170">
                  <c:v>8000</c:v>
                </c:pt>
                <c:pt idx="171">
                  <c:v>7739.0562005951651</c:v>
                </c:pt>
                <c:pt idx="172">
                  <c:v>8000</c:v>
                </c:pt>
                <c:pt idx="173">
                  <c:v>8000</c:v>
                </c:pt>
                <c:pt idx="174">
                  <c:v>8000</c:v>
                </c:pt>
                <c:pt idx="175">
                  <c:v>8000</c:v>
                </c:pt>
                <c:pt idx="176">
                  <c:v>8000</c:v>
                </c:pt>
                <c:pt idx="177">
                  <c:v>8000</c:v>
                </c:pt>
                <c:pt idx="178">
                  <c:v>8000</c:v>
                </c:pt>
                <c:pt idx="179">
                  <c:v>7867.826268852953</c:v>
                </c:pt>
                <c:pt idx="180">
                  <c:v>7735.6525377059052</c:v>
                </c:pt>
                <c:pt idx="181">
                  <c:v>8000</c:v>
                </c:pt>
                <c:pt idx="182">
                  <c:v>8000</c:v>
                </c:pt>
                <c:pt idx="183">
                  <c:v>8000</c:v>
                </c:pt>
                <c:pt idx="184">
                  <c:v>8000</c:v>
                </c:pt>
                <c:pt idx="185">
                  <c:v>8000</c:v>
                </c:pt>
                <c:pt idx="186">
                  <c:v>8000</c:v>
                </c:pt>
                <c:pt idx="187">
                  <c:v>6269.4664838884182</c:v>
                </c:pt>
                <c:pt idx="188">
                  <c:v>8000</c:v>
                </c:pt>
                <c:pt idx="189">
                  <c:v>8000</c:v>
                </c:pt>
                <c:pt idx="190">
                  <c:v>8000</c:v>
                </c:pt>
                <c:pt idx="191">
                  <c:v>8000</c:v>
                </c:pt>
                <c:pt idx="192">
                  <c:v>8000</c:v>
                </c:pt>
                <c:pt idx="193">
                  <c:v>8000</c:v>
                </c:pt>
                <c:pt idx="194">
                  <c:v>8000</c:v>
                </c:pt>
                <c:pt idx="195">
                  <c:v>8000</c:v>
                </c:pt>
                <c:pt idx="196">
                  <c:v>8000</c:v>
                </c:pt>
                <c:pt idx="197">
                  <c:v>8000</c:v>
                </c:pt>
                <c:pt idx="198">
                  <c:v>8000</c:v>
                </c:pt>
                <c:pt idx="199">
                  <c:v>8000</c:v>
                </c:pt>
                <c:pt idx="200">
                  <c:v>6269.4664838884182</c:v>
                </c:pt>
                <c:pt idx="201">
                  <c:v>8000</c:v>
                </c:pt>
                <c:pt idx="202">
                  <c:v>8000</c:v>
                </c:pt>
                <c:pt idx="203">
                  <c:v>8000</c:v>
                </c:pt>
                <c:pt idx="204">
                  <c:v>8000</c:v>
                </c:pt>
                <c:pt idx="205">
                  <c:v>8000</c:v>
                </c:pt>
                <c:pt idx="206">
                  <c:v>8000</c:v>
                </c:pt>
                <c:pt idx="207">
                  <c:v>8000</c:v>
                </c:pt>
                <c:pt idx="208">
                  <c:v>8000</c:v>
                </c:pt>
                <c:pt idx="209">
                  <c:v>8000</c:v>
                </c:pt>
                <c:pt idx="210">
                  <c:v>8000</c:v>
                </c:pt>
                <c:pt idx="211">
                  <c:v>8000</c:v>
                </c:pt>
                <c:pt idx="212">
                  <c:v>8000</c:v>
                </c:pt>
                <c:pt idx="213">
                  <c:v>8000</c:v>
                </c:pt>
                <c:pt idx="214">
                  <c:v>8000</c:v>
                </c:pt>
                <c:pt idx="215">
                  <c:v>8000</c:v>
                </c:pt>
                <c:pt idx="216">
                  <c:v>8000</c:v>
                </c:pt>
                <c:pt idx="217">
                  <c:v>8000</c:v>
                </c:pt>
                <c:pt idx="218">
                  <c:v>8000</c:v>
                </c:pt>
                <c:pt idx="219">
                  <c:v>8000</c:v>
                </c:pt>
                <c:pt idx="220">
                  <c:v>8000</c:v>
                </c:pt>
                <c:pt idx="221">
                  <c:v>8000</c:v>
                </c:pt>
                <c:pt idx="222">
                  <c:v>8000</c:v>
                </c:pt>
                <c:pt idx="223">
                  <c:v>8000</c:v>
                </c:pt>
                <c:pt idx="224">
                  <c:v>8000</c:v>
                </c:pt>
                <c:pt idx="225">
                  <c:v>8000</c:v>
                </c:pt>
                <c:pt idx="226">
                  <c:v>8000</c:v>
                </c:pt>
                <c:pt idx="227">
                  <c:v>8000</c:v>
                </c:pt>
                <c:pt idx="228">
                  <c:v>8000</c:v>
                </c:pt>
                <c:pt idx="229">
                  <c:v>8000</c:v>
                </c:pt>
                <c:pt idx="230">
                  <c:v>8000</c:v>
                </c:pt>
                <c:pt idx="231">
                  <c:v>8000</c:v>
                </c:pt>
                <c:pt idx="232">
                  <c:v>8000</c:v>
                </c:pt>
                <c:pt idx="233">
                  <c:v>8000</c:v>
                </c:pt>
                <c:pt idx="234">
                  <c:v>8000</c:v>
                </c:pt>
                <c:pt idx="235">
                  <c:v>8000</c:v>
                </c:pt>
                <c:pt idx="236">
                  <c:v>8000</c:v>
                </c:pt>
                <c:pt idx="237">
                  <c:v>8000</c:v>
                </c:pt>
                <c:pt idx="238">
                  <c:v>8000</c:v>
                </c:pt>
                <c:pt idx="239">
                  <c:v>8000</c:v>
                </c:pt>
                <c:pt idx="240">
                  <c:v>8000</c:v>
                </c:pt>
                <c:pt idx="241">
                  <c:v>8000</c:v>
                </c:pt>
                <c:pt idx="242">
                  <c:v>8000</c:v>
                </c:pt>
                <c:pt idx="243">
                  <c:v>8000</c:v>
                </c:pt>
                <c:pt idx="244">
                  <c:v>8000</c:v>
                </c:pt>
                <c:pt idx="245">
                  <c:v>8000</c:v>
                </c:pt>
                <c:pt idx="246">
                  <c:v>8000</c:v>
                </c:pt>
                <c:pt idx="247">
                  <c:v>8000</c:v>
                </c:pt>
                <c:pt idx="248">
                  <c:v>8000</c:v>
                </c:pt>
                <c:pt idx="249">
                  <c:v>8000</c:v>
                </c:pt>
                <c:pt idx="250">
                  <c:v>8000</c:v>
                </c:pt>
                <c:pt idx="251">
                  <c:v>8000</c:v>
                </c:pt>
                <c:pt idx="252">
                  <c:v>8000</c:v>
                </c:pt>
                <c:pt idx="253">
                  <c:v>8000</c:v>
                </c:pt>
                <c:pt idx="254">
                  <c:v>8000</c:v>
                </c:pt>
                <c:pt idx="255">
                  <c:v>8000</c:v>
                </c:pt>
                <c:pt idx="256">
                  <c:v>8000</c:v>
                </c:pt>
                <c:pt idx="257">
                  <c:v>8000</c:v>
                </c:pt>
                <c:pt idx="258">
                  <c:v>8000</c:v>
                </c:pt>
                <c:pt idx="259">
                  <c:v>8000</c:v>
                </c:pt>
                <c:pt idx="260">
                  <c:v>8000</c:v>
                </c:pt>
                <c:pt idx="261">
                  <c:v>8000</c:v>
                </c:pt>
                <c:pt idx="262">
                  <c:v>4741.9144838884185</c:v>
                </c:pt>
                <c:pt idx="263">
                  <c:v>8000</c:v>
                </c:pt>
                <c:pt idx="264">
                  <c:v>8000</c:v>
                </c:pt>
                <c:pt idx="265">
                  <c:v>8000</c:v>
                </c:pt>
                <c:pt idx="266">
                  <c:v>8000</c:v>
                </c:pt>
                <c:pt idx="267">
                  <c:v>4741.9144838884185</c:v>
                </c:pt>
                <c:pt idx="268">
                  <c:v>8000</c:v>
                </c:pt>
                <c:pt idx="269">
                  <c:v>8000</c:v>
                </c:pt>
                <c:pt idx="270">
                  <c:v>8000</c:v>
                </c:pt>
                <c:pt idx="271">
                  <c:v>8000</c:v>
                </c:pt>
                <c:pt idx="272">
                  <c:v>8000</c:v>
                </c:pt>
                <c:pt idx="273">
                  <c:v>8000</c:v>
                </c:pt>
                <c:pt idx="274">
                  <c:v>8000</c:v>
                </c:pt>
                <c:pt idx="275">
                  <c:v>8000</c:v>
                </c:pt>
                <c:pt idx="276">
                  <c:v>8000</c:v>
                </c:pt>
                <c:pt idx="277">
                  <c:v>3919.3864838884183</c:v>
                </c:pt>
                <c:pt idx="278">
                  <c:v>5955.3512100216394</c:v>
                </c:pt>
                <c:pt idx="279">
                  <c:v>6961.1553900925774</c:v>
                </c:pt>
                <c:pt idx="280">
                  <c:v>8000</c:v>
                </c:pt>
                <c:pt idx="281">
                  <c:v>8000</c:v>
                </c:pt>
                <c:pt idx="282">
                  <c:v>8000</c:v>
                </c:pt>
                <c:pt idx="283">
                  <c:v>8000</c:v>
                </c:pt>
                <c:pt idx="284">
                  <c:v>6237.247712528555</c:v>
                </c:pt>
                <c:pt idx="285">
                  <c:v>5247.115834603821</c:v>
                </c:pt>
                <c:pt idx="286">
                  <c:v>1166.5023184922393</c:v>
                </c:pt>
                <c:pt idx="287">
                  <c:v>0</c:v>
                </c:pt>
                <c:pt idx="288">
                  <c:v>0</c:v>
                </c:pt>
                <c:pt idx="289">
                  <c:v>1907.194657875435</c:v>
                </c:pt>
                <c:pt idx="290">
                  <c:v>337.59747279066778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490.72390703979636</c:v>
                </c:pt>
                <c:pt idx="295">
                  <c:v>0</c:v>
                </c:pt>
                <c:pt idx="296">
                  <c:v>0</c:v>
                </c:pt>
                <c:pt idx="297">
                  <c:v>941.41914594204445</c:v>
                </c:pt>
                <c:pt idx="298">
                  <c:v>4393.8546229109033</c:v>
                </c:pt>
                <c:pt idx="299">
                  <c:v>1343.4016528616039</c:v>
                </c:pt>
                <c:pt idx="300">
                  <c:v>4538.2969933148925</c:v>
                </c:pt>
                <c:pt idx="301">
                  <c:v>457.68347720331076</c:v>
                </c:pt>
                <c:pt idx="302">
                  <c:v>0</c:v>
                </c:pt>
                <c:pt idx="303">
                  <c:v>1714.0395554887573</c:v>
                </c:pt>
                <c:pt idx="304">
                  <c:v>2784.2287696885887</c:v>
                </c:pt>
                <c:pt idx="305">
                  <c:v>1922.8669600216408</c:v>
                </c:pt>
                <c:pt idx="306">
                  <c:v>3007.5336178970756</c:v>
                </c:pt>
                <c:pt idx="307">
                  <c:v>0</c:v>
                </c:pt>
                <c:pt idx="308">
                  <c:v>0</c:v>
                </c:pt>
                <c:pt idx="309">
                  <c:v>247.66121419983119</c:v>
                </c:pt>
                <c:pt idx="310">
                  <c:v>1976.1782133641927</c:v>
                </c:pt>
                <c:pt idx="311">
                  <c:v>0</c:v>
                </c:pt>
                <c:pt idx="312">
                  <c:v>2694.2925110977512</c:v>
                </c:pt>
                <c:pt idx="313">
                  <c:v>0</c:v>
                </c:pt>
                <c:pt idx="314">
                  <c:v>3144.9877500000002</c:v>
                </c:pt>
                <c:pt idx="315">
                  <c:v>6289.9755000000005</c:v>
                </c:pt>
                <c:pt idx="316">
                  <c:v>8000</c:v>
                </c:pt>
                <c:pt idx="317">
                  <c:v>8000</c:v>
                </c:pt>
                <c:pt idx="318">
                  <c:v>8000</c:v>
                </c:pt>
                <c:pt idx="319">
                  <c:v>8000</c:v>
                </c:pt>
                <c:pt idx="320">
                  <c:v>8000</c:v>
                </c:pt>
                <c:pt idx="321">
                  <c:v>8000</c:v>
                </c:pt>
                <c:pt idx="322">
                  <c:v>8000</c:v>
                </c:pt>
                <c:pt idx="323">
                  <c:v>8000</c:v>
                </c:pt>
                <c:pt idx="324">
                  <c:v>8000</c:v>
                </c:pt>
                <c:pt idx="325">
                  <c:v>3096.858483888418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3144.9877500000002</c:v>
                </c:pt>
                <c:pt idx="334">
                  <c:v>6289.9755000000005</c:v>
                </c:pt>
                <c:pt idx="335">
                  <c:v>8000</c:v>
                </c:pt>
                <c:pt idx="336">
                  <c:v>8000</c:v>
                </c:pt>
                <c:pt idx="337">
                  <c:v>8000</c:v>
                </c:pt>
                <c:pt idx="338">
                  <c:v>8000</c:v>
                </c:pt>
                <c:pt idx="339">
                  <c:v>8000</c:v>
                </c:pt>
                <c:pt idx="340">
                  <c:v>2744.3464838884174</c:v>
                </c:pt>
                <c:pt idx="341">
                  <c:v>5279.2820973728467</c:v>
                </c:pt>
                <c:pt idx="342">
                  <c:v>3178.4952535770053</c:v>
                </c:pt>
                <c:pt idx="343">
                  <c:v>0</c:v>
                </c:pt>
                <c:pt idx="344">
                  <c:v>0</c:v>
                </c:pt>
                <c:pt idx="345">
                  <c:v>1376.0049991643614</c:v>
                </c:pt>
                <c:pt idx="346">
                  <c:v>0</c:v>
                </c:pt>
                <c:pt idx="347">
                  <c:v>2341.7805110977515</c:v>
                </c:pt>
                <c:pt idx="348">
                  <c:v>4812.3310904532873</c:v>
                </c:pt>
                <c:pt idx="349">
                  <c:v>7604.8068404532878</c:v>
                </c:pt>
                <c:pt idx="350">
                  <c:v>7499.9560546531184</c:v>
                </c:pt>
                <c:pt idx="351">
                  <c:v>3789.5433576349615</c:v>
                </c:pt>
                <c:pt idx="352">
                  <c:v>6324.4789711193916</c:v>
                </c:pt>
                <c:pt idx="353">
                  <c:v>1197.5955232655924</c:v>
                </c:pt>
                <c:pt idx="354">
                  <c:v>3990.071273265592</c:v>
                </c:pt>
                <c:pt idx="355">
                  <c:v>6782.5470232655916</c:v>
                </c:pt>
                <c:pt idx="356">
                  <c:v>6742.0812715943139</c:v>
                </c:pt>
                <c:pt idx="357">
                  <c:v>5800.2250421185408</c:v>
                </c:pt>
                <c:pt idx="358">
                  <c:v>5373.4490856739085</c:v>
                </c:pt>
                <c:pt idx="359">
                  <c:v>7457.6894602560888</c:v>
                </c:pt>
                <c:pt idx="360">
                  <c:v>8000</c:v>
                </c:pt>
                <c:pt idx="361">
                  <c:v>7508.8390094264751</c:v>
                </c:pt>
                <c:pt idx="362">
                  <c:v>8000</c:v>
                </c:pt>
                <c:pt idx="363">
                  <c:v>8000</c:v>
                </c:pt>
                <c:pt idx="364">
                  <c:v>8000</c:v>
                </c:pt>
                <c:pt idx="365">
                  <c:v>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99-4EC2-BA55-EEF83D7B2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6492031"/>
        <c:axId val="1396492511"/>
      </c:lineChart>
      <c:catAx>
        <c:axId val="139649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92511"/>
        <c:crosses val="autoZero"/>
        <c:auto val="1"/>
        <c:lblAlgn val="ctr"/>
        <c:lblOffset val="100"/>
        <c:noMultiLvlLbl val="0"/>
      </c:catAx>
      <c:valAx>
        <c:axId val="139649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92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64000162246007"/>
          <c:y val="0.16984504899771921"/>
          <c:w val="0.85889525733547134"/>
          <c:h val="0.56384155458673868"/>
        </c:manualLayout>
      </c:layout>
      <c:lineChart>
        <c:grouping val="standard"/>
        <c:varyColors val="0"/>
        <c:ser>
          <c:idx val="1"/>
          <c:order val="1"/>
          <c:tx>
            <c:strRef>
              <c:f>'Storage to House'!$C$11</c:f>
              <c:strCache>
                <c:ptCount val="1"/>
                <c:pt idx="0">
                  <c:v>System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'Storage to House'!$B$12:$B$1011</c:f>
              <c:numCache>
                <c:formatCode>0.00</c:formatCode>
                <c:ptCount val="1000"/>
                <c:pt idx="0">
                  <c:v>5.6548667764616277E-2</c:v>
                </c:pt>
                <c:pt idx="1">
                  <c:v>0.11309733552923255</c:v>
                </c:pt>
                <c:pt idx="2">
                  <c:v>0.16964600329384882</c:v>
                </c:pt>
                <c:pt idx="3">
                  <c:v>0.22619467105846511</c:v>
                </c:pt>
                <c:pt idx="4">
                  <c:v>0.28274333882308139</c:v>
                </c:pt>
                <c:pt idx="5">
                  <c:v>0.33929200658769765</c:v>
                </c:pt>
                <c:pt idx="6">
                  <c:v>0.39584067435231396</c:v>
                </c:pt>
                <c:pt idx="7">
                  <c:v>0.45238934211693022</c:v>
                </c:pt>
                <c:pt idx="8">
                  <c:v>0.50893800988154647</c:v>
                </c:pt>
                <c:pt idx="9">
                  <c:v>0.56548667764616278</c:v>
                </c:pt>
                <c:pt idx="10">
                  <c:v>0.62203534541077898</c:v>
                </c:pt>
                <c:pt idx="11">
                  <c:v>0.6785840131753953</c:v>
                </c:pt>
                <c:pt idx="12">
                  <c:v>0.73513268094001161</c:v>
                </c:pt>
                <c:pt idx="13">
                  <c:v>0.79168134870462792</c:v>
                </c:pt>
                <c:pt idx="14">
                  <c:v>0.84823001646924412</c:v>
                </c:pt>
                <c:pt idx="15">
                  <c:v>0.90477868423386043</c:v>
                </c:pt>
                <c:pt idx="16">
                  <c:v>0.96132735199847663</c:v>
                </c:pt>
                <c:pt idx="17">
                  <c:v>1.0178760197630929</c:v>
                </c:pt>
                <c:pt idx="18">
                  <c:v>1.0744246875277093</c:v>
                </c:pt>
                <c:pt idx="19">
                  <c:v>1.1309733552923256</c:v>
                </c:pt>
                <c:pt idx="20">
                  <c:v>1.1875220230569419</c:v>
                </c:pt>
                <c:pt idx="21">
                  <c:v>1.244070690821558</c:v>
                </c:pt>
                <c:pt idx="22">
                  <c:v>1.3006193585861745</c:v>
                </c:pt>
                <c:pt idx="23">
                  <c:v>1.3571680263507906</c:v>
                </c:pt>
                <c:pt idx="24">
                  <c:v>1.4137166941154069</c:v>
                </c:pt>
                <c:pt idx="25">
                  <c:v>1.4702653618800232</c:v>
                </c:pt>
                <c:pt idx="26">
                  <c:v>1.5268140296446395</c:v>
                </c:pt>
                <c:pt idx="27">
                  <c:v>1.5833626974092558</c:v>
                </c:pt>
                <c:pt idx="28">
                  <c:v>1.6399113651738717</c:v>
                </c:pt>
                <c:pt idx="29">
                  <c:v>1.6964600329384882</c:v>
                </c:pt>
                <c:pt idx="30">
                  <c:v>1.7530087007031045</c:v>
                </c:pt>
                <c:pt idx="31">
                  <c:v>1.8095573684677209</c:v>
                </c:pt>
                <c:pt idx="32">
                  <c:v>1.8661060362323372</c:v>
                </c:pt>
                <c:pt idx="33">
                  <c:v>1.9226547039969533</c:v>
                </c:pt>
                <c:pt idx="34">
                  <c:v>1.9792033717615696</c:v>
                </c:pt>
                <c:pt idx="35">
                  <c:v>2.0357520395261859</c:v>
                </c:pt>
                <c:pt idx="36">
                  <c:v>2.0923007072908022</c:v>
                </c:pt>
                <c:pt idx="37">
                  <c:v>2.1488493750554185</c:v>
                </c:pt>
                <c:pt idx="38">
                  <c:v>2.2053980428200353</c:v>
                </c:pt>
                <c:pt idx="39">
                  <c:v>2.2619467105846511</c:v>
                </c:pt>
                <c:pt idx="40">
                  <c:v>2.3184953783492674</c:v>
                </c:pt>
                <c:pt idx="41">
                  <c:v>2.3750440461138838</c:v>
                </c:pt>
                <c:pt idx="42">
                  <c:v>2.4315927138785001</c:v>
                </c:pt>
                <c:pt idx="43">
                  <c:v>2.4881413816431159</c:v>
                </c:pt>
                <c:pt idx="44">
                  <c:v>2.5446900494077322</c:v>
                </c:pt>
                <c:pt idx="45">
                  <c:v>2.601238717172349</c:v>
                </c:pt>
                <c:pt idx="46">
                  <c:v>2.6577873849369649</c:v>
                </c:pt>
                <c:pt idx="47">
                  <c:v>2.7143360527015812</c:v>
                </c:pt>
                <c:pt idx="48">
                  <c:v>2.770884720466197</c:v>
                </c:pt>
                <c:pt idx="49">
                  <c:v>2.8274333882308138</c:v>
                </c:pt>
                <c:pt idx="50">
                  <c:v>2.8839820559954297</c:v>
                </c:pt>
                <c:pt idx="51">
                  <c:v>2.9405307237600464</c:v>
                </c:pt>
                <c:pt idx="52">
                  <c:v>2.9970793915246627</c:v>
                </c:pt>
                <c:pt idx="53">
                  <c:v>3.0536280592892791</c:v>
                </c:pt>
                <c:pt idx="54">
                  <c:v>3.1101767270538954</c:v>
                </c:pt>
                <c:pt idx="55">
                  <c:v>3.1667253948185117</c:v>
                </c:pt>
                <c:pt idx="56">
                  <c:v>3.223274062583128</c:v>
                </c:pt>
                <c:pt idx="57">
                  <c:v>3.2798227303477434</c:v>
                </c:pt>
                <c:pt idx="58">
                  <c:v>3.3363713981123602</c:v>
                </c:pt>
                <c:pt idx="59">
                  <c:v>3.3929200658769765</c:v>
                </c:pt>
                <c:pt idx="60">
                  <c:v>3.4494687336415932</c:v>
                </c:pt>
                <c:pt idx="61">
                  <c:v>3.5060174014062091</c:v>
                </c:pt>
                <c:pt idx="62">
                  <c:v>3.5625660691708254</c:v>
                </c:pt>
                <c:pt idx="63">
                  <c:v>3.6191147369354417</c:v>
                </c:pt>
                <c:pt idx="64">
                  <c:v>3.675663404700058</c:v>
                </c:pt>
                <c:pt idx="65">
                  <c:v>3.7322120724646743</c:v>
                </c:pt>
                <c:pt idx="66">
                  <c:v>3.7887607402292902</c:v>
                </c:pt>
                <c:pt idx="67">
                  <c:v>3.8453094079939065</c:v>
                </c:pt>
                <c:pt idx="68">
                  <c:v>3.9018580757585228</c:v>
                </c:pt>
                <c:pt idx="69">
                  <c:v>3.9584067435231391</c:v>
                </c:pt>
                <c:pt idx="70">
                  <c:v>4.0149554112877563</c:v>
                </c:pt>
                <c:pt idx="71">
                  <c:v>4.0715040790523718</c:v>
                </c:pt>
                <c:pt idx="72">
                  <c:v>4.1280527468169881</c:v>
                </c:pt>
                <c:pt idx="73">
                  <c:v>4.1846014145816044</c:v>
                </c:pt>
                <c:pt idx="74">
                  <c:v>4.2411500823462207</c:v>
                </c:pt>
                <c:pt idx="75">
                  <c:v>4.297698750110837</c:v>
                </c:pt>
                <c:pt idx="76">
                  <c:v>4.3542474178754533</c:v>
                </c:pt>
                <c:pt idx="77">
                  <c:v>4.4107960856400705</c:v>
                </c:pt>
                <c:pt idx="78">
                  <c:v>4.4673447534046851</c:v>
                </c:pt>
                <c:pt idx="79">
                  <c:v>4.5238934211693023</c:v>
                </c:pt>
                <c:pt idx="80">
                  <c:v>4.5804420889339177</c:v>
                </c:pt>
                <c:pt idx="81">
                  <c:v>4.6369907566985349</c:v>
                </c:pt>
                <c:pt idx="82">
                  <c:v>4.6935394244631503</c:v>
                </c:pt>
                <c:pt idx="83">
                  <c:v>4.7500880922277675</c:v>
                </c:pt>
                <c:pt idx="84">
                  <c:v>4.8066367599923838</c:v>
                </c:pt>
                <c:pt idx="85">
                  <c:v>4.8631854277570001</c:v>
                </c:pt>
                <c:pt idx="86">
                  <c:v>4.9197340955216164</c:v>
                </c:pt>
                <c:pt idx="87">
                  <c:v>4.9762827632862319</c:v>
                </c:pt>
                <c:pt idx="88">
                  <c:v>5.0328314310508491</c:v>
                </c:pt>
                <c:pt idx="89">
                  <c:v>5.0893800988154645</c:v>
                </c:pt>
                <c:pt idx="90">
                  <c:v>5.1459287665800817</c:v>
                </c:pt>
                <c:pt idx="91">
                  <c:v>5.202477434344698</c:v>
                </c:pt>
                <c:pt idx="92">
                  <c:v>5.2590261021093143</c:v>
                </c:pt>
                <c:pt idx="93">
                  <c:v>5.3155747698739297</c:v>
                </c:pt>
                <c:pt idx="94">
                  <c:v>5.3721234376385452</c:v>
                </c:pt>
                <c:pt idx="95">
                  <c:v>5.4286721054031624</c:v>
                </c:pt>
                <c:pt idx="96">
                  <c:v>5.4852207731677787</c:v>
                </c:pt>
                <c:pt idx="97">
                  <c:v>5.5417694409323941</c:v>
                </c:pt>
                <c:pt idx="98">
                  <c:v>5.5983181086970113</c:v>
                </c:pt>
                <c:pt idx="99">
                  <c:v>5.6548667764616276</c:v>
                </c:pt>
                <c:pt idx="100">
                  <c:v>5.7114154442262439</c:v>
                </c:pt>
                <c:pt idx="101">
                  <c:v>5.7679641119908593</c:v>
                </c:pt>
                <c:pt idx="102">
                  <c:v>5.8245127797554765</c:v>
                </c:pt>
                <c:pt idx="103">
                  <c:v>5.8810614475200929</c:v>
                </c:pt>
                <c:pt idx="104">
                  <c:v>5.9376101152847092</c:v>
                </c:pt>
                <c:pt idx="105">
                  <c:v>5.9941587830493255</c:v>
                </c:pt>
                <c:pt idx="106">
                  <c:v>6.0507074508139418</c:v>
                </c:pt>
                <c:pt idx="107">
                  <c:v>6.1072561185785581</c:v>
                </c:pt>
                <c:pt idx="108">
                  <c:v>6.1638047863431735</c:v>
                </c:pt>
                <c:pt idx="109">
                  <c:v>6.2203534541077907</c:v>
                </c:pt>
                <c:pt idx="110">
                  <c:v>6.276902121872407</c:v>
                </c:pt>
                <c:pt idx="111">
                  <c:v>6.3334507896370233</c:v>
                </c:pt>
                <c:pt idx="112">
                  <c:v>6.3899994574016397</c:v>
                </c:pt>
                <c:pt idx="113">
                  <c:v>6.446548125166256</c:v>
                </c:pt>
                <c:pt idx="114">
                  <c:v>6.5030967929308723</c:v>
                </c:pt>
                <c:pt idx="115">
                  <c:v>6.5596454606954868</c:v>
                </c:pt>
                <c:pt idx="116">
                  <c:v>6.6161941284601031</c:v>
                </c:pt>
                <c:pt idx="117">
                  <c:v>6.6727427962247203</c:v>
                </c:pt>
                <c:pt idx="118">
                  <c:v>6.7292914639893366</c:v>
                </c:pt>
                <c:pt idx="119">
                  <c:v>6.785840131753953</c:v>
                </c:pt>
                <c:pt idx="120">
                  <c:v>6.8423887995185693</c:v>
                </c:pt>
                <c:pt idx="121">
                  <c:v>6.8989374672831865</c:v>
                </c:pt>
                <c:pt idx="122">
                  <c:v>6.955486135047801</c:v>
                </c:pt>
                <c:pt idx="123">
                  <c:v>7.0120348028124182</c:v>
                </c:pt>
                <c:pt idx="124">
                  <c:v>7.0685834705770345</c:v>
                </c:pt>
                <c:pt idx="125">
                  <c:v>7.1251321383416508</c:v>
                </c:pt>
                <c:pt idx="126">
                  <c:v>7.1816808061062671</c:v>
                </c:pt>
                <c:pt idx="127">
                  <c:v>7.2382294738708834</c:v>
                </c:pt>
                <c:pt idx="128">
                  <c:v>7.2947781416355006</c:v>
                </c:pt>
                <c:pt idx="129">
                  <c:v>7.3513268094001161</c:v>
                </c:pt>
                <c:pt idx="130">
                  <c:v>7.4078754771647324</c:v>
                </c:pt>
                <c:pt idx="131">
                  <c:v>7.4644241449293487</c:v>
                </c:pt>
                <c:pt idx="132">
                  <c:v>7.520972812693965</c:v>
                </c:pt>
                <c:pt idx="133">
                  <c:v>7.5775214804585804</c:v>
                </c:pt>
                <c:pt idx="134">
                  <c:v>7.6340701482231985</c:v>
                </c:pt>
                <c:pt idx="135">
                  <c:v>7.6906188159878131</c:v>
                </c:pt>
                <c:pt idx="136">
                  <c:v>7.7471674837524285</c:v>
                </c:pt>
                <c:pt idx="137">
                  <c:v>7.8037161515170457</c:v>
                </c:pt>
                <c:pt idx="138">
                  <c:v>7.860264819281662</c:v>
                </c:pt>
                <c:pt idx="139">
                  <c:v>7.9168134870462783</c:v>
                </c:pt>
                <c:pt idx="140">
                  <c:v>7.9733621548108946</c:v>
                </c:pt>
                <c:pt idx="141">
                  <c:v>8.0299108225755127</c:v>
                </c:pt>
                <c:pt idx="142">
                  <c:v>8.0864594903401272</c:v>
                </c:pt>
                <c:pt idx="143">
                  <c:v>8.1430081581047435</c:v>
                </c:pt>
                <c:pt idx="144">
                  <c:v>8.1995568258693599</c:v>
                </c:pt>
                <c:pt idx="145">
                  <c:v>8.2561054936339762</c:v>
                </c:pt>
                <c:pt idx="146">
                  <c:v>8.3126541613985925</c:v>
                </c:pt>
                <c:pt idx="147">
                  <c:v>8.3692028291632088</c:v>
                </c:pt>
                <c:pt idx="148">
                  <c:v>8.4257514969278251</c:v>
                </c:pt>
                <c:pt idx="149">
                  <c:v>8.4823001646924414</c:v>
                </c:pt>
                <c:pt idx="150">
                  <c:v>8.5388488324570577</c:v>
                </c:pt>
                <c:pt idx="151">
                  <c:v>8.595397500221674</c:v>
                </c:pt>
                <c:pt idx="152">
                  <c:v>8.6519461679862903</c:v>
                </c:pt>
                <c:pt idx="153">
                  <c:v>8.7084948357509067</c:v>
                </c:pt>
                <c:pt idx="154">
                  <c:v>8.765043503515523</c:v>
                </c:pt>
                <c:pt idx="155">
                  <c:v>8.8215921712801411</c:v>
                </c:pt>
                <c:pt idx="156">
                  <c:v>8.8781408390447556</c:v>
                </c:pt>
                <c:pt idx="157">
                  <c:v>8.9346895068093701</c:v>
                </c:pt>
                <c:pt idx="158">
                  <c:v>8.9912381745739882</c:v>
                </c:pt>
                <c:pt idx="159">
                  <c:v>9.0477868423386045</c:v>
                </c:pt>
                <c:pt idx="160">
                  <c:v>9.1043355101032191</c:v>
                </c:pt>
                <c:pt idx="161">
                  <c:v>9.1608841778678354</c:v>
                </c:pt>
                <c:pt idx="162">
                  <c:v>9.2174328456324535</c:v>
                </c:pt>
                <c:pt idx="163">
                  <c:v>9.2739815133970698</c:v>
                </c:pt>
                <c:pt idx="164">
                  <c:v>9.3305301811616843</c:v>
                </c:pt>
                <c:pt idx="165">
                  <c:v>9.3870788489263006</c:v>
                </c:pt>
                <c:pt idx="166">
                  <c:v>9.4436275166909169</c:v>
                </c:pt>
                <c:pt idx="167">
                  <c:v>9.500176184455535</c:v>
                </c:pt>
                <c:pt idx="168">
                  <c:v>9.5567248522201513</c:v>
                </c:pt>
                <c:pt idx="169">
                  <c:v>9.6132735199847676</c:v>
                </c:pt>
                <c:pt idx="170">
                  <c:v>9.669822187749384</c:v>
                </c:pt>
                <c:pt idx="171">
                  <c:v>9.7263708555140003</c:v>
                </c:pt>
                <c:pt idx="172">
                  <c:v>9.7829195232786166</c:v>
                </c:pt>
                <c:pt idx="173">
                  <c:v>9.8394681910432329</c:v>
                </c:pt>
                <c:pt idx="174">
                  <c:v>9.8960168588078474</c:v>
                </c:pt>
                <c:pt idx="175">
                  <c:v>9.9525655265724637</c:v>
                </c:pt>
                <c:pt idx="176">
                  <c:v>10.009114194337082</c:v>
                </c:pt>
                <c:pt idx="177">
                  <c:v>10.065662862101698</c:v>
                </c:pt>
                <c:pt idx="178">
                  <c:v>10.122211529866313</c:v>
                </c:pt>
                <c:pt idx="179">
                  <c:v>10.178760197630929</c:v>
                </c:pt>
                <c:pt idx="180">
                  <c:v>10.235308865395545</c:v>
                </c:pt>
                <c:pt idx="181">
                  <c:v>10.291857533160163</c:v>
                </c:pt>
                <c:pt idx="182">
                  <c:v>10.34840620092478</c:v>
                </c:pt>
                <c:pt idx="183">
                  <c:v>10.404954868689396</c:v>
                </c:pt>
                <c:pt idx="184">
                  <c:v>10.461503536454012</c:v>
                </c:pt>
                <c:pt idx="185">
                  <c:v>10.518052204218629</c:v>
                </c:pt>
                <c:pt idx="186">
                  <c:v>10.574600871983245</c:v>
                </c:pt>
                <c:pt idx="187">
                  <c:v>10.631149539747859</c:v>
                </c:pt>
                <c:pt idx="188">
                  <c:v>10.687698207512476</c:v>
                </c:pt>
                <c:pt idx="189">
                  <c:v>10.74424687527709</c:v>
                </c:pt>
                <c:pt idx="190">
                  <c:v>10.800795543041707</c:v>
                </c:pt>
                <c:pt idx="191">
                  <c:v>10.857344210806325</c:v>
                </c:pt>
                <c:pt idx="192">
                  <c:v>10.913892878570941</c:v>
                </c:pt>
                <c:pt idx="193">
                  <c:v>10.970441546335557</c:v>
                </c:pt>
                <c:pt idx="194">
                  <c:v>11.026990214100172</c:v>
                </c:pt>
                <c:pt idx="195">
                  <c:v>11.083538881864788</c:v>
                </c:pt>
                <c:pt idx="196">
                  <c:v>11.140087549629406</c:v>
                </c:pt>
                <c:pt idx="197">
                  <c:v>11.196636217394023</c:v>
                </c:pt>
                <c:pt idx="198">
                  <c:v>11.253184885158639</c:v>
                </c:pt>
                <c:pt idx="199">
                  <c:v>11.309733552923255</c:v>
                </c:pt>
                <c:pt idx="200">
                  <c:v>11.366282220687873</c:v>
                </c:pt>
                <c:pt idx="201">
                  <c:v>11.422830888452488</c:v>
                </c:pt>
                <c:pt idx="202">
                  <c:v>11.479379556217102</c:v>
                </c:pt>
                <c:pt idx="203">
                  <c:v>11.535928223981719</c:v>
                </c:pt>
                <c:pt idx="204">
                  <c:v>11.592476891746335</c:v>
                </c:pt>
                <c:pt idx="205">
                  <c:v>11.649025559510953</c:v>
                </c:pt>
                <c:pt idx="206">
                  <c:v>11.705574227275569</c:v>
                </c:pt>
                <c:pt idx="207">
                  <c:v>11.762122895040186</c:v>
                </c:pt>
                <c:pt idx="208">
                  <c:v>11.8186715628048</c:v>
                </c:pt>
                <c:pt idx="209">
                  <c:v>11.875220230569418</c:v>
                </c:pt>
                <c:pt idx="210">
                  <c:v>11.931768898334035</c:v>
                </c:pt>
                <c:pt idx="211">
                  <c:v>11.988317566098651</c:v>
                </c:pt>
                <c:pt idx="212">
                  <c:v>12.044866233863267</c:v>
                </c:pt>
                <c:pt idx="213">
                  <c:v>12.101414901627884</c:v>
                </c:pt>
                <c:pt idx="214">
                  <c:v>12.157963569392502</c:v>
                </c:pt>
                <c:pt idx="215">
                  <c:v>12.214512237157116</c:v>
                </c:pt>
                <c:pt idx="216">
                  <c:v>12.271060904921731</c:v>
                </c:pt>
                <c:pt idx="217">
                  <c:v>12.327609572686347</c:v>
                </c:pt>
                <c:pt idx="218">
                  <c:v>12.384158240450965</c:v>
                </c:pt>
                <c:pt idx="219">
                  <c:v>12.440706908215581</c:v>
                </c:pt>
                <c:pt idx="220">
                  <c:v>12.497255575980198</c:v>
                </c:pt>
                <c:pt idx="221">
                  <c:v>12.553804243744814</c:v>
                </c:pt>
                <c:pt idx="222">
                  <c:v>12.610352911509429</c:v>
                </c:pt>
                <c:pt idx="223">
                  <c:v>12.666901579274047</c:v>
                </c:pt>
                <c:pt idx="224">
                  <c:v>12.723450247038663</c:v>
                </c:pt>
                <c:pt idx="225">
                  <c:v>12.779998914803279</c:v>
                </c:pt>
                <c:pt idx="226">
                  <c:v>12.836547582567896</c:v>
                </c:pt>
                <c:pt idx="227">
                  <c:v>12.893096250332512</c:v>
                </c:pt>
                <c:pt idx="228">
                  <c:v>12.94964491809713</c:v>
                </c:pt>
                <c:pt idx="229">
                  <c:v>13.006193585861745</c:v>
                </c:pt>
                <c:pt idx="230">
                  <c:v>13.062742253626357</c:v>
                </c:pt>
                <c:pt idx="231">
                  <c:v>13.119290921390974</c:v>
                </c:pt>
                <c:pt idx="232">
                  <c:v>13.17583958915559</c:v>
                </c:pt>
                <c:pt idx="233">
                  <c:v>13.232388256920206</c:v>
                </c:pt>
                <c:pt idx="234">
                  <c:v>13.288936924684824</c:v>
                </c:pt>
                <c:pt idx="235">
                  <c:v>13.345485592449441</c:v>
                </c:pt>
                <c:pt idx="236">
                  <c:v>13.402034260214057</c:v>
                </c:pt>
                <c:pt idx="237">
                  <c:v>13.458582927978673</c:v>
                </c:pt>
                <c:pt idx="238">
                  <c:v>13.51513159574329</c:v>
                </c:pt>
                <c:pt idx="239">
                  <c:v>13.571680263507906</c:v>
                </c:pt>
                <c:pt idx="240">
                  <c:v>13.628228931272522</c:v>
                </c:pt>
                <c:pt idx="241">
                  <c:v>13.684777599037139</c:v>
                </c:pt>
                <c:pt idx="242">
                  <c:v>13.741326266801755</c:v>
                </c:pt>
                <c:pt idx="243">
                  <c:v>13.797874934566373</c:v>
                </c:pt>
                <c:pt idx="244">
                  <c:v>13.854423602330987</c:v>
                </c:pt>
                <c:pt idx="245">
                  <c:v>13.910972270095602</c:v>
                </c:pt>
                <c:pt idx="246">
                  <c:v>13.967520937860218</c:v>
                </c:pt>
                <c:pt idx="247">
                  <c:v>14.024069605624836</c:v>
                </c:pt>
                <c:pt idx="248">
                  <c:v>14.080618273389453</c:v>
                </c:pt>
                <c:pt idx="249">
                  <c:v>14.137166941154069</c:v>
                </c:pt>
                <c:pt idx="250">
                  <c:v>14.193715608918685</c:v>
                </c:pt>
                <c:pt idx="251">
                  <c:v>14.250264276683302</c:v>
                </c:pt>
                <c:pt idx="252">
                  <c:v>14.306812944447918</c:v>
                </c:pt>
                <c:pt idx="253">
                  <c:v>14.363361612212534</c:v>
                </c:pt>
                <c:pt idx="254">
                  <c:v>14.419910279977151</c:v>
                </c:pt>
                <c:pt idx="255">
                  <c:v>14.476458947741767</c:v>
                </c:pt>
                <c:pt idx="256">
                  <c:v>14.533007615506385</c:v>
                </c:pt>
                <c:pt idx="257">
                  <c:v>14.589556283271001</c:v>
                </c:pt>
                <c:pt idx="258">
                  <c:v>14.646104951035616</c:v>
                </c:pt>
                <c:pt idx="259">
                  <c:v>14.702653618800232</c:v>
                </c:pt>
                <c:pt idx="260">
                  <c:v>14.759202286564848</c:v>
                </c:pt>
                <c:pt idx="261">
                  <c:v>14.815750954329465</c:v>
                </c:pt>
                <c:pt idx="262">
                  <c:v>14.872299622094081</c:v>
                </c:pt>
                <c:pt idx="263">
                  <c:v>14.928848289858697</c:v>
                </c:pt>
                <c:pt idx="264">
                  <c:v>14.985396957623314</c:v>
                </c:pt>
                <c:pt idx="265">
                  <c:v>15.04194562538793</c:v>
                </c:pt>
                <c:pt idx="266">
                  <c:v>15.098494293152545</c:v>
                </c:pt>
                <c:pt idx="267">
                  <c:v>15.155042960917161</c:v>
                </c:pt>
                <c:pt idx="268">
                  <c:v>15.211591628681781</c:v>
                </c:pt>
                <c:pt idx="269">
                  <c:v>15.268140296446397</c:v>
                </c:pt>
                <c:pt idx="270">
                  <c:v>15.32468896421101</c:v>
                </c:pt>
                <c:pt idx="271">
                  <c:v>15.381237631975626</c:v>
                </c:pt>
                <c:pt idx="272">
                  <c:v>15.437786299740242</c:v>
                </c:pt>
                <c:pt idx="273">
                  <c:v>15.494334967504857</c:v>
                </c:pt>
                <c:pt idx="274">
                  <c:v>15.550883635269475</c:v>
                </c:pt>
                <c:pt idx="275">
                  <c:v>15.607432303034091</c:v>
                </c:pt>
                <c:pt idx="276">
                  <c:v>15.663980970798709</c:v>
                </c:pt>
                <c:pt idx="277">
                  <c:v>15.720529638563324</c:v>
                </c:pt>
                <c:pt idx="278">
                  <c:v>15.777078306327939</c:v>
                </c:pt>
                <c:pt idx="279">
                  <c:v>15.833626974092557</c:v>
                </c:pt>
                <c:pt idx="280">
                  <c:v>15.890175641857171</c:v>
                </c:pt>
                <c:pt idx="281">
                  <c:v>15.946724309621789</c:v>
                </c:pt>
                <c:pt idx="282">
                  <c:v>16.003272977386402</c:v>
                </c:pt>
                <c:pt idx="283">
                  <c:v>16.059821645151025</c:v>
                </c:pt>
                <c:pt idx="284">
                  <c:v>16.116370312915638</c:v>
                </c:pt>
                <c:pt idx="285">
                  <c:v>16.172918980680254</c:v>
                </c:pt>
                <c:pt idx="286">
                  <c:v>16.229467648444871</c:v>
                </c:pt>
                <c:pt idx="287">
                  <c:v>16.286016316209487</c:v>
                </c:pt>
                <c:pt idx="288">
                  <c:v>16.342564983974103</c:v>
                </c:pt>
                <c:pt idx="289">
                  <c:v>16.39911365173872</c:v>
                </c:pt>
                <c:pt idx="290">
                  <c:v>16.455662319503336</c:v>
                </c:pt>
                <c:pt idx="291">
                  <c:v>16.512210987267952</c:v>
                </c:pt>
                <c:pt idx="292">
                  <c:v>16.568759655032569</c:v>
                </c:pt>
                <c:pt idx="293">
                  <c:v>16.625308322797185</c:v>
                </c:pt>
                <c:pt idx="294">
                  <c:v>16.681856990561801</c:v>
                </c:pt>
                <c:pt idx="295">
                  <c:v>16.738405658326418</c:v>
                </c:pt>
                <c:pt idx="296">
                  <c:v>16.794954326091034</c:v>
                </c:pt>
                <c:pt idx="297">
                  <c:v>16.85150299385565</c:v>
                </c:pt>
                <c:pt idx="298">
                  <c:v>16.908051661620267</c:v>
                </c:pt>
                <c:pt idx="299">
                  <c:v>16.964600329384883</c:v>
                </c:pt>
                <c:pt idx="300">
                  <c:v>17.021148997149499</c:v>
                </c:pt>
                <c:pt idx="301">
                  <c:v>17.077697664914115</c:v>
                </c:pt>
                <c:pt idx="302">
                  <c:v>17.134246332678735</c:v>
                </c:pt>
                <c:pt idx="303">
                  <c:v>17.190795000443348</c:v>
                </c:pt>
                <c:pt idx="304">
                  <c:v>17.247343668207968</c:v>
                </c:pt>
                <c:pt idx="305">
                  <c:v>17.303892335972581</c:v>
                </c:pt>
                <c:pt idx="306">
                  <c:v>17.360441003737197</c:v>
                </c:pt>
                <c:pt idx="307">
                  <c:v>17.416989671501813</c:v>
                </c:pt>
                <c:pt idx="308">
                  <c:v>17.473538339266426</c:v>
                </c:pt>
                <c:pt idx="309">
                  <c:v>17.530087007031046</c:v>
                </c:pt>
                <c:pt idx="310">
                  <c:v>17.586635674795662</c:v>
                </c:pt>
                <c:pt idx="311">
                  <c:v>17.643184342560282</c:v>
                </c:pt>
                <c:pt idx="312">
                  <c:v>17.699733010324891</c:v>
                </c:pt>
                <c:pt idx="313">
                  <c:v>17.756281678089511</c:v>
                </c:pt>
                <c:pt idx="314">
                  <c:v>17.812830345854124</c:v>
                </c:pt>
                <c:pt idx="315">
                  <c:v>17.86937901361874</c:v>
                </c:pt>
                <c:pt idx="316">
                  <c:v>17.92592768138336</c:v>
                </c:pt>
                <c:pt idx="317">
                  <c:v>17.982476349147976</c:v>
                </c:pt>
                <c:pt idx="318">
                  <c:v>18.039025016912593</c:v>
                </c:pt>
                <c:pt idx="319">
                  <c:v>18.095573684677209</c:v>
                </c:pt>
                <c:pt idx="320">
                  <c:v>18.152122352441825</c:v>
                </c:pt>
                <c:pt idx="321">
                  <c:v>18.208671020206438</c:v>
                </c:pt>
                <c:pt idx="322">
                  <c:v>18.265219687971054</c:v>
                </c:pt>
                <c:pt idx="323">
                  <c:v>18.321768355735671</c:v>
                </c:pt>
                <c:pt idx="324">
                  <c:v>18.378317023500287</c:v>
                </c:pt>
                <c:pt idx="325">
                  <c:v>18.434865691264907</c:v>
                </c:pt>
                <c:pt idx="326">
                  <c:v>18.491414359029523</c:v>
                </c:pt>
                <c:pt idx="327">
                  <c:v>18.54796302679414</c:v>
                </c:pt>
                <c:pt idx="328">
                  <c:v>18.604511694558756</c:v>
                </c:pt>
                <c:pt idx="329">
                  <c:v>18.661060362323369</c:v>
                </c:pt>
                <c:pt idx="330">
                  <c:v>18.717609030087988</c:v>
                </c:pt>
                <c:pt idx="331">
                  <c:v>18.774157697852601</c:v>
                </c:pt>
                <c:pt idx="332">
                  <c:v>18.830706365617221</c:v>
                </c:pt>
                <c:pt idx="333">
                  <c:v>18.887255033381834</c:v>
                </c:pt>
                <c:pt idx="334">
                  <c:v>18.943803701146454</c:v>
                </c:pt>
                <c:pt idx="335">
                  <c:v>19.00035236891107</c:v>
                </c:pt>
                <c:pt idx="336">
                  <c:v>19.056901036675683</c:v>
                </c:pt>
                <c:pt idx="337">
                  <c:v>19.113449704440303</c:v>
                </c:pt>
                <c:pt idx="338">
                  <c:v>19.169998372204912</c:v>
                </c:pt>
                <c:pt idx="339">
                  <c:v>19.226547039969535</c:v>
                </c:pt>
                <c:pt idx="340">
                  <c:v>19.283095707734148</c:v>
                </c:pt>
                <c:pt idx="341">
                  <c:v>19.339644375498768</c:v>
                </c:pt>
                <c:pt idx="342">
                  <c:v>19.396193043263381</c:v>
                </c:pt>
                <c:pt idx="343">
                  <c:v>19.452741711028001</c:v>
                </c:pt>
                <c:pt idx="344">
                  <c:v>19.509290378792613</c:v>
                </c:pt>
                <c:pt idx="345">
                  <c:v>19.565839046557233</c:v>
                </c:pt>
                <c:pt idx="346">
                  <c:v>19.622387714321846</c:v>
                </c:pt>
                <c:pt idx="347">
                  <c:v>19.678936382086466</c:v>
                </c:pt>
                <c:pt idx="348">
                  <c:v>19.735485049851079</c:v>
                </c:pt>
                <c:pt idx="349">
                  <c:v>19.792033717615695</c:v>
                </c:pt>
                <c:pt idx="350">
                  <c:v>19.848582385380315</c:v>
                </c:pt>
                <c:pt idx="351">
                  <c:v>19.905131053144927</c:v>
                </c:pt>
                <c:pt idx="352">
                  <c:v>19.961679720909544</c:v>
                </c:pt>
                <c:pt idx="353">
                  <c:v>20.018228388674164</c:v>
                </c:pt>
                <c:pt idx="354">
                  <c:v>20.074777056438776</c:v>
                </c:pt>
                <c:pt idx="355">
                  <c:v>20.131325724203396</c:v>
                </c:pt>
                <c:pt idx="356">
                  <c:v>20.187874391968009</c:v>
                </c:pt>
                <c:pt idx="357">
                  <c:v>20.244423059732625</c:v>
                </c:pt>
                <c:pt idx="358">
                  <c:v>20.300971727497242</c:v>
                </c:pt>
                <c:pt idx="359">
                  <c:v>20.357520395261858</c:v>
                </c:pt>
                <c:pt idx="360">
                  <c:v>20.414069063026478</c:v>
                </c:pt>
                <c:pt idx="361">
                  <c:v>20.470617730791091</c:v>
                </c:pt>
                <c:pt idx="362">
                  <c:v>20.52716639855571</c:v>
                </c:pt>
                <c:pt idx="363">
                  <c:v>20.583715066320327</c:v>
                </c:pt>
                <c:pt idx="364">
                  <c:v>20.64026373408494</c:v>
                </c:pt>
                <c:pt idx="365">
                  <c:v>20.696812401849559</c:v>
                </c:pt>
                <c:pt idx="366">
                  <c:v>20.753361069614169</c:v>
                </c:pt>
                <c:pt idx="367">
                  <c:v>20.809909737378792</c:v>
                </c:pt>
                <c:pt idx="368">
                  <c:v>20.866458405143405</c:v>
                </c:pt>
                <c:pt idx="369">
                  <c:v>20.923007072908025</c:v>
                </c:pt>
                <c:pt idx="370">
                  <c:v>20.979555740672637</c:v>
                </c:pt>
                <c:pt idx="371">
                  <c:v>21.036104408437257</c:v>
                </c:pt>
                <c:pt idx="372">
                  <c:v>21.09265307620187</c:v>
                </c:pt>
                <c:pt idx="373">
                  <c:v>21.14920174396649</c:v>
                </c:pt>
                <c:pt idx="374">
                  <c:v>21.205750411731103</c:v>
                </c:pt>
                <c:pt idx="375">
                  <c:v>21.262299079495719</c:v>
                </c:pt>
                <c:pt idx="376">
                  <c:v>21.318847747260335</c:v>
                </c:pt>
                <c:pt idx="377">
                  <c:v>21.375396415024952</c:v>
                </c:pt>
                <c:pt idx="378">
                  <c:v>21.431945082789571</c:v>
                </c:pt>
                <c:pt idx="379">
                  <c:v>21.488493750554181</c:v>
                </c:pt>
                <c:pt idx="380">
                  <c:v>21.545042418318801</c:v>
                </c:pt>
                <c:pt idx="381">
                  <c:v>21.601591086083413</c:v>
                </c:pt>
                <c:pt idx="382">
                  <c:v>21.658139753848033</c:v>
                </c:pt>
                <c:pt idx="383">
                  <c:v>21.714688421612649</c:v>
                </c:pt>
                <c:pt idx="384">
                  <c:v>21.771237089377266</c:v>
                </c:pt>
                <c:pt idx="385">
                  <c:v>21.827785757141882</c:v>
                </c:pt>
                <c:pt idx="386">
                  <c:v>21.884334424906502</c:v>
                </c:pt>
                <c:pt idx="387">
                  <c:v>21.940883092671115</c:v>
                </c:pt>
                <c:pt idx="388">
                  <c:v>21.997431760435735</c:v>
                </c:pt>
                <c:pt idx="389">
                  <c:v>22.053980428200344</c:v>
                </c:pt>
                <c:pt idx="390">
                  <c:v>22.110529095964967</c:v>
                </c:pt>
                <c:pt idx="391">
                  <c:v>22.167077763729576</c:v>
                </c:pt>
                <c:pt idx="392">
                  <c:v>22.223626431494196</c:v>
                </c:pt>
                <c:pt idx="393">
                  <c:v>22.280175099258813</c:v>
                </c:pt>
                <c:pt idx="394">
                  <c:v>22.336723767023425</c:v>
                </c:pt>
                <c:pt idx="395">
                  <c:v>22.393272434788045</c:v>
                </c:pt>
                <c:pt idx="396">
                  <c:v>22.449821102552662</c:v>
                </c:pt>
                <c:pt idx="397">
                  <c:v>22.506369770317278</c:v>
                </c:pt>
                <c:pt idx="398">
                  <c:v>22.562918438081894</c:v>
                </c:pt>
                <c:pt idx="399">
                  <c:v>22.61946710584651</c:v>
                </c:pt>
                <c:pt idx="400">
                  <c:v>22.676015773611127</c:v>
                </c:pt>
                <c:pt idx="401">
                  <c:v>22.732564441375747</c:v>
                </c:pt>
                <c:pt idx="402">
                  <c:v>22.789113109140359</c:v>
                </c:pt>
                <c:pt idx="403">
                  <c:v>22.845661776904976</c:v>
                </c:pt>
                <c:pt idx="404">
                  <c:v>22.902210444669596</c:v>
                </c:pt>
                <c:pt idx="405">
                  <c:v>22.958759112434205</c:v>
                </c:pt>
                <c:pt idx="406">
                  <c:v>23.015307780198828</c:v>
                </c:pt>
                <c:pt idx="407">
                  <c:v>23.071856447963437</c:v>
                </c:pt>
                <c:pt idx="408">
                  <c:v>23.128405115728057</c:v>
                </c:pt>
                <c:pt idx="409">
                  <c:v>23.18495378349267</c:v>
                </c:pt>
                <c:pt idx="410">
                  <c:v>23.24150245125729</c:v>
                </c:pt>
                <c:pt idx="411">
                  <c:v>23.298051119021906</c:v>
                </c:pt>
                <c:pt idx="412">
                  <c:v>23.354599786786522</c:v>
                </c:pt>
                <c:pt idx="413">
                  <c:v>23.411148454551139</c:v>
                </c:pt>
                <c:pt idx="414">
                  <c:v>23.467697122315759</c:v>
                </c:pt>
                <c:pt idx="415">
                  <c:v>23.524245790080371</c:v>
                </c:pt>
                <c:pt idx="416">
                  <c:v>23.580794457844988</c:v>
                </c:pt>
                <c:pt idx="417">
                  <c:v>23.6373431256096</c:v>
                </c:pt>
                <c:pt idx="418">
                  <c:v>23.69389179337422</c:v>
                </c:pt>
                <c:pt idx="419">
                  <c:v>23.750440461138837</c:v>
                </c:pt>
                <c:pt idx="420">
                  <c:v>23.806989128903449</c:v>
                </c:pt>
                <c:pt idx="421">
                  <c:v>23.863537796668069</c:v>
                </c:pt>
                <c:pt idx="422">
                  <c:v>23.920086464432682</c:v>
                </c:pt>
                <c:pt idx="423">
                  <c:v>23.976635132197302</c:v>
                </c:pt>
                <c:pt idx="424">
                  <c:v>24.033183799961915</c:v>
                </c:pt>
                <c:pt idx="425">
                  <c:v>24.089732467726535</c:v>
                </c:pt>
                <c:pt idx="426">
                  <c:v>24.146281135491147</c:v>
                </c:pt>
                <c:pt idx="427">
                  <c:v>24.202829803255767</c:v>
                </c:pt>
                <c:pt idx="428">
                  <c:v>24.25937847102038</c:v>
                </c:pt>
                <c:pt idx="429">
                  <c:v>24.315927138785003</c:v>
                </c:pt>
                <c:pt idx="430">
                  <c:v>24.372475806549613</c:v>
                </c:pt>
                <c:pt idx="431">
                  <c:v>24.429024474314232</c:v>
                </c:pt>
                <c:pt idx="432">
                  <c:v>24.485573142078845</c:v>
                </c:pt>
                <c:pt idx="433">
                  <c:v>24.542121809843461</c:v>
                </c:pt>
                <c:pt idx="434">
                  <c:v>24.598670477608081</c:v>
                </c:pt>
                <c:pt idx="435">
                  <c:v>24.655219145372694</c:v>
                </c:pt>
                <c:pt idx="436">
                  <c:v>24.711767813137314</c:v>
                </c:pt>
                <c:pt idx="437">
                  <c:v>24.76831648090193</c:v>
                </c:pt>
                <c:pt idx="438">
                  <c:v>24.824865148666547</c:v>
                </c:pt>
                <c:pt idx="439">
                  <c:v>24.881413816431163</c:v>
                </c:pt>
                <c:pt idx="440">
                  <c:v>24.937962484195776</c:v>
                </c:pt>
                <c:pt idx="441">
                  <c:v>24.994511151960396</c:v>
                </c:pt>
                <c:pt idx="442">
                  <c:v>25.051059819725008</c:v>
                </c:pt>
                <c:pt idx="443">
                  <c:v>25.107608487489628</c:v>
                </c:pt>
                <c:pt idx="444">
                  <c:v>25.164157155254244</c:v>
                </c:pt>
                <c:pt idx="445">
                  <c:v>25.220705823018857</c:v>
                </c:pt>
                <c:pt idx="446">
                  <c:v>25.277254490783477</c:v>
                </c:pt>
                <c:pt idx="447">
                  <c:v>25.333803158548093</c:v>
                </c:pt>
                <c:pt idx="448">
                  <c:v>25.390351826312706</c:v>
                </c:pt>
                <c:pt idx="449">
                  <c:v>25.446900494077326</c:v>
                </c:pt>
                <c:pt idx="450">
                  <c:v>25.503449161841939</c:v>
                </c:pt>
                <c:pt idx="451">
                  <c:v>25.559997829606559</c:v>
                </c:pt>
                <c:pt idx="452">
                  <c:v>25.616546497371171</c:v>
                </c:pt>
                <c:pt idx="453">
                  <c:v>25.673095165135791</c:v>
                </c:pt>
                <c:pt idx="454">
                  <c:v>25.729643832900404</c:v>
                </c:pt>
                <c:pt idx="455">
                  <c:v>25.786192500665024</c:v>
                </c:pt>
                <c:pt idx="456">
                  <c:v>25.842741168429637</c:v>
                </c:pt>
                <c:pt idx="457">
                  <c:v>25.89928983619426</c:v>
                </c:pt>
                <c:pt idx="458">
                  <c:v>25.955838503958869</c:v>
                </c:pt>
                <c:pt idx="459">
                  <c:v>26.012387171723489</c:v>
                </c:pt>
                <c:pt idx="460">
                  <c:v>26.068935839488102</c:v>
                </c:pt>
                <c:pt idx="461">
                  <c:v>26.125484507252715</c:v>
                </c:pt>
                <c:pt idx="462">
                  <c:v>26.182033175017338</c:v>
                </c:pt>
                <c:pt idx="463">
                  <c:v>26.238581842781947</c:v>
                </c:pt>
                <c:pt idx="464">
                  <c:v>26.295130510546571</c:v>
                </c:pt>
                <c:pt idx="465">
                  <c:v>26.35167917831118</c:v>
                </c:pt>
                <c:pt idx="466">
                  <c:v>26.408227846075803</c:v>
                </c:pt>
                <c:pt idx="467">
                  <c:v>26.464776513840413</c:v>
                </c:pt>
                <c:pt idx="468">
                  <c:v>26.521325181605032</c:v>
                </c:pt>
                <c:pt idx="469">
                  <c:v>26.577873849369649</c:v>
                </c:pt>
                <c:pt idx="470">
                  <c:v>26.634422517134265</c:v>
                </c:pt>
                <c:pt idx="471">
                  <c:v>26.690971184898881</c:v>
                </c:pt>
                <c:pt idx="472">
                  <c:v>26.747519852663501</c:v>
                </c:pt>
                <c:pt idx="473">
                  <c:v>26.804068520428114</c:v>
                </c:pt>
                <c:pt idx="474">
                  <c:v>26.860617188192734</c:v>
                </c:pt>
                <c:pt idx="475">
                  <c:v>26.917165855957347</c:v>
                </c:pt>
                <c:pt idx="476">
                  <c:v>26.973714523721963</c:v>
                </c:pt>
                <c:pt idx="477">
                  <c:v>27.030263191486579</c:v>
                </c:pt>
                <c:pt idx="478">
                  <c:v>27.086811859251196</c:v>
                </c:pt>
                <c:pt idx="479">
                  <c:v>27.143360527015812</c:v>
                </c:pt>
                <c:pt idx="480">
                  <c:v>27.199909194780432</c:v>
                </c:pt>
                <c:pt idx="481">
                  <c:v>27.256457862545044</c:v>
                </c:pt>
                <c:pt idx="482">
                  <c:v>27.313006530309661</c:v>
                </c:pt>
                <c:pt idx="483">
                  <c:v>27.369555198074277</c:v>
                </c:pt>
                <c:pt idx="484">
                  <c:v>27.426103865838893</c:v>
                </c:pt>
                <c:pt idx="485">
                  <c:v>27.48265253360351</c:v>
                </c:pt>
                <c:pt idx="486">
                  <c:v>27.539201201368126</c:v>
                </c:pt>
                <c:pt idx="487">
                  <c:v>27.595749869132746</c:v>
                </c:pt>
                <c:pt idx="488">
                  <c:v>27.652298536897359</c:v>
                </c:pt>
                <c:pt idx="489">
                  <c:v>27.708847204661975</c:v>
                </c:pt>
                <c:pt idx="490">
                  <c:v>27.765395872426595</c:v>
                </c:pt>
                <c:pt idx="491">
                  <c:v>27.821944540191204</c:v>
                </c:pt>
                <c:pt idx="492">
                  <c:v>27.878493207955827</c:v>
                </c:pt>
                <c:pt idx="493">
                  <c:v>27.935041875720437</c:v>
                </c:pt>
                <c:pt idx="494">
                  <c:v>27.99159054348506</c:v>
                </c:pt>
                <c:pt idx="495">
                  <c:v>28.048139211249673</c:v>
                </c:pt>
                <c:pt idx="496">
                  <c:v>28.104687879014289</c:v>
                </c:pt>
                <c:pt idx="497">
                  <c:v>28.161236546778905</c:v>
                </c:pt>
                <c:pt idx="498">
                  <c:v>28.217785214543525</c:v>
                </c:pt>
                <c:pt idx="499">
                  <c:v>28.274333882308138</c:v>
                </c:pt>
                <c:pt idx="500">
                  <c:v>28.330882550072751</c:v>
                </c:pt>
                <c:pt idx="501">
                  <c:v>28.387431217837371</c:v>
                </c:pt>
                <c:pt idx="502">
                  <c:v>28.443979885601987</c:v>
                </c:pt>
                <c:pt idx="503">
                  <c:v>28.500528553366603</c:v>
                </c:pt>
                <c:pt idx="504">
                  <c:v>28.557077221131216</c:v>
                </c:pt>
                <c:pt idx="505">
                  <c:v>28.613625888895836</c:v>
                </c:pt>
                <c:pt idx="506">
                  <c:v>28.670174556660449</c:v>
                </c:pt>
                <c:pt idx="507">
                  <c:v>28.726723224425069</c:v>
                </c:pt>
                <c:pt idx="508">
                  <c:v>28.783271892189681</c:v>
                </c:pt>
                <c:pt idx="509">
                  <c:v>28.839820559954301</c:v>
                </c:pt>
                <c:pt idx="510">
                  <c:v>28.896369227718917</c:v>
                </c:pt>
                <c:pt idx="511">
                  <c:v>28.952917895483534</c:v>
                </c:pt>
                <c:pt idx="512">
                  <c:v>29.009466563248147</c:v>
                </c:pt>
                <c:pt idx="513">
                  <c:v>29.06601523101277</c:v>
                </c:pt>
                <c:pt idx="514">
                  <c:v>29.122563898777379</c:v>
                </c:pt>
                <c:pt idx="515">
                  <c:v>29.179112566542003</c:v>
                </c:pt>
                <c:pt idx="516">
                  <c:v>29.235661234306612</c:v>
                </c:pt>
                <c:pt idx="517">
                  <c:v>29.292209902071232</c:v>
                </c:pt>
                <c:pt idx="518">
                  <c:v>29.348758569835848</c:v>
                </c:pt>
                <c:pt idx="519">
                  <c:v>29.405307237600464</c:v>
                </c:pt>
                <c:pt idx="520">
                  <c:v>29.461855905365081</c:v>
                </c:pt>
                <c:pt idx="521">
                  <c:v>29.518404573129697</c:v>
                </c:pt>
                <c:pt idx="522">
                  <c:v>29.574953240894313</c:v>
                </c:pt>
                <c:pt idx="523">
                  <c:v>29.63150190865893</c:v>
                </c:pt>
                <c:pt idx="524">
                  <c:v>29.688050576423546</c:v>
                </c:pt>
                <c:pt idx="525">
                  <c:v>29.744599244188162</c:v>
                </c:pt>
                <c:pt idx="526">
                  <c:v>29.801147911952778</c:v>
                </c:pt>
                <c:pt idx="527">
                  <c:v>29.857696579717395</c:v>
                </c:pt>
                <c:pt idx="528">
                  <c:v>29.914245247482008</c:v>
                </c:pt>
                <c:pt idx="529">
                  <c:v>29.970793915246627</c:v>
                </c:pt>
                <c:pt idx="530">
                  <c:v>30.02734258301124</c:v>
                </c:pt>
                <c:pt idx="531">
                  <c:v>30.08389125077586</c:v>
                </c:pt>
                <c:pt idx="532">
                  <c:v>30.140439918540469</c:v>
                </c:pt>
                <c:pt idx="533">
                  <c:v>30.196988586305089</c:v>
                </c:pt>
                <c:pt idx="534">
                  <c:v>30.253537254069709</c:v>
                </c:pt>
                <c:pt idx="535">
                  <c:v>30.310085921834322</c:v>
                </c:pt>
                <c:pt idx="536">
                  <c:v>30.366634589598942</c:v>
                </c:pt>
                <c:pt idx="537">
                  <c:v>30.423183257363561</c:v>
                </c:pt>
                <c:pt idx="538">
                  <c:v>30.479731925128174</c:v>
                </c:pt>
                <c:pt idx="539">
                  <c:v>30.536280592892794</c:v>
                </c:pt>
                <c:pt idx="540">
                  <c:v>30.592829260657407</c:v>
                </c:pt>
                <c:pt idx="541">
                  <c:v>30.64937792842202</c:v>
                </c:pt>
                <c:pt idx="542">
                  <c:v>30.705926596186636</c:v>
                </c:pt>
                <c:pt idx="543">
                  <c:v>30.762475263951252</c:v>
                </c:pt>
                <c:pt idx="544">
                  <c:v>30.819023931715869</c:v>
                </c:pt>
                <c:pt idx="545">
                  <c:v>30.875572599480485</c:v>
                </c:pt>
                <c:pt idx="546">
                  <c:v>30.932121267245101</c:v>
                </c:pt>
                <c:pt idx="547">
                  <c:v>30.988669935009714</c:v>
                </c:pt>
                <c:pt idx="548">
                  <c:v>31.045218602774334</c:v>
                </c:pt>
                <c:pt idx="549">
                  <c:v>31.10176727053895</c:v>
                </c:pt>
                <c:pt idx="550">
                  <c:v>31.158315938303566</c:v>
                </c:pt>
                <c:pt idx="551">
                  <c:v>31.214864606068183</c:v>
                </c:pt>
                <c:pt idx="552">
                  <c:v>31.271413273832803</c:v>
                </c:pt>
                <c:pt idx="553">
                  <c:v>31.327961941597419</c:v>
                </c:pt>
                <c:pt idx="554">
                  <c:v>31.384510609362039</c:v>
                </c:pt>
                <c:pt idx="555">
                  <c:v>31.441059277126648</c:v>
                </c:pt>
                <c:pt idx="556">
                  <c:v>31.497607944891268</c:v>
                </c:pt>
                <c:pt idx="557">
                  <c:v>31.554156612655877</c:v>
                </c:pt>
                <c:pt idx="558">
                  <c:v>31.6107052804205</c:v>
                </c:pt>
                <c:pt idx="559">
                  <c:v>31.667253948185113</c:v>
                </c:pt>
                <c:pt idx="560">
                  <c:v>31.723802615949729</c:v>
                </c:pt>
                <c:pt idx="561">
                  <c:v>31.780351283714342</c:v>
                </c:pt>
                <c:pt idx="562">
                  <c:v>31.836899951478966</c:v>
                </c:pt>
                <c:pt idx="563">
                  <c:v>31.893448619243578</c:v>
                </c:pt>
                <c:pt idx="564">
                  <c:v>31.949997287008195</c:v>
                </c:pt>
                <c:pt idx="565">
                  <c:v>32.006545954772804</c:v>
                </c:pt>
                <c:pt idx="566">
                  <c:v>32.063094622537427</c:v>
                </c:pt>
                <c:pt idx="567">
                  <c:v>32.119643290302051</c:v>
                </c:pt>
                <c:pt idx="568">
                  <c:v>32.17619195806666</c:v>
                </c:pt>
                <c:pt idx="569">
                  <c:v>32.232740625831276</c:v>
                </c:pt>
                <c:pt idx="570">
                  <c:v>32.2892892935959</c:v>
                </c:pt>
                <c:pt idx="571">
                  <c:v>32.345837961360509</c:v>
                </c:pt>
                <c:pt idx="572">
                  <c:v>32.402386629125132</c:v>
                </c:pt>
                <c:pt idx="573">
                  <c:v>32.458935296889742</c:v>
                </c:pt>
                <c:pt idx="574">
                  <c:v>32.515483964654358</c:v>
                </c:pt>
                <c:pt idx="575">
                  <c:v>32.572032632418974</c:v>
                </c:pt>
                <c:pt idx="576">
                  <c:v>32.62858130018359</c:v>
                </c:pt>
                <c:pt idx="577">
                  <c:v>32.685129967948207</c:v>
                </c:pt>
                <c:pt idx="578">
                  <c:v>32.741678635712823</c:v>
                </c:pt>
                <c:pt idx="579">
                  <c:v>32.798227303477439</c:v>
                </c:pt>
                <c:pt idx="580">
                  <c:v>32.854775971242056</c:v>
                </c:pt>
                <c:pt idx="581">
                  <c:v>32.911324639006672</c:v>
                </c:pt>
                <c:pt idx="582">
                  <c:v>32.967873306771288</c:v>
                </c:pt>
                <c:pt idx="583">
                  <c:v>33.024421974535905</c:v>
                </c:pt>
                <c:pt idx="584">
                  <c:v>33.080970642300521</c:v>
                </c:pt>
                <c:pt idx="585">
                  <c:v>33.137519310065137</c:v>
                </c:pt>
                <c:pt idx="586">
                  <c:v>33.194067977829754</c:v>
                </c:pt>
                <c:pt idx="587">
                  <c:v>33.25061664559437</c:v>
                </c:pt>
                <c:pt idx="588">
                  <c:v>33.307165313358986</c:v>
                </c:pt>
                <c:pt idx="589">
                  <c:v>33.363713981123603</c:v>
                </c:pt>
                <c:pt idx="590">
                  <c:v>33.420262648888219</c:v>
                </c:pt>
                <c:pt idx="591">
                  <c:v>33.476811316652835</c:v>
                </c:pt>
                <c:pt idx="592">
                  <c:v>33.533359984417451</c:v>
                </c:pt>
                <c:pt idx="593">
                  <c:v>33.589908652182068</c:v>
                </c:pt>
                <c:pt idx="594">
                  <c:v>33.646457319946677</c:v>
                </c:pt>
                <c:pt idx="595">
                  <c:v>33.7030059877113</c:v>
                </c:pt>
                <c:pt idx="596">
                  <c:v>33.759554655475917</c:v>
                </c:pt>
                <c:pt idx="597">
                  <c:v>33.816103323240533</c:v>
                </c:pt>
                <c:pt idx="598">
                  <c:v>33.872651991005142</c:v>
                </c:pt>
                <c:pt idx="599">
                  <c:v>33.929200658769766</c:v>
                </c:pt>
                <c:pt idx="600">
                  <c:v>33.985749326534382</c:v>
                </c:pt>
                <c:pt idx="601">
                  <c:v>34.042297994298998</c:v>
                </c:pt>
                <c:pt idx="602">
                  <c:v>34.098846662063615</c:v>
                </c:pt>
                <c:pt idx="603">
                  <c:v>34.155395329828231</c:v>
                </c:pt>
                <c:pt idx="604">
                  <c:v>34.211943997592847</c:v>
                </c:pt>
                <c:pt idx="605">
                  <c:v>34.268492665357471</c:v>
                </c:pt>
                <c:pt idx="606">
                  <c:v>34.32504133312208</c:v>
                </c:pt>
                <c:pt idx="607">
                  <c:v>34.381590000886696</c:v>
                </c:pt>
                <c:pt idx="608">
                  <c:v>34.438138668651305</c:v>
                </c:pt>
                <c:pt idx="609">
                  <c:v>34.494687336415936</c:v>
                </c:pt>
                <c:pt idx="610">
                  <c:v>34.551236004180545</c:v>
                </c:pt>
                <c:pt idx="611">
                  <c:v>34.607784671945161</c:v>
                </c:pt>
                <c:pt idx="612">
                  <c:v>34.664333339709771</c:v>
                </c:pt>
                <c:pt idx="613">
                  <c:v>34.720882007474394</c:v>
                </c:pt>
                <c:pt idx="614">
                  <c:v>34.77743067523901</c:v>
                </c:pt>
                <c:pt idx="615">
                  <c:v>34.833979343003627</c:v>
                </c:pt>
                <c:pt idx="616">
                  <c:v>34.890528010768236</c:v>
                </c:pt>
                <c:pt idx="617">
                  <c:v>34.947076678532852</c:v>
                </c:pt>
                <c:pt idx="618">
                  <c:v>35.003625346297483</c:v>
                </c:pt>
                <c:pt idx="619">
                  <c:v>35.060174014062092</c:v>
                </c:pt>
                <c:pt idx="620">
                  <c:v>35.116722681826708</c:v>
                </c:pt>
                <c:pt idx="621">
                  <c:v>35.173271349591325</c:v>
                </c:pt>
                <c:pt idx="622">
                  <c:v>35.229820017355941</c:v>
                </c:pt>
                <c:pt idx="623">
                  <c:v>35.286368685120564</c:v>
                </c:pt>
                <c:pt idx="624">
                  <c:v>35.342917352885173</c:v>
                </c:pt>
                <c:pt idx="625">
                  <c:v>35.399466020649783</c:v>
                </c:pt>
                <c:pt idx="626">
                  <c:v>35.456014688414406</c:v>
                </c:pt>
                <c:pt idx="627">
                  <c:v>35.512563356179022</c:v>
                </c:pt>
                <c:pt idx="628">
                  <c:v>35.569112023943639</c:v>
                </c:pt>
                <c:pt idx="629">
                  <c:v>35.625660691708248</c:v>
                </c:pt>
                <c:pt idx="630">
                  <c:v>35.682209359472864</c:v>
                </c:pt>
                <c:pt idx="631">
                  <c:v>35.738758027237481</c:v>
                </c:pt>
                <c:pt idx="632">
                  <c:v>35.795306695002104</c:v>
                </c:pt>
                <c:pt idx="633">
                  <c:v>35.85185536276672</c:v>
                </c:pt>
                <c:pt idx="634">
                  <c:v>35.908404030531329</c:v>
                </c:pt>
                <c:pt idx="635">
                  <c:v>35.964952698295953</c:v>
                </c:pt>
                <c:pt idx="636">
                  <c:v>36.021501366060569</c:v>
                </c:pt>
                <c:pt idx="637">
                  <c:v>36.078050033825185</c:v>
                </c:pt>
                <c:pt idx="638">
                  <c:v>36.134598701589802</c:v>
                </c:pt>
                <c:pt idx="639">
                  <c:v>36.191147369354418</c:v>
                </c:pt>
                <c:pt idx="640">
                  <c:v>36.247696037119034</c:v>
                </c:pt>
                <c:pt idx="641">
                  <c:v>36.304244704883651</c:v>
                </c:pt>
                <c:pt idx="642">
                  <c:v>36.360793372648267</c:v>
                </c:pt>
                <c:pt idx="643">
                  <c:v>36.417342040412876</c:v>
                </c:pt>
                <c:pt idx="644">
                  <c:v>36.4738907081775</c:v>
                </c:pt>
                <c:pt idx="645">
                  <c:v>36.530439375942109</c:v>
                </c:pt>
                <c:pt idx="646">
                  <c:v>36.586988043706732</c:v>
                </c:pt>
                <c:pt idx="647">
                  <c:v>36.643536711471342</c:v>
                </c:pt>
                <c:pt idx="648">
                  <c:v>36.700085379235965</c:v>
                </c:pt>
                <c:pt idx="649">
                  <c:v>36.756634047000574</c:v>
                </c:pt>
                <c:pt idx="650">
                  <c:v>36.81318271476519</c:v>
                </c:pt>
                <c:pt idx="651">
                  <c:v>36.869731382529814</c:v>
                </c:pt>
                <c:pt idx="652">
                  <c:v>36.92628005029443</c:v>
                </c:pt>
                <c:pt idx="653">
                  <c:v>36.982828718059046</c:v>
                </c:pt>
                <c:pt idx="654">
                  <c:v>37.039377385823663</c:v>
                </c:pt>
                <c:pt idx="655">
                  <c:v>37.095926053588279</c:v>
                </c:pt>
                <c:pt idx="656">
                  <c:v>37.152474721352895</c:v>
                </c:pt>
                <c:pt idx="657">
                  <c:v>37.209023389117512</c:v>
                </c:pt>
                <c:pt idx="658">
                  <c:v>37.265572056882128</c:v>
                </c:pt>
                <c:pt idx="659">
                  <c:v>37.322120724646737</c:v>
                </c:pt>
                <c:pt idx="660">
                  <c:v>37.378669392411361</c:v>
                </c:pt>
                <c:pt idx="661">
                  <c:v>37.435218060175977</c:v>
                </c:pt>
                <c:pt idx="662">
                  <c:v>37.491766727940593</c:v>
                </c:pt>
                <c:pt idx="663">
                  <c:v>37.548315395705202</c:v>
                </c:pt>
                <c:pt idx="664">
                  <c:v>37.604864063469826</c:v>
                </c:pt>
                <c:pt idx="665">
                  <c:v>37.661412731234442</c:v>
                </c:pt>
                <c:pt idx="666">
                  <c:v>37.717961398999059</c:v>
                </c:pt>
                <c:pt idx="667">
                  <c:v>37.774510066763668</c:v>
                </c:pt>
                <c:pt idx="668">
                  <c:v>37.831058734528284</c:v>
                </c:pt>
                <c:pt idx="669">
                  <c:v>37.887607402292907</c:v>
                </c:pt>
                <c:pt idx="670">
                  <c:v>37.944156070057524</c:v>
                </c:pt>
                <c:pt idx="671">
                  <c:v>38.00070473782214</c:v>
                </c:pt>
                <c:pt idx="672">
                  <c:v>38.057253405586756</c:v>
                </c:pt>
                <c:pt idx="673">
                  <c:v>38.113802073351366</c:v>
                </c:pt>
                <c:pt idx="674">
                  <c:v>38.170350741115989</c:v>
                </c:pt>
                <c:pt idx="675">
                  <c:v>38.226899408880605</c:v>
                </c:pt>
                <c:pt idx="676">
                  <c:v>38.283448076645222</c:v>
                </c:pt>
                <c:pt idx="677">
                  <c:v>38.339996744409824</c:v>
                </c:pt>
                <c:pt idx="678">
                  <c:v>38.396545412174454</c:v>
                </c:pt>
                <c:pt idx="679">
                  <c:v>38.453094079939071</c:v>
                </c:pt>
                <c:pt idx="680">
                  <c:v>38.509642747703687</c:v>
                </c:pt>
                <c:pt idx="681">
                  <c:v>38.566191415468296</c:v>
                </c:pt>
                <c:pt idx="682">
                  <c:v>38.622740083232912</c:v>
                </c:pt>
                <c:pt idx="683">
                  <c:v>38.679288750997536</c:v>
                </c:pt>
                <c:pt idx="684">
                  <c:v>38.735837418762152</c:v>
                </c:pt>
                <c:pt idx="685">
                  <c:v>38.792386086526761</c:v>
                </c:pt>
                <c:pt idx="686">
                  <c:v>38.848934754291378</c:v>
                </c:pt>
                <c:pt idx="687">
                  <c:v>38.905483422056001</c:v>
                </c:pt>
                <c:pt idx="688">
                  <c:v>38.962032089820617</c:v>
                </c:pt>
                <c:pt idx="689">
                  <c:v>39.018580757585227</c:v>
                </c:pt>
                <c:pt idx="690">
                  <c:v>39.075129425349843</c:v>
                </c:pt>
                <c:pt idx="691">
                  <c:v>39.131678093114466</c:v>
                </c:pt>
                <c:pt idx="692">
                  <c:v>39.18822676087909</c:v>
                </c:pt>
                <c:pt idx="693">
                  <c:v>39.244775428643692</c:v>
                </c:pt>
                <c:pt idx="694">
                  <c:v>39.301324096408308</c:v>
                </c:pt>
                <c:pt idx="695">
                  <c:v>39.357872764172932</c:v>
                </c:pt>
                <c:pt idx="696">
                  <c:v>39.414421431937548</c:v>
                </c:pt>
                <c:pt idx="697">
                  <c:v>39.470970099702157</c:v>
                </c:pt>
                <c:pt idx="698">
                  <c:v>39.527518767466773</c:v>
                </c:pt>
                <c:pt idx="699">
                  <c:v>39.58406743523139</c:v>
                </c:pt>
                <c:pt idx="700">
                  <c:v>39.640616102996013</c:v>
                </c:pt>
                <c:pt idx="701">
                  <c:v>39.697164770760629</c:v>
                </c:pt>
                <c:pt idx="702">
                  <c:v>39.753713438525239</c:v>
                </c:pt>
                <c:pt idx="703">
                  <c:v>39.810262106289855</c:v>
                </c:pt>
                <c:pt idx="704">
                  <c:v>39.866810774054478</c:v>
                </c:pt>
                <c:pt idx="705">
                  <c:v>39.923359441819088</c:v>
                </c:pt>
                <c:pt idx="706">
                  <c:v>39.979908109583711</c:v>
                </c:pt>
                <c:pt idx="707">
                  <c:v>40.036456777348327</c:v>
                </c:pt>
                <c:pt idx="708">
                  <c:v>40.093005445112937</c:v>
                </c:pt>
                <c:pt idx="709">
                  <c:v>40.149554112877553</c:v>
                </c:pt>
                <c:pt idx="710">
                  <c:v>40.206102780642169</c:v>
                </c:pt>
                <c:pt idx="711">
                  <c:v>40.262651448406793</c:v>
                </c:pt>
                <c:pt idx="712">
                  <c:v>40.319200116171402</c:v>
                </c:pt>
                <c:pt idx="713">
                  <c:v>40.375748783936018</c:v>
                </c:pt>
                <c:pt idx="714">
                  <c:v>40.432297451700634</c:v>
                </c:pt>
                <c:pt idx="715">
                  <c:v>40.488846119465251</c:v>
                </c:pt>
                <c:pt idx="716">
                  <c:v>40.545394787229867</c:v>
                </c:pt>
                <c:pt idx="717">
                  <c:v>40.601943454994483</c:v>
                </c:pt>
                <c:pt idx="718">
                  <c:v>40.6584921227591</c:v>
                </c:pt>
                <c:pt idx="719">
                  <c:v>40.715040790523716</c:v>
                </c:pt>
                <c:pt idx="720">
                  <c:v>40.771589458288332</c:v>
                </c:pt>
                <c:pt idx="721">
                  <c:v>40.828138126052956</c:v>
                </c:pt>
                <c:pt idx="722">
                  <c:v>40.884686793817572</c:v>
                </c:pt>
                <c:pt idx="723">
                  <c:v>40.941235461582181</c:v>
                </c:pt>
                <c:pt idx="724">
                  <c:v>40.99778412934679</c:v>
                </c:pt>
                <c:pt idx="725">
                  <c:v>41.054332797111421</c:v>
                </c:pt>
                <c:pt idx="726">
                  <c:v>41.110881464876037</c:v>
                </c:pt>
                <c:pt idx="727">
                  <c:v>41.167430132640654</c:v>
                </c:pt>
                <c:pt idx="728">
                  <c:v>41.223978800405256</c:v>
                </c:pt>
                <c:pt idx="729">
                  <c:v>41.280527468169879</c:v>
                </c:pt>
                <c:pt idx="730">
                  <c:v>41.337076135934502</c:v>
                </c:pt>
                <c:pt idx="731">
                  <c:v>41.393624803699119</c:v>
                </c:pt>
                <c:pt idx="732">
                  <c:v>41.450173471463721</c:v>
                </c:pt>
                <c:pt idx="733">
                  <c:v>41.506722139228337</c:v>
                </c:pt>
                <c:pt idx="734">
                  <c:v>41.563270806992968</c:v>
                </c:pt>
                <c:pt idx="735">
                  <c:v>41.619819474757584</c:v>
                </c:pt>
                <c:pt idx="736">
                  <c:v>41.676368142522193</c:v>
                </c:pt>
                <c:pt idx="737">
                  <c:v>41.73291681028681</c:v>
                </c:pt>
                <c:pt idx="738">
                  <c:v>41.789465478051433</c:v>
                </c:pt>
                <c:pt idx="739">
                  <c:v>41.846014145816049</c:v>
                </c:pt>
                <c:pt idx="740">
                  <c:v>41.902562813580658</c:v>
                </c:pt>
                <c:pt idx="741">
                  <c:v>41.959111481345275</c:v>
                </c:pt>
                <c:pt idx="742">
                  <c:v>42.015660149109891</c:v>
                </c:pt>
                <c:pt idx="743">
                  <c:v>42.072208816874515</c:v>
                </c:pt>
                <c:pt idx="744">
                  <c:v>42.128757484639124</c:v>
                </c:pt>
                <c:pt idx="745">
                  <c:v>42.18530615240374</c:v>
                </c:pt>
                <c:pt idx="746">
                  <c:v>42.241854820168356</c:v>
                </c:pt>
                <c:pt idx="747">
                  <c:v>42.29840348793298</c:v>
                </c:pt>
                <c:pt idx="748">
                  <c:v>42.354952155697589</c:v>
                </c:pt>
                <c:pt idx="749">
                  <c:v>42.411500823462205</c:v>
                </c:pt>
                <c:pt idx="750">
                  <c:v>42.468049491226822</c:v>
                </c:pt>
                <c:pt idx="751">
                  <c:v>42.524598158991438</c:v>
                </c:pt>
                <c:pt idx="752">
                  <c:v>42.581146826756054</c:v>
                </c:pt>
                <c:pt idx="753">
                  <c:v>42.637695494520671</c:v>
                </c:pt>
                <c:pt idx="754">
                  <c:v>42.694244162285287</c:v>
                </c:pt>
                <c:pt idx="755">
                  <c:v>42.750792830049903</c:v>
                </c:pt>
                <c:pt idx="756">
                  <c:v>42.807341497814519</c:v>
                </c:pt>
                <c:pt idx="757">
                  <c:v>42.863890165579143</c:v>
                </c:pt>
                <c:pt idx="758">
                  <c:v>42.920438833343759</c:v>
                </c:pt>
                <c:pt idx="759">
                  <c:v>42.976987501108361</c:v>
                </c:pt>
                <c:pt idx="760">
                  <c:v>43.033536168872985</c:v>
                </c:pt>
                <c:pt idx="761">
                  <c:v>43.090084836637601</c:v>
                </c:pt>
                <c:pt idx="762">
                  <c:v>43.146633504402224</c:v>
                </c:pt>
                <c:pt idx="763">
                  <c:v>43.203182172166827</c:v>
                </c:pt>
                <c:pt idx="764">
                  <c:v>43.25973083993145</c:v>
                </c:pt>
                <c:pt idx="765">
                  <c:v>43.316279507696066</c:v>
                </c:pt>
                <c:pt idx="766">
                  <c:v>43.37282817546069</c:v>
                </c:pt>
                <c:pt idx="767">
                  <c:v>43.429376843225299</c:v>
                </c:pt>
                <c:pt idx="768">
                  <c:v>43.485925510989915</c:v>
                </c:pt>
                <c:pt idx="769">
                  <c:v>43.542474178754532</c:v>
                </c:pt>
                <c:pt idx="770">
                  <c:v>43.599022846519148</c:v>
                </c:pt>
                <c:pt idx="771">
                  <c:v>43.655571514283764</c:v>
                </c:pt>
                <c:pt idx="772">
                  <c:v>43.71212018204838</c:v>
                </c:pt>
                <c:pt idx="773">
                  <c:v>43.768668849813004</c:v>
                </c:pt>
                <c:pt idx="774">
                  <c:v>43.825217517577613</c:v>
                </c:pt>
                <c:pt idx="775">
                  <c:v>43.881766185342229</c:v>
                </c:pt>
                <c:pt idx="776">
                  <c:v>43.938314853106846</c:v>
                </c:pt>
                <c:pt idx="777">
                  <c:v>43.994863520871469</c:v>
                </c:pt>
                <c:pt idx="778">
                  <c:v>44.051412188636085</c:v>
                </c:pt>
                <c:pt idx="779">
                  <c:v>44.107960856400688</c:v>
                </c:pt>
                <c:pt idx="780">
                  <c:v>44.164509524165311</c:v>
                </c:pt>
                <c:pt idx="781">
                  <c:v>44.221058191929934</c:v>
                </c:pt>
                <c:pt idx="782">
                  <c:v>44.277606859694551</c:v>
                </c:pt>
                <c:pt idx="783">
                  <c:v>44.334155527459153</c:v>
                </c:pt>
                <c:pt idx="784">
                  <c:v>44.390704195223769</c:v>
                </c:pt>
                <c:pt idx="785">
                  <c:v>44.447252862988393</c:v>
                </c:pt>
                <c:pt idx="786">
                  <c:v>44.503801530753016</c:v>
                </c:pt>
                <c:pt idx="787">
                  <c:v>44.560350198517625</c:v>
                </c:pt>
                <c:pt idx="788">
                  <c:v>44.616898866282241</c:v>
                </c:pt>
                <c:pt idx="789">
                  <c:v>44.673447534046851</c:v>
                </c:pt>
                <c:pt idx="790">
                  <c:v>44.729996201811481</c:v>
                </c:pt>
                <c:pt idx="791">
                  <c:v>44.78654486957609</c:v>
                </c:pt>
                <c:pt idx="792">
                  <c:v>44.843093537340707</c:v>
                </c:pt>
                <c:pt idx="793">
                  <c:v>44.899642205105323</c:v>
                </c:pt>
                <c:pt idx="794">
                  <c:v>44.956190872869939</c:v>
                </c:pt>
                <c:pt idx="795">
                  <c:v>45.012739540634556</c:v>
                </c:pt>
                <c:pt idx="796">
                  <c:v>45.069288208399172</c:v>
                </c:pt>
                <c:pt idx="797">
                  <c:v>45.125836876163788</c:v>
                </c:pt>
                <c:pt idx="798">
                  <c:v>45.18238554392839</c:v>
                </c:pt>
                <c:pt idx="799">
                  <c:v>45.238934211693021</c:v>
                </c:pt>
                <c:pt idx="800">
                  <c:v>45.295482879457637</c:v>
                </c:pt>
                <c:pt idx="801">
                  <c:v>45.352031547222253</c:v>
                </c:pt>
                <c:pt idx="802">
                  <c:v>45.408580214986863</c:v>
                </c:pt>
                <c:pt idx="803">
                  <c:v>45.465128882751493</c:v>
                </c:pt>
                <c:pt idx="804">
                  <c:v>45.521677550516102</c:v>
                </c:pt>
                <c:pt idx="805">
                  <c:v>45.578226218280719</c:v>
                </c:pt>
                <c:pt idx="806">
                  <c:v>45.634774886045328</c:v>
                </c:pt>
                <c:pt idx="807">
                  <c:v>45.691323553809951</c:v>
                </c:pt>
                <c:pt idx="808">
                  <c:v>45.747872221574575</c:v>
                </c:pt>
                <c:pt idx="809">
                  <c:v>45.804420889339191</c:v>
                </c:pt>
                <c:pt idx="810">
                  <c:v>45.860969557103793</c:v>
                </c:pt>
                <c:pt idx="811">
                  <c:v>45.91751822486841</c:v>
                </c:pt>
                <c:pt idx="812">
                  <c:v>45.974066892633033</c:v>
                </c:pt>
                <c:pt idx="813">
                  <c:v>46.030615560397656</c:v>
                </c:pt>
                <c:pt idx="814">
                  <c:v>46.087164228162258</c:v>
                </c:pt>
                <c:pt idx="815">
                  <c:v>46.143712895926875</c:v>
                </c:pt>
                <c:pt idx="816">
                  <c:v>46.200261563691498</c:v>
                </c:pt>
                <c:pt idx="817">
                  <c:v>46.256810231456114</c:v>
                </c:pt>
                <c:pt idx="818">
                  <c:v>46.313358899220731</c:v>
                </c:pt>
                <c:pt idx="819">
                  <c:v>46.36990756698534</c:v>
                </c:pt>
                <c:pt idx="820">
                  <c:v>46.426456234749963</c:v>
                </c:pt>
                <c:pt idx="821">
                  <c:v>46.48300490251458</c:v>
                </c:pt>
                <c:pt idx="822">
                  <c:v>46.539553570279196</c:v>
                </c:pt>
                <c:pt idx="823">
                  <c:v>46.596102238043812</c:v>
                </c:pt>
                <c:pt idx="824">
                  <c:v>46.652650905808429</c:v>
                </c:pt>
                <c:pt idx="825">
                  <c:v>46.709199573573045</c:v>
                </c:pt>
                <c:pt idx="826">
                  <c:v>46.765748241337654</c:v>
                </c:pt>
                <c:pt idx="827">
                  <c:v>46.822296909102278</c:v>
                </c:pt>
                <c:pt idx="828">
                  <c:v>46.878845576866894</c:v>
                </c:pt>
                <c:pt idx="829">
                  <c:v>46.935394244631517</c:v>
                </c:pt>
                <c:pt idx="830">
                  <c:v>46.991942912396119</c:v>
                </c:pt>
                <c:pt idx="831">
                  <c:v>47.048491580160743</c:v>
                </c:pt>
                <c:pt idx="832">
                  <c:v>47.105040247925359</c:v>
                </c:pt>
                <c:pt idx="833">
                  <c:v>47.161588915689975</c:v>
                </c:pt>
                <c:pt idx="834">
                  <c:v>47.218137583454585</c:v>
                </c:pt>
                <c:pt idx="835">
                  <c:v>47.274686251219201</c:v>
                </c:pt>
                <c:pt idx="836">
                  <c:v>47.331234918983824</c:v>
                </c:pt>
                <c:pt idx="837">
                  <c:v>47.387783586748441</c:v>
                </c:pt>
                <c:pt idx="838">
                  <c:v>47.444332254513057</c:v>
                </c:pt>
                <c:pt idx="839">
                  <c:v>47.500880922277673</c:v>
                </c:pt>
                <c:pt idx="840">
                  <c:v>47.55742959004229</c:v>
                </c:pt>
                <c:pt idx="841">
                  <c:v>47.613978257806899</c:v>
                </c:pt>
                <c:pt idx="842">
                  <c:v>47.670526925571522</c:v>
                </c:pt>
                <c:pt idx="843">
                  <c:v>47.727075593336139</c:v>
                </c:pt>
                <c:pt idx="844">
                  <c:v>47.783624261100755</c:v>
                </c:pt>
                <c:pt idx="845">
                  <c:v>47.840172928865364</c:v>
                </c:pt>
                <c:pt idx="846">
                  <c:v>47.896721596629988</c:v>
                </c:pt>
                <c:pt idx="847">
                  <c:v>47.953270264394604</c:v>
                </c:pt>
                <c:pt idx="848">
                  <c:v>48.00981893215922</c:v>
                </c:pt>
                <c:pt idx="849">
                  <c:v>48.066367599923829</c:v>
                </c:pt>
                <c:pt idx="850">
                  <c:v>48.122916267688453</c:v>
                </c:pt>
                <c:pt idx="851">
                  <c:v>48.179464935453069</c:v>
                </c:pt>
                <c:pt idx="852">
                  <c:v>48.236013603217685</c:v>
                </c:pt>
                <c:pt idx="853">
                  <c:v>48.292562270982295</c:v>
                </c:pt>
                <c:pt idx="854">
                  <c:v>48.349110938746911</c:v>
                </c:pt>
                <c:pt idx="855">
                  <c:v>48.405659606511534</c:v>
                </c:pt>
                <c:pt idx="856">
                  <c:v>48.462208274276151</c:v>
                </c:pt>
                <c:pt idx="857">
                  <c:v>48.51875694204076</c:v>
                </c:pt>
                <c:pt idx="858">
                  <c:v>48.575305609805376</c:v>
                </c:pt>
                <c:pt idx="859">
                  <c:v>48.631854277570007</c:v>
                </c:pt>
                <c:pt idx="860">
                  <c:v>48.688402945334623</c:v>
                </c:pt>
                <c:pt idx="861">
                  <c:v>48.744951613099225</c:v>
                </c:pt>
                <c:pt idx="862">
                  <c:v>48.801500280863841</c:v>
                </c:pt>
                <c:pt idx="863">
                  <c:v>48.858048948628465</c:v>
                </c:pt>
                <c:pt idx="864">
                  <c:v>48.914597616393088</c:v>
                </c:pt>
                <c:pt idx="865">
                  <c:v>48.97114628415769</c:v>
                </c:pt>
                <c:pt idx="866">
                  <c:v>49.027694951922307</c:v>
                </c:pt>
                <c:pt idx="867">
                  <c:v>49.084243619686923</c:v>
                </c:pt>
                <c:pt idx="868">
                  <c:v>49.140792287451553</c:v>
                </c:pt>
                <c:pt idx="869">
                  <c:v>49.197340955216163</c:v>
                </c:pt>
                <c:pt idx="870">
                  <c:v>49.253889622980772</c:v>
                </c:pt>
                <c:pt idx="871">
                  <c:v>49.310438290745388</c:v>
                </c:pt>
                <c:pt idx="872">
                  <c:v>49.366986958510012</c:v>
                </c:pt>
                <c:pt idx="873">
                  <c:v>49.423535626274628</c:v>
                </c:pt>
                <c:pt idx="874">
                  <c:v>49.480084294039244</c:v>
                </c:pt>
                <c:pt idx="875">
                  <c:v>49.536632961803861</c:v>
                </c:pt>
                <c:pt idx="876">
                  <c:v>49.59318162956847</c:v>
                </c:pt>
                <c:pt idx="877">
                  <c:v>49.649730297333093</c:v>
                </c:pt>
                <c:pt idx="878">
                  <c:v>49.706278965097709</c:v>
                </c:pt>
                <c:pt idx="879">
                  <c:v>49.762827632862326</c:v>
                </c:pt>
                <c:pt idx="880">
                  <c:v>49.819376300626935</c:v>
                </c:pt>
                <c:pt idx="881">
                  <c:v>49.875924968391551</c:v>
                </c:pt>
                <c:pt idx="882">
                  <c:v>49.932473636156175</c:v>
                </c:pt>
                <c:pt idx="883">
                  <c:v>49.989022303920791</c:v>
                </c:pt>
                <c:pt idx="884">
                  <c:v>50.0455709716854</c:v>
                </c:pt>
                <c:pt idx="885">
                  <c:v>50.102119639450017</c:v>
                </c:pt>
                <c:pt idx="886">
                  <c:v>50.158668307214633</c:v>
                </c:pt>
                <c:pt idx="887">
                  <c:v>50.215216974979256</c:v>
                </c:pt>
                <c:pt idx="888">
                  <c:v>50.271765642743865</c:v>
                </c:pt>
                <c:pt idx="889">
                  <c:v>50.328314310508489</c:v>
                </c:pt>
                <c:pt idx="890">
                  <c:v>50.384862978273105</c:v>
                </c:pt>
                <c:pt idx="891">
                  <c:v>50.441411646037714</c:v>
                </c:pt>
                <c:pt idx="892">
                  <c:v>50.497960313802331</c:v>
                </c:pt>
                <c:pt idx="893">
                  <c:v>50.554508981566954</c:v>
                </c:pt>
                <c:pt idx="894">
                  <c:v>50.61105764933157</c:v>
                </c:pt>
                <c:pt idx="895">
                  <c:v>50.667606317096187</c:v>
                </c:pt>
                <c:pt idx="896">
                  <c:v>50.724154984860796</c:v>
                </c:pt>
                <c:pt idx="897">
                  <c:v>50.780703652625412</c:v>
                </c:pt>
                <c:pt idx="898">
                  <c:v>50.837252320390036</c:v>
                </c:pt>
                <c:pt idx="899">
                  <c:v>50.893800988154652</c:v>
                </c:pt>
                <c:pt idx="900">
                  <c:v>50.950349655919254</c:v>
                </c:pt>
                <c:pt idx="901">
                  <c:v>51.006898323683878</c:v>
                </c:pt>
                <c:pt idx="902">
                  <c:v>51.063446991448501</c:v>
                </c:pt>
                <c:pt idx="903">
                  <c:v>51.119995659213117</c:v>
                </c:pt>
                <c:pt idx="904">
                  <c:v>51.176544326977726</c:v>
                </c:pt>
                <c:pt idx="905">
                  <c:v>51.233092994742343</c:v>
                </c:pt>
                <c:pt idx="906">
                  <c:v>51.289641662506966</c:v>
                </c:pt>
                <c:pt idx="907">
                  <c:v>51.346190330271583</c:v>
                </c:pt>
                <c:pt idx="908">
                  <c:v>51.402738998036192</c:v>
                </c:pt>
                <c:pt idx="909">
                  <c:v>51.459287665800808</c:v>
                </c:pt>
                <c:pt idx="910">
                  <c:v>51.515836333565431</c:v>
                </c:pt>
                <c:pt idx="911">
                  <c:v>51.572385001330048</c:v>
                </c:pt>
                <c:pt idx="912">
                  <c:v>51.628933669094657</c:v>
                </c:pt>
                <c:pt idx="913">
                  <c:v>51.685482336859273</c:v>
                </c:pt>
                <c:pt idx="914">
                  <c:v>51.74203100462389</c:v>
                </c:pt>
                <c:pt idx="915">
                  <c:v>51.79857967238852</c:v>
                </c:pt>
                <c:pt idx="916">
                  <c:v>51.855128340153122</c:v>
                </c:pt>
                <c:pt idx="917">
                  <c:v>51.911677007917739</c:v>
                </c:pt>
                <c:pt idx="918">
                  <c:v>51.968225675682355</c:v>
                </c:pt>
                <c:pt idx="919">
                  <c:v>52.024774343446978</c:v>
                </c:pt>
                <c:pt idx="920">
                  <c:v>52.081323011211587</c:v>
                </c:pt>
                <c:pt idx="921">
                  <c:v>52.137871678976204</c:v>
                </c:pt>
                <c:pt idx="922">
                  <c:v>52.19442034674082</c:v>
                </c:pt>
                <c:pt idx="923">
                  <c:v>52.250969014505429</c:v>
                </c:pt>
                <c:pt idx="924">
                  <c:v>52.30751768227006</c:v>
                </c:pt>
                <c:pt idx="925">
                  <c:v>52.364066350034676</c:v>
                </c:pt>
                <c:pt idx="926">
                  <c:v>52.420615017799285</c:v>
                </c:pt>
                <c:pt idx="927">
                  <c:v>52.477163685563895</c:v>
                </c:pt>
                <c:pt idx="928">
                  <c:v>52.533712353328518</c:v>
                </c:pt>
                <c:pt idx="929">
                  <c:v>52.590261021093141</c:v>
                </c:pt>
                <c:pt idx="930">
                  <c:v>52.646809688857758</c:v>
                </c:pt>
                <c:pt idx="931">
                  <c:v>52.70335835662236</c:v>
                </c:pt>
                <c:pt idx="932">
                  <c:v>52.759907024386983</c:v>
                </c:pt>
                <c:pt idx="933">
                  <c:v>52.816455692151607</c:v>
                </c:pt>
                <c:pt idx="934">
                  <c:v>52.873004359916223</c:v>
                </c:pt>
                <c:pt idx="935">
                  <c:v>52.929553027680825</c:v>
                </c:pt>
                <c:pt idx="936">
                  <c:v>52.986101695445448</c:v>
                </c:pt>
                <c:pt idx="937">
                  <c:v>53.042650363210065</c:v>
                </c:pt>
                <c:pt idx="938">
                  <c:v>53.099199030974688</c:v>
                </c:pt>
                <c:pt idx="939">
                  <c:v>53.155747698739297</c:v>
                </c:pt>
                <c:pt idx="940">
                  <c:v>53.212296366503914</c:v>
                </c:pt>
                <c:pt idx="941">
                  <c:v>53.26884503426853</c:v>
                </c:pt>
                <c:pt idx="942">
                  <c:v>53.325393702033153</c:v>
                </c:pt>
                <c:pt idx="943">
                  <c:v>53.381942369797763</c:v>
                </c:pt>
                <c:pt idx="944">
                  <c:v>53.438491037562379</c:v>
                </c:pt>
                <c:pt idx="945">
                  <c:v>53.495039705327002</c:v>
                </c:pt>
                <c:pt idx="946">
                  <c:v>53.551588373091619</c:v>
                </c:pt>
                <c:pt idx="947">
                  <c:v>53.608137040856228</c:v>
                </c:pt>
                <c:pt idx="948">
                  <c:v>53.664685708620844</c:v>
                </c:pt>
                <c:pt idx="949">
                  <c:v>53.721234376385468</c:v>
                </c:pt>
                <c:pt idx="950">
                  <c:v>53.777783044150084</c:v>
                </c:pt>
                <c:pt idx="951">
                  <c:v>53.834331711914693</c:v>
                </c:pt>
                <c:pt idx="952">
                  <c:v>53.890880379679309</c:v>
                </c:pt>
                <c:pt idx="953">
                  <c:v>53.947429047443926</c:v>
                </c:pt>
                <c:pt idx="954">
                  <c:v>54.003977715208549</c:v>
                </c:pt>
                <c:pt idx="955">
                  <c:v>54.060526382973158</c:v>
                </c:pt>
                <c:pt idx="956">
                  <c:v>54.117075050737775</c:v>
                </c:pt>
                <c:pt idx="957">
                  <c:v>54.173623718502391</c:v>
                </c:pt>
                <c:pt idx="958">
                  <c:v>54.230172386267007</c:v>
                </c:pt>
                <c:pt idx="959">
                  <c:v>54.286721054031624</c:v>
                </c:pt>
                <c:pt idx="960">
                  <c:v>54.34326972179624</c:v>
                </c:pt>
                <c:pt idx="961">
                  <c:v>54.399818389560863</c:v>
                </c:pt>
                <c:pt idx="962">
                  <c:v>54.456367057325473</c:v>
                </c:pt>
                <c:pt idx="963">
                  <c:v>54.512915725090089</c:v>
                </c:pt>
                <c:pt idx="964">
                  <c:v>54.569464392854705</c:v>
                </c:pt>
                <c:pt idx="965">
                  <c:v>54.626013060619321</c:v>
                </c:pt>
                <c:pt idx="966">
                  <c:v>54.682561728383931</c:v>
                </c:pt>
                <c:pt idx="967">
                  <c:v>54.739110396148554</c:v>
                </c:pt>
                <c:pt idx="968">
                  <c:v>54.79565906391317</c:v>
                </c:pt>
                <c:pt idx="969">
                  <c:v>54.852207731677787</c:v>
                </c:pt>
                <c:pt idx="970">
                  <c:v>54.908756399442403</c:v>
                </c:pt>
                <c:pt idx="971">
                  <c:v>54.965305067207019</c:v>
                </c:pt>
                <c:pt idx="972">
                  <c:v>55.021853734971636</c:v>
                </c:pt>
                <c:pt idx="973">
                  <c:v>55.078402402736252</c:v>
                </c:pt>
                <c:pt idx="974">
                  <c:v>55.134951070500861</c:v>
                </c:pt>
                <c:pt idx="975">
                  <c:v>55.191499738265492</c:v>
                </c:pt>
                <c:pt idx="976">
                  <c:v>55.248048406030108</c:v>
                </c:pt>
                <c:pt idx="977">
                  <c:v>55.304597073794717</c:v>
                </c:pt>
                <c:pt idx="978">
                  <c:v>55.361145741559326</c:v>
                </c:pt>
                <c:pt idx="979">
                  <c:v>55.41769440932395</c:v>
                </c:pt>
                <c:pt idx="980">
                  <c:v>55.474243077088573</c:v>
                </c:pt>
                <c:pt idx="981">
                  <c:v>55.53079174485319</c:v>
                </c:pt>
                <c:pt idx="982">
                  <c:v>55.587340412617792</c:v>
                </c:pt>
                <c:pt idx="983">
                  <c:v>55.643889080382408</c:v>
                </c:pt>
                <c:pt idx="984">
                  <c:v>55.700437748147039</c:v>
                </c:pt>
                <c:pt idx="985">
                  <c:v>55.756986415911655</c:v>
                </c:pt>
                <c:pt idx="986">
                  <c:v>55.813535083676257</c:v>
                </c:pt>
                <c:pt idx="987">
                  <c:v>55.870083751440873</c:v>
                </c:pt>
                <c:pt idx="988">
                  <c:v>55.926632419205497</c:v>
                </c:pt>
                <c:pt idx="989">
                  <c:v>55.98318108697012</c:v>
                </c:pt>
                <c:pt idx="990">
                  <c:v>56.039729754734729</c:v>
                </c:pt>
                <c:pt idx="991">
                  <c:v>56.096278422499346</c:v>
                </c:pt>
                <c:pt idx="992">
                  <c:v>56.152827090263962</c:v>
                </c:pt>
                <c:pt idx="993">
                  <c:v>56.209375758028578</c:v>
                </c:pt>
                <c:pt idx="994">
                  <c:v>56.265924425793195</c:v>
                </c:pt>
                <c:pt idx="995">
                  <c:v>56.322473093557811</c:v>
                </c:pt>
                <c:pt idx="996">
                  <c:v>56.379021761322427</c:v>
                </c:pt>
                <c:pt idx="997">
                  <c:v>56.435570429087051</c:v>
                </c:pt>
                <c:pt idx="998">
                  <c:v>56.49211909685166</c:v>
                </c:pt>
                <c:pt idx="999">
                  <c:v>56.548667764616276</c:v>
                </c:pt>
              </c:numCache>
            </c:numRef>
          </c:cat>
          <c:val>
            <c:numRef>
              <c:f>'Storage to House'!$C$12:$C$1011</c:f>
              <c:numCache>
                <c:formatCode>0.00</c:formatCode>
                <c:ptCount val="1000"/>
                <c:pt idx="0">
                  <c:v>2.3799511712271066E-4</c:v>
                </c:pt>
                <c:pt idx="1">
                  <c:v>9.5198046849084264E-4</c:v>
                </c:pt>
                <c:pt idx="2">
                  <c:v>2.141956054104395E-3</c:v>
                </c:pt>
                <c:pt idx="3">
                  <c:v>3.8079218739633706E-3</c:v>
                </c:pt>
                <c:pt idx="4">
                  <c:v>5.949877928067766E-3</c:v>
                </c:pt>
                <c:pt idx="5">
                  <c:v>8.56782421641758E-3</c:v>
                </c:pt>
                <c:pt idx="6">
                  <c:v>1.1661760739012823E-2</c:v>
                </c:pt>
                <c:pt idx="7">
                  <c:v>1.5231687495853482E-2</c:v>
                </c:pt>
                <c:pt idx="8">
                  <c:v>1.9277604486939558E-2</c:v>
                </c:pt>
                <c:pt idx="9">
                  <c:v>2.3799511712271064E-2</c:v>
                </c:pt>
                <c:pt idx="10">
                  <c:v>2.8797409171847997E-2</c:v>
                </c:pt>
                <c:pt idx="11">
                  <c:v>3.427129686567032E-2</c:v>
                </c:pt>
                <c:pt idx="12">
                  <c:v>4.0221174793738095E-2</c:v>
                </c:pt>
                <c:pt idx="13">
                  <c:v>4.6647042956051293E-2</c:v>
                </c:pt>
                <c:pt idx="14">
                  <c:v>5.3548901352609896E-2</c:v>
                </c:pt>
                <c:pt idx="15">
                  <c:v>6.0926749983413929E-2</c:v>
                </c:pt>
                <c:pt idx="16">
                  <c:v>6.8780588848463373E-2</c:v>
                </c:pt>
                <c:pt idx="17">
                  <c:v>7.7110417947758234E-2</c:v>
                </c:pt>
                <c:pt idx="18">
                  <c:v>8.5916237281298546E-2</c:v>
                </c:pt>
                <c:pt idx="19">
                  <c:v>9.5198046849084256E-2</c:v>
                </c:pt>
                <c:pt idx="20">
                  <c:v>0.10495584665111542</c:v>
                </c:pt>
                <c:pt idx="21">
                  <c:v>0.11518963668739199</c:v>
                </c:pt>
                <c:pt idx="22">
                  <c:v>0.12589941695791393</c:v>
                </c:pt>
                <c:pt idx="23">
                  <c:v>0.13708518746268128</c:v>
                </c:pt>
                <c:pt idx="24">
                  <c:v>0.14874694820169412</c:v>
                </c:pt>
                <c:pt idx="25">
                  <c:v>0.16088469917495238</c:v>
                </c:pt>
                <c:pt idx="26">
                  <c:v>0.17349844038245607</c:v>
                </c:pt>
                <c:pt idx="27">
                  <c:v>0.18658817182420517</c:v>
                </c:pt>
                <c:pt idx="28">
                  <c:v>0.20015389350019963</c:v>
                </c:pt>
                <c:pt idx="29">
                  <c:v>0.21419560541043958</c:v>
                </c:pt>
                <c:pt idx="30">
                  <c:v>0.22871330755492497</c:v>
                </c:pt>
                <c:pt idx="31">
                  <c:v>0.24370699993365572</c:v>
                </c:pt>
                <c:pt idx="32">
                  <c:v>0.25917668254663184</c:v>
                </c:pt>
                <c:pt idx="33">
                  <c:v>0.27512235539385349</c:v>
                </c:pt>
                <c:pt idx="34">
                  <c:v>0.29154401847532052</c:v>
                </c:pt>
                <c:pt idx="35">
                  <c:v>0.30844167179103293</c:v>
                </c:pt>
                <c:pt idx="36">
                  <c:v>0.3258153153409909</c:v>
                </c:pt>
                <c:pt idx="37">
                  <c:v>0.34366494912519419</c:v>
                </c:pt>
                <c:pt idx="38">
                  <c:v>0.36199057314364297</c:v>
                </c:pt>
                <c:pt idx="39">
                  <c:v>0.38079218739633702</c:v>
                </c:pt>
                <c:pt idx="40">
                  <c:v>0.40006979188327663</c:v>
                </c:pt>
                <c:pt idx="41">
                  <c:v>0.41982338660446167</c:v>
                </c:pt>
                <c:pt idx="42">
                  <c:v>0.44005297155989198</c:v>
                </c:pt>
                <c:pt idx="43">
                  <c:v>0.46075854674956795</c:v>
                </c:pt>
                <c:pt idx="44">
                  <c:v>0.48194011217348914</c:v>
                </c:pt>
                <c:pt idx="45">
                  <c:v>0.50359766783165572</c:v>
                </c:pt>
                <c:pt idx="46">
                  <c:v>0.52573121372406773</c:v>
                </c:pt>
                <c:pt idx="47">
                  <c:v>0.54834074985072512</c:v>
                </c:pt>
                <c:pt idx="48">
                  <c:v>0.57142627621162823</c:v>
                </c:pt>
                <c:pt idx="49">
                  <c:v>0.59498779280677649</c:v>
                </c:pt>
                <c:pt idx="50">
                  <c:v>0.61902529963617048</c:v>
                </c:pt>
                <c:pt idx="51">
                  <c:v>0.64353879669980951</c:v>
                </c:pt>
                <c:pt idx="52">
                  <c:v>0.66852828399769426</c:v>
                </c:pt>
                <c:pt idx="53">
                  <c:v>0.69399376152982428</c:v>
                </c:pt>
                <c:pt idx="54">
                  <c:v>0.7199352292961998</c:v>
                </c:pt>
                <c:pt idx="55">
                  <c:v>0.74635268729682069</c:v>
                </c:pt>
                <c:pt idx="56">
                  <c:v>0.77324613553168697</c:v>
                </c:pt>
                <c:pt idx="57">
                  <c:v>0.80061557400079852</c:v>
                </c:pt>
                <c:pt idx="58">
                  <c:v>0.82846100270415557</c:v>
                </c:pt>
                <c:pt idx="59">
                  <c:v>0.85678242164175833</c:v>
                </c:pt>
                <c:pt idx="60">
                  <c:v>0.88557983081360625</c:v>
                </c:pt>
                <c:pt idx="61">
                  <c:v>0.91485323021969989</c:v>
                </c:pt>
                <c:pt idx="62">
                  <c:v>0.94460261986003868</c:v>
                </c:pt>
                <c:pt idx="63">
                  <c:v>0.97482799973462286</c:v>
                </c:pt>
                <c:pt idx="64">
                  <c:v>1.0055293698434524</c:v>
                </c:pt>
                <c:pt idx="65">
                  <c:v>1.0367067301865274</c:v>
                </c:pt>
                <c:pt idx="66">
                  <c:v>1.0683600807638485</c:v>
                </c:pt>
                <c:pt idx="67">
                  <c:v>1.100489421575414</c:v>
                </c:pt>
                <c:pt idx="68">
                  <c:v>1.1330947526212254</c:v>
                </c:pt>
                <c:pt idx="69">
                  <c:v>1.1661760739012821</c:v>
                </c:pt>
                <c:pt idx="70">
                  <c:v>1.1997333854155843</c:v>
                </c:pt>
                <c:pt idx="71">
                  <c:v>1.2337666871641317</c:v>
                </c:pt>
                <c:pt idx="72">
                  <c:v>1.2682759791469251</c:v>
                </c:pt>
                <c:pt idx="73">
                  <c:v>1.3032612613639636</c:v>
                </c:pt>
                <c:pt idx="74">
                  <c:v>1.3387225338152473</c:v>
                </c:pt>
                <c:pt idx="75">
                  <c:v>1.3746597965007767</c:v>
                </c:pt>
                <c:pt idx="76">
                  <c:v>1.4110730494205515</c:v>
                </c:pt>
                <c:pt idx="77">
                  <c:v>1.4479622925745719</c:v>
                </c:pt>
                <c:pt idx="78">
                  <c:v>1.4853275259628369</c:v>
                </c:pt>
                <c:pt idx="79">
                  <c:v>1.5231687495853481</c:v>
                </c:pt>
                <c:pt idx="80">
                  <c:v>1.5614859634421046</c:v>
                </c:pt>
                <c:pt idx="81">
                  <c:v>1.6002791675331065</c:v>
                </c:pt>
                <c:pt idx="82">
                  <c:v>1.6395483618583537</c:v>
                </c:pt>
                <c:pt idx="83">
                  <c:v>1.6792935464178467</c:v>
                </c:pt>
                <c:pt idx="84">
                  <c:v>1.7195147212115844</c:v>
                </c:pt>
                <c:pt idx="85">
                  <c:v>1.7602118862395679</c:v>
                </c:pt>
                <c:pt idx="86">
                  <c:v>1.8013850415017969</c:v>
                </c:pt>
                <c:pt idx="87">
                  <c:v>1.8430341869982718</c:v>
                </c:pt>
                <c:pt idx="88">
                  <c:v>1.8851593227289913</c:v>
                </c:pt>
                <c:pt idx="89">
                  <c:v>1.9277604486939566</c:v>
                </c:pt>
                <c:pt idx="90">
                  <c:v>1.9708375648931669</c:v>
                </c:pt>
                <c:pt idx="91">
                  <c:v>2.0143906713266229</c:v>
                </c:pt>
                <c:pt idx="92">
                  <c:v>2.0584197679943248</c:v>
                </c:pt>
                <c:pt idx="93">
                  <c:v>2.1029248548962709</c:v>
                </c:pt>
                <c:pt idx="94">
                  <c:v>2.1479059320324634</c:v>
                </c:pt>
                <c:pt idx="95">
                  <c:v>2.1933629994029005</c:v>
                </c:pt>
                <c:pt idx="96">
                  <c:v>2.2392960570075844</c:v>
                </c:pt>
                <c:pt idx="97">
                  <c:v>2.2857051048465129</c:v>
                </c:pt>
                <c:pt idx="98">
                  <c:v>2.3325901429196869</c:v>
                </c:pt>
                <c:pt idx="99">
                  <c:v>2.379951171227106</c:v>
                </c:pt>
                <c:pt idx="100">
                  <c:v>2.427788189768771</c:v>
                </c:pt>
                <c:pt idx="101">
                  <c:v>2.4761011985446819</c:v>
                </c:pt>
                <c:pt idx="102">
                  <c:v>2.524890197554837</c:v>
                </c:pt>
                <c:pt idx="103">
                  <c:v>2.574155186799238</c:v>
                </c:pt>
                <c:pt idx="104">
                  <c:v>2.623896166277885</c:v>
                </c:pt>
                <c:pt idx="105">
                  <c:v>2.674113135990777</c:v>
                </c:pt>
                <c:pt idx="106">
                  <c:v>2.7248060959379146</c:v>
                </c:pt>
                <c:pt idx="107">
                  <c:v>2.7759750461192971</c:v>
                </c:pt>
                <c:pt idx="108">
                  <c:v>2.8276199865349252</c:v>
                </c:pt>
                <c:pt idx="109">
                  <c:v>2.8797409171847992</c:v>
                </c:pt>
                <c:pt idx="110">
                  <c:v>2.9323378380689182</c:v>
                </c:pt>
                <c:pt idx="111">
                  <c:v>2.9854107491872828</c:v>
                </c:pt>
                <c:pt idx="112">
                  <c:v>3.0389596505398933</c:v>
                </c:pt>
                <c:pt idx="113">
                  <c:v>3.0929845421267479</c:v>
                </c:pt>
                <c:pt idx="114">
                  <c:v>3.147485423947848</c:v>
                </c:pt>
                <c:pt idx="115">
                  <c:v>3.2024622960031941</c:v>
                </c:pt>
                <c:pt idx="116">
                  <c:v>3.2579151582927861</c:v>
                </c:pt>
                <c:pt idx="117">
                  <c:v>3.3138440108166223</c:v>
                </c:pt>
                <c:pt idx="118">
                  <c:v>3.3702488535747053</c:v>
                </c:pt>
                <c:pt idx="119">
                  <c:v>3.4271296865670333</c:v>
                </c:pt>
                <c:pt idx="120">
                  <c:v>3.4844865097936069</c:v>
                </c:pt>
                <c:pt idx="121">
                  <c:v>3.542319323254425</c:v>
                </c:pt>
                <c:pt idx="122">
                  <c:v>3.60062812694949</c:v>
                </c:pt>
                <c:pt idx="123">
                  <c:v>3.6594129208787995</c:v>
                </c:pt>
                <c:pt idx="124">
                  <c:v>3.7186737050423546</c:v>
                </c:pt>
                <c:pt idx="125">
                  <c:v>3.7784104794401547</c:v>
                </c:pt>
                <c:pt idx="126">
                  <c:v>3.8386232440722008</c:v>
                </c:pt>
                <c:pt idx="127">
                  <c:v>3.8993119989384915</c:v>
                </c:pt>
                <c:pt idx="128">
                  <c:v>3.9604767440390285</c:v>
                </c:pt>
                <c:pt idx="129">
                  <c:v>4.0221174793738097</c:v>
                </c:pt>
                <c:pt idx="130">
                  <c:v>4.0842342049428373</c:v>
                </c:pt>
                <c:pt idx="131">
                  <c:v>4.1468269207461095</c:v>
                </c:pt>
                <c:pt idx="132">
                  <c:v>4.2098956267836281</c:v>
                </c:pt>
                <c:pt idx="133">
                  <c:v>4.2734403230553939</c:v>
                </c:pt>
                <c:pt idx="134">
                  <c:v>4.3374610095614026</c:v>
                </c:pt>
                <c:pt idx="135">
                  <c:v>4.4019576863016558</c:v>
                </c:pt>
                <c:pt idx="136">
                  <c:v>4.4669303532761564</c:v>
                </c:pt>
                <c:pt idx="137">
                  <c:v>4.5323790104849015</c:v>
                </c:pt>
                <c:pt idx="138">
                  <c:v>4.5983036579278922</c:v>
                </c:pt>
                <c:pt idx="139">
                  <c:v>4.6647042956051283</c:v>
                </c:pt>
                <c:pt idx="140">
                  <c:v>4.73158092351661</c:v>
                </c:pt>
                <c:pt idx="141">
                  <c:v>4.7989335416623371</c:v>
                </c:pt>
                <c:pt idx="142">
                  <c:v>4.8667621500423106</c:v>
                </c:pt>
                <c:pt idx="143">
                  <c:v>4.9350667486565269</c:v>
                </c:pt>
                <c:pt idx="144">
                  <c:v>5.0038473375049914</c:v>
                </c:pt>
                <c:pt idx="145">
                  <c:v>5.0731039165877005</c:v>
                </c:pt>
                <c:pt idx="146">
                  <c:v>5.1428364859046551</c:v>
                </c:pt>
                <c:pt idx="147">
                  <c:v>5.2130450454558543</c:v>
                </c:pt>
                <c:pt idx="148">
                  <c:v>5.2837295952412999</c:v>
                </c:pt>
                <c:pt idx="149">
                  <c:v>5.3548901352609892</c:v>
                </c:pt>
                <c:pt idx="150">
                  <c:v>5.4265266655149258</c:v>
                </c:pt>
                <c:pt idx="151">
                  <c:v>5.498639186003107</c:v>
                </c:pt>
                <c:pt idx="152">
                  <c:v>5.5712276967255336</c:v>
                </c:pt>
                <c:pt idx="153">
                  <c:v>5.6442921976822058</c:v>
                </c:pt>
                <c:pt idx="154">
                  <c:v>5.7178326888731243</c:v>
                </c:pt>
                <c:pt idx="155">
                  <c:v>5.7918491702982875</c:v>
                </c:pt>
                <c:pt idx="156">
                  <c:v>5.8663416419576935</c:v>
                </c:pt>
                <c:pt idx="157">
                  <c:v>5.9413101038513476</c:v>
                </c:pt>
                <c:pt idx="158">
                  <c:v>6.0167545559792481</c:v>
                </c:pt>
                <c:pt idx="159">
                  <c:v>6.0926749983413924</c:v>
                </c:pt>
                <c:pt idx="160">
                  <c:v>6.1690714309377821</c:v>
                </c:pt>
                <c:pt idx="161">
                  <c:v>6.2459438537684182</c:v>
                </c:pt>
                <c:pt idx="162">
                  <c:v>6.3232922668332998</c:v>
                </c:pt>
                <c:pt idx="163">
                  <c:v>6.401116670132426</c:v>
                </c:pt>
                <c:pt idx="164">
                  <c:v>6.479417063665796</c:v>
                </c:pt>
                <c:pt idx="165">
                  <c:v>6.5581934474334149</c:v>
                </c:pt>
                <c:pt idx="166">
                  <c:v>6.6374458214352758</c:v>
                </c:pt>
                <c:pt idx="167">
                  <c:v>6.7171741856713867</c:v>
                </c:pt>
                <c:pt idx="168">
                  <c:v>6.7973785401417386</c:v>
                </c:pt>
                <c:pt idx="169">
                  <c:v>6.8780588848463378</c:v>
                </c:pt>
                <c:pt idx="170">
                  <c:v>6.9592152197851824</c:v>
                </c:pt>
                <c:pt idx="171">
                  <c:v>7.0408475449582717</c:v>
                </c:pt>
                <c:pt idx="172">
                  <c:v>7.1229558603656065</c:v>
                </c:pt>
                <c:pt idx="173">
                  <c:v>7.2055401660071876</c:v>
                </c:pt>
                <c:pt idx="174">
                  <c:v>7.2886004618830142</c:v>
                </c:pt>
                <c:pt idx="175">
                  <c:v>7.3721367479930873</c:v>
                </c:pt>
                <c:pt idx="176">
                  <c:v>7.4561490243374031</c:v>
                </c:pt>
                <c:pt idx="177">
                  <c:v>7.5406372909159654</c:v>
                </c:pt>
                <c:pt idx="178">
                  <c:v>7.6256015477287731</c:v>
                </c:pt>
                <c:pt idx="179">
                  <c:v>7.7110417947758263</c:v>
                </c:pt>
                <c:pt idx="180">
                  <c:v>7.796958032057125</c:v>
                </c:pt>
                <c:pt idx="181">
                  <c:v>7.8833502595726674</c:v>
                </c:pt>
                <c:pt idx="182">
                  <c:v>7.970218477322458</c:v>
                </c:pt>
                <c:pt idx="183">
                  <c:v>8.0575626853064914</c:v>
                </c:pt>
                <c:pt idx="184">
                  <c:v>8.1453828835247748</c:v>
                </c:pt>
                <c:pt idx="185">
                  <c:v>8.2336790719772992</c:v>
                </c:pt>
                <c:pt idx="186">
                  <c:v>8.3224512506640718</c:v>
                </c:pt>
                <c:pt idx="187">
                  <c:v>8.4116994195850836</c:v>
                </c:pt>
                <c:pt idx="188">
                  <c:v>8.5014235787403472</c:v>
                </c:pt>
                <c:pt idx="189">
                  <c:v>8.5916237281298535</c:v>
                </c:pt>
                <c:pt idx="190">
                  <c:v>8.6822998677536045</c:v>
                </c:pt>
                <c:pt idx="191">
                  <c:v>8.7734519976116019</c:v>
                </c:pt>
                <c:pt idx="192">
                  <c:v>8.8650801177038492</c:v>
                </c:pt>
                <c:pt idx="193">
                  <c:v>8.9571842280303375</c:v>
                </c:pt>
                <c:pt idx="194">
                  <c:v>9.0497643285910705</c:v>
                </c:pt>
                <c:pt idx="195">
                  <c:v>9.1428204193860516</c:v>
                </c:pt>
                <c:pt idx="196">
                  <c:v>9.2363525004152756</c:v>
                </c:pt>
                <c:pt idx="197">
                  <c:v>9.3303605716787477</c:v>
                </c:pt>
                <c:pt idx="198">
                  <c:v>9.4248446331764644</c:v>
                </c:pt>
                <c:pt idx="199">
                  <c:v>9.5198046849084239</c:v>
                </c:pt>
                <c:pt idx="200">
                  <c:v>9.6152407268746316</c:v>
                </c:pt>
                <c:pt idx="201">
                  <c:v>9.7111527590750839</c:v>
                </c:pt>
                <c:pt idx="202">
                  <c:v>9.8075407815097826</c:v>
                </c:pt>
                <c:pt idx="203">
                  <c:v>9.9044047941787277</c:v>
                </c:pt>
                <c:pt idx="204">
                  <c:v>10.001744797081914</c:v>
                </c:pt>
                <c:pt idx="205">
                  <c:v>10.099560790219348</c:v>
                </c:pt>
                <c:pt idx="206">
                  <c:v>10.197852773591029</c:v>
                </c:pt>
                <c:pt idx="207">
                  <c:v>10.296620747196952</c:v>
                </c:pt>
                <c:pt idx="208">
                  <c:v>10.395864711037124</c:v>
                </c:pt>
                <c:pt idx="209">
                  <c:v>10.49558466511154</c:v>
                </c:pt>
                <c:pt idx="210">
                  <c:v>10.595780609420203</c:v>
                </c:pt>
                <c:pt idx="211">
                  <c:v>10.696452543963108</c:v>
                </c:pt>
                <c:pt idx="212">
                  <c:v>10.797600468740258</c:v>
                </c:pt>
                <c:pt idx="213">
                  <c:v>10.899224383751658</c:v>
                </c:pt>
                <c:pt idx="214">
                  <c:v>11.001324288997301</c:v>
                </c:pt>
                <c:pt idx="215">
                  <c:v>11.103900184477189</c:v>
                </c:pt>
                <c:pt idx="216">
                  <c:v>11.206952070191322</c:v>
                </c:pt>
                <c:pt idx="217">
                  <c:v>11.310479946139701</c:v>
                </c:pt>
                <c:pt idx="218">
                  <c:v>11.414483812322327</c:v>
                </c:pt>
                <c:pt idx="219">
                  <c:v>11.518963668739197</c:v>
                </c:pt>
                <c:pt idx="220">
                  <c:v>11.623919515390313</c:v>
                </c:pt>
                <c:pt idx="221">
                  <c:v>11.729351352275673</c:v>
                </c:pt>
                <c:pt idx="222">
                  <c:v>11.835259179395278</c:v>
                </c:pt>
                <c:pt idx="223">
                  <c:v>11.941642996749131</c:v>
                </c:pt>
                <c:pt idx="224">
                  <c:v>12.048502804337227</c:v>
                </c:pt>
                <c:pt idx="225">
                  <c:v>12.155838602159573</c:v>
                </c:pt>
                <c:pt idx="226">
                  <c:v>12.263650390216158</c:v>
                </c:pt>
                <c:pt idx="227">
                  <c:v>12.371938168506992</c:v>
                </c:pt>
                <c:pt idx="228">
                  <c:v>12.48070193703207</c:v>
                </c:pt>
                <c:pt idx="229">
                  <c:v>12.589941695791392</c:v>
                </c:pt>
                <c:pt idx="230">
                  <c:v>12.699657444784963</c:v>
                </c:pt>
                <c:pt idx="231">
                  <c:v>12.809849184012776</c:v>
                </c:pt>
                <c:pt idx="232">
                  <c:v>12.920516913474838</c:v>
                </c:pt>
                <c:pt idx="233">
                  <c:v>13.031660633171144</c:v>
                </c:pt>
                <c:pt idx="234">
                  <c:v>13.143280343101694</c:v>
                </c:pt>
                <c:pt idx="235">
                  <c:v>13.255376043266489</c:v>
                </c:pt>
                <c:pt idx="236">
                  <c:v>13.367947733665536</c:v>
                </c:pt>
                <c:pt idx="237">
                  <c:v>13.480995414298821</c:v>
                </c:pt>
                <c:pt idx="238">
                  <c:v>13.594519085166352</c:v>
                </c:pt>
                <c:pt idx="239">
                  <c:v>13.708518746268133</c:v>
                </c:pt>
                <c:pt idx="240">
                  <c:v>13.822994397604157</c:v>
                </c:pt>
                <c:pt idx="241">
                  <c:v>13.937946039174427</c:v>
                </c:pt>
                <c:pt idx="242">
                  <c:v>14.053373670978937</c:v>
                </c:pt>
                <c:pt idx="243">
                  <c:v>14.1692772930177</c:v>
                </c:pt>
                <c:pt idx="244">
                  <c:v>14.285656905290706</c:v>
                </c:pt>
                <c:pt idx="245">
                  <c:v>14.40251250779796</c:v>
                </c:pt>
                <c:pt idx="246">
                  <c:v>14.519844100539455</c:v>
                </c:pt>
                <c:pt idx="247">
                  <c:v>14.637651683515198</c:v>
                </c:pt>
                <c:pt idx="248">
                  <c:v>14.755935256725181</c:v>
                </c:pt>
                <c:pt idx="249">
                  <c:v>14.874694820169418</c:v>
                </c:pt>
                <c:pt idx="250">
                  <c:v>14.993930373847894</c:v>
                </c:pt>
                <c:pt idx="251">
                  <c:v>15.113641917760619</c:v>
                </c:pt>
                <c:pt idx="252">
                  <c:v>15.233829451907589</c:v>
                </c:pt>
                <c:pt idx="253">
                  <c:v>15.354492976288803</c:v>
                </c:pt>
                <c:pt idx="254">
                  <c:v>15.47563249090426</c:v>
                </c:pt>
                <c:pt idx="255">
                  <c:v>15.597247995753966</c:v>
                </c:pt>
                <c:pt idx="256">
                  <c:v>15.719339490837916</c:v>
                </c:pt>
                <c:pt idx="257">
                  <c:v>15.841906976156114</c:v>
                </c:pt>
                <c:pt idx="258">
                  <c:v>15.964950451708555</c:v>
                </c:pt>
                <c:pt idx="259">
                  <c:v>16.088469917495239</c:v>
                </c:pt>
                <c:pt idx="260">
                  <c:v>16.212465373516171</c:v>
                </c:pt>
                <c:pt idx="261">
                  <c:v>16.336936819771349</c:v>
                </c:pt>
                <c:pt idx="262">
                  <c:v>16.461884256260777</c:v>
                </c:pt>
                <c:pt idx="263">
                  <c:v>16.587307682984438</c:v>
                </c:pt>
                <c:pt idx="264">
                  <c:v>16.713207099942359</c:v>
                </c:pt>
                <c:pt idx="265">
                  <c:v>16.839582507134512</c:v>
                </c:pt>
                <c:pt idx="266">
                  <c:v>16.966433904560922</c:v>
                </c:pt>
                <c:pt idx="267">
                  <c:v>17.093761292221576</c:v>
                </c:pt>
                <c:pt idx="268">
                  <c:v>17.221564670116464</c:v>
                </c:pt>
                <c:pt idx="269">
                  <c:v>17.34984403824561</c:v>
                </c:pt>
                <c:pt idx="270">
                  <c:v>17.478599396608988</c:v>
                </c:pt>
                <c:pt idx="271">
                  <c:v>17.607830745206623</c:v>
                </c:pt>
                <c:pt idx="272">
                  <c:v>17.737538084038501</c:v>
                </c:pt>
                <c:pt idx="273">
                  <c:v>17.867721413104626</c:v>
                </c:pt>
                <c:pt idx="274">
                  <c:v>17.998380732404993</c:v>
                </c:pt>
                <c:pt idx="275">
                  <c:v>18.129516041939606</c:v>
                </c:pt>
                <c:pt idx="276">
                  <c:v>18.261127341708466</c:v>
                </c:pt>
                <c:pt idx="277">
                  <c:v>18.393214631711569</c:v>
                </c:pt>
                <c:pt idx="278">
                  <c:v>18.525777911948918</c:v>
                </c:pt>
                <c:pt idx="279">
                  <c:v>18.658817182420513</c:v>
                </c:pt>
                <c:pt idx="280">
                  <c:v>18.792332443126355</c:v>
                </c:pt>
                <c:pt idx="281">
                  <c:v>18.92632369406644</c:v>
                </c:pt>
                <c:pt idx="282">
                  <c:v>19.060790935240771</c:v>
                </c:pt>
                <c:pt idx="283">
                  <c:v>19.195734166649348</c:v>
                </c:pt>
                <c:pt idx="284">
                  <c:v>19.331153388292172</c:v>
                </c:pt>
                <c:pt idx="285">
                  <c:v>19.467048600169242</c:v>
                </c:pt>
                <c:pt idx="286">
                  <c:v>19.603419802280555</c:v>
                </c:pt>
                <c:pt idx="287">
                  <c:v>19.740266994626108</c:v>
                </c:pt>
                <c:pt idx="288">
                  <c:v>19.877590177205914</c:v>
                </c:pt>
                <c:pt idx="289">
                  <c:v>20.015389350019966</c:v>
                </c:pt>
                <c:pt idx="290">
                  <c:v>20.153664513068261</c:v>
                </c:pt>
                <c:pt idx="291">
                  <c:v>20.292415666350802</c:v>
                </c:pt>
                <c:pt idx="292">
                  <c:v>20.431642809867586</c:v>
                </c:pt>
                <c:pt idx="293">
                  <c:v>20.571345943618621</c:v>
                </c:pt>
                <c:pt idx="294">
                  <c:v>20.711525067603901</c:v>
                </c:pt>
                <c:pt idx="295">
                  <c:v>20.852180181823417</c:v>
                </c:pt>
                <c:pt idx="296">
                  <c:v>20.99331128627718</c:v>
                </c:pt>
                <c:pt idx="297">
                  <c:v>21.1349183809652</c:v>
                </c:pt>
                <c:pt idx="298">
                  <c:v>21.277001465887459</c:v>
                </c:pt>
                <c:pt idx="299">
                  <c:v>21.419560541043957</c:v>
                </c:pt>
                <c:pt idx="300">
                  <c:v>21.562595606434712</c:v>
                </c:pt>
                <c:pt idx="301">
                  <c:v>21.706106662059703</c:v>
                </c:pt>
                <c:pt idx="302">
                  <c:v>21.850093707918944</c:v>
                </c:pt>
                <c:pt idx="303">
                  <c:v>21.994556744012428</c:v>
                </c:pt>
                <c:pt idx="304">
                  <c:v>22.139495770340158</c:v>
                </c:pt>
                <c:pt idx="305">
                  <c:v>22.284910786902135</c:v>
                </c:pt>
                <c:pt idx="306">
                  <c:v>22.430801793698357</c:v>
                </c:pt>
                <c:pt idx="307">
                  <c:v>22.577168790728823</c:v>
                </c:pt>
                <c:pt idx="308">
                  <c:v>22.724011777993539</c:v>
                </c:pt>
                <c:pt idx="309">
                  <c:v>22.871330755492497</c:v>
                </c:pt>
                <c:pt idx="310">
                  <c:v>23.019125723225699</c:v>
                </c:pt>
                <c:pt idx="311">
                  <c:v>23.16739668119315</c:v>
                </c:pt>
                <c:pt idx="312">
                  <c:v>23.316143629394837</c:v>
                </c:pt>
                <c:pt idx="313">
                  <c:v>23.465366567830774</c:v>
                </c:pt>
                <c:pt idx="314">
                  <c:v>23.615065496500961</c:v>
                </c:pt>
                <c:pt idx="315">
                  <c:v>23.76524041540539</c:v>
                </c:pt>
                <c:pt idx="316">
                  <c:v>23.91589132454407</c:v>
                </c:pt>
                <c:pt idx="317">
                  <c:v>24.067018223916993</c:v>
                </c:pt>
                <c:pt idx="318">
                  <c:v>24.218621113524154</c:v>
                </c:pt>
                <c:pt idx="319">
                  <c:v>24.370699993365569</c:v>
                </c:pt>
                <c:pt idx="320">
                  <c:v>24.523254863441228</c:v>
                </c:pt>
                <c:pt idx="321">
                  <c:v>24.676285723751128</c:v>
                </c:pt>
                <c:pt idx="322">
                  <c:v>24.829792574295279</c:v>
                </c:pt>
                <c:pt idx="323">
                  <c:v>24.983775415073673</c:v>
                </c:pt>
                <c:pt idx="324">
                  <c:v>25.138234246086309</c:v>
                </c:pt>
                <c:pt idx="325">
                  <c:v>25.293169067333199</c:v>
                </c:pt>
                <c:pt idx="326">
                  <c:v>25.448579878814328</c:v>
                </c:pt>
                <c:pt idx="327">
                  <c:v>25.604466680529704</c:v>
                </c:pt>
                <c:pt idx="328">
                  <c:v>25.760829472479323</c:v>
                </c:pt>
                <c:pt idx="329">
                  <c:v>25.917668254663184</c:v>
                </c:pt>
                <c:pt idx="330">
                  <c:v>26.074983027081302</c:v>
                </c:pt>
                <c:pt idx="331">
                  <c:v>26.23277378973366</c:v>
                </c:pt>
                <c:pt idx="332">
                  <c:v>26.391040542620264</c:v>
                </c:pt>
                <c:pt idx="333">
                  <c:v>26.549783285741103</c:v>
                </c:pt>
                <c:pt idx="334">
                  <c:v>26.7090020190962</c:v>
                </c:pt>
                <c:pt idx="335">
                  <c:v>26.868696742685547</c:v>
                </c:pt>
                <c:pt idx="336">
                  <c:v>27.028867456509126</c:v>
                </c:pt>
                <c:pt idx="337">
                  <c:v>27.189514160566954</c:v>
                </c:pt>
                <c:pt idx="338">
                  <c:v>27.350636854859026</c:v>
                </c:pt>
                <c:pt idx="339">
                  <c:v>27.512235539385351</c:v>
                </c:pt>
                <c:pt idx="340">
                  <c:v>27.674310214145912</c:v>
                </c:pt>
                <c:pt idx="341">
                  <c:v>27.83686087914073</c:v>
                </c:pt>
                <c:pt idx="342">
                  <c:v>27.999887534369783</c:v>
                </c:pt>
                <c:pt idx="343">
                  <c:v>28.163390179833087</c:v>
                </c:pt>
                <c:pt idx="344">
                  <c:v>28.327368815530633</c:v>
                </c:pt>
                <c:pt idx="345">
                  <c:v>28.491823441462426</c:v>
                </c:pt>
                <c:pt idx="346">
                  <c:v>28.656754057628465</c:v>
                </c:pt>
                <c:pt idx="347">
                  <c:v>28.82216066402875</c:v>
                </c:pt>
                <c:pt idx="348">
                  <c:v>28.988043260663275</c:v>
                </c:pt>
                <c:pt idx="349">
                  <c:v>29.154401847532057</c:v>
                </c:pt>
                <c:pt idx="350">
                  <c:v>29.321236424635075</c:v>
                </c:pt>
                <c:pt idx="351">
                  <c:v>29.488546991972349</c:v>
                </c:pt>
                <c:pt idx="352">
                  <c:v>29.656333549543852</c:v>
                </c:pt>
                <c:pt idx="353">
                  <c:v>29.824596097349612</c:v>
                </c:pt>
                <c:pt idx="354">
                  <c:v>29.993334635389608</c:v>
                </c:pt>
                <c:pt idx="355">
                  <c:v>30.162549163663861</c:v>
                </c:pt>
                <c:pt idx="356">
                  <c:v>30.33223968217235</c:v>
                </c:pt>
                <c:pt idx="357">
                  <c:v>30.502406190915092</c:v>
                </c:pt>
                <c:pt idx="358">
                  <c:v>30.67304868989207</c:v>
                </c:pt>
                <c:pt idx="359">
                  <c:v>30.844167179103305</c:v>
                </c:pt>
                <c:pt idx="360">
                  <c:v>31.015761658548769</c:v>
                </c:pt>
                <c:pt idx="361">
                  <c:v>31.1878321282285</c:v>
                </c:pt>
                <c:pt idx="362">
                  <c:v>31.360378588142456</c:v>
                </c:pt>
                <c:pt idx="363">
                  <c:v>31.53340103829067</c:v>
                </c:pt>
                <c:pt idx="364">
                  <c:v>31.706899478673126</c:v>
                </c:pt>
                <c:pt idx="365">
                  <c:v>31.880873909289832</c:v>
                </c:pt>
                <c:pt idx="366">
                  <c:v>32.05532433014077</c:v>
                </c:pt>
                <c:pt idx="367">
                  <c:v>32.230250741225966</c:v>
                </c:pt>
                <c:pt idx="368">
                  <c:v>32.405653142545404</c:v>
                </c:pt>
                <c:pt idx="369">
                  <c:v>32.581531534099099</c:v>
                </c:pt>
                <c:pt idx="370">
                  <c:v>32.757885915887016</c:v>
                </c:pt>
                <c:pt idx="371">
                  <c:v>32.934716287909197</c:v>
                </c:pt>
                <c:pt idx="372">
                  <c:v>33.112022650165613</c:v>
                </c:pt>
                <c:pt idx="373">
                  <c:v>33.289805002656287</c:v>
                </c:pt>
                <c:pt idx="374">
                  <c:v>33.468063345381189</c:v>
                </c:pt>
                <c:pt idx="375">
                  <c:v>33.646797678340334</c:v>
                </c:pt>
                <c:pt idx="376">
                  <c:v>33.826008001533744</c:v>
                </c:pt>
                <c:pt idx="377">
                  <c:v>34.005694314961389</c:v>
                </c:pt>
                <c:pt idx="378">
                  <c:v>34.185856618623276</c:v>
                </c:pt>
                <c:pt idx="379">
                  <c:v>34.366494912519414</c:v>
                </c:pt>
                <c:pt idx="380">
                  <c:v>34.547609196649809</c:v>
                </c:pt>
                <c:pt idx="381">
                  <c:v>34.729199471014418</c:v>
                </c:pt>
                <c:pt idx="382">
                  <c:v>34.911265735613298</c:v>
                </c:pt>
                <c:pt idx="383">
                  <c:v>35.093807990446408</c:v>
                </c:pt>
                <c:pt idx="384">
                  <c:v>35.276826235513788</c:v>
                </c:pt>
                <c:pt idx="385">
                  <c:v>35.460320470815397</c:v>
                </c:pt>
                <c:pt idx="386">
                  <c:v>35.644290696351248</c:v>
                </c:pt>
                <c:pt idx="387">
                  <c:v>35.82873691212135</c:v>
                </c:pt>
                <c:pt idx="388">
                  <c:v>36.013659118125702</c:v>
                </c:pt>
                <c:pt idx="389">
                  <c:v>36.199057314364282</c:v>
                </c:pt>
                <c:pt idx="390">
                  <c:v>36.384931500837133</c:v>
                </c:pt>
                <c:pt idx="391">
                  <c:v>36.571281677544206</c:v>
                </c:pt>
                <c:pt idx="392">
                  <c:v>36.758107844485536</c:v>
                </c:pt>
                <c:pt idx="393">
                  <c:v>36.945410001661102</c:v>
                </c:pt>
                <c:pt idx="394">
                  <c:v>37.133188149070932</c:v>
                </c:pt>
                <c:pt idx="395">
                  <c:v>37.321442286714991</c:v>
                </c:pt>
                <c:pt idx="396">
                  <c:v>37.510172414593306</c:v>
                </c:pt>
                <c:pt idx="397">
                  <c:v>37.699378532705857</c:v>
                </c:pt>
                <c:pt idx="398">
                  <c:v>37.889060641052666</c:v>
                </c:pt>
                <c:pt idx="399">
                  <c:v>38.079218739633696</c:v>
                </c:pt>
                <c:pt idx="400">
                  <c:v>38.269852828449004</c:v>
                </c:pt>
                <c:pt idx="401">
                  <c:v>38.460962907498526</c:v>
                </c:pt>
                <c:pt idx="402">
                  <c:v>38.652548976782313</c:v>
                </c:pt>
                <c:pt idx="403">
                  <c:v>38.844611036300336</c:v>
                </c:pt>
                <c:pt idx="404">
                  <c:v>39.037149086052615</c:v>
                </c:pt>
                <c:pt idx="405">
                  <c:v>39.23016312603913</c:v>
                </c:pt>
                <c:pt idx="406">
                  <c:v>39.423653156259896</c:v>
                </c:pt>
                <c:pt idx="407">
                  <c:v>39.617619176714911</c:v>
                </c:pt>
                <c:pt idx="408">
                  <c:v>39.812061187404161</c:v>
                </c:pt>
                <c:pt idx="409">
                  <c:v>40.006979188327655</c:v>
                </c:pt>
                <c:pt idx="410">
                  <c:v>40.202373179485413</c:v>
                </c:pt>
                <c:pt idx="411">
                  <c:v>40.398243160877392</c:v>
                </c:pt>
                <c:pt idx="412">
                  <c:v>40.594589132503636</c:v>
                </c:pt>
                <c:pt idx="413">
                  <c:v>40.791411094364115</c:v>
                </c:pt>
                <c:pt idx="414">
                  <c:v>40.988709046458844</c:v>
                </c:pt>
                <c:pt idx="415">
                  <c:v>41.186482988787809</c:v>
                </c:pt>
                <c:pt idx="416">
                  <c:v>41.384732921351024</c:v>
                </c:pt>
                <c:pt idx="417">
                  <c:v>41.583458844148495</c:v>
                </c:pt>
                <c:pt idx="418">
                  <c:v>41.782660757180203</c:v>
                </c:pt>
                <c:pt idx="419">
                  <c:v>41.98233866044616</c:v>
                </c:pt>
                <c:pt idx="420">
                  <c:v>42.182492553946354</c:v>
                </c:pt>
                <c:pt idx="421">
                  <c:v>42.383122437680811</c:v>
                </c:pt>
                <c:pt idx="422">
                  <c:v>42.58422831164949</c:v>
                </c:pt>
                <c:pt idx="423">
                  <c:v>42.785810175852433</c:v>
                </c:pt>
                <c:pt idx="424">
                  <c:v>42.987868030289611</c:v>
                </c:pt>
                <c:pt idx="425">
                  <c:v>43.190401874961033</c:v>
                </c:pt>
                <c:pt idx="426">
                  <c:v>43.393411709866704</c:v>
                </c:pt>
                <c:pt idx="427">
                  <c:v>43.596897535006633</c:v>
                </c:pt>
                <c:pt idx="428">
                  <c:v>43.800859350380783</c:v>
                </c:pt>
                <c:pt idx="429">
                  <c:v>44.005297155989204</c:v>
                </c:pt>
                <c:pt idx="430">
                  <c:v>44.210210951831847</c:v>
                </c:pt>
                <c:pt idx="431">
                  <c:v>44.415600737908754</c:v>
                </c:pt>
                <c:pt idx="432">
                  <c:v>44.621466514219897</c:v>
                </c:pt>
                <c:pt idx="433">
                  <c:v>44.827808280765289</c:v>
                </c:pt>
                <c:pt idx="434">
                  <c:v>45.034626037544918</c:v>
                </c:pt>
                <c:pt idx="435">
                  <c:v>45.241919784558803</c:v>
                </c:pt>
                <c:pt idx="436">
                  <c:v>45.449689521806924</c:v>
                </c:pt>
                <c:pt idx="437">
                  <c:v>45.657935249289309</c:v>
                </c:pt>
                <c:pt idx="438">
                  <c:v>45.866656967005916</c:v>
                </c:pt>
                <c:pt idx="439">
                  <c:v>46.075854674956787</c:v>
                </c:pt>
                <c:pt idx="440">
                  <c:v>46.285528373141887</c:v>
                </c:pt>
                <c:pt idx="441">
                  <c:v>46.49567806156125</c:v>
                </c:pt>
                <c:pt idx="442">
                  <c:v>46.70630374021485</c:v>
                </c:pt>
                <c:pt idx="443">
                  <c:v>46.917405409102692</c:v>
                </c:pt>
                <c:pt idx="444">
                  <c:v>47.128983068224777</c:v>
                </c:pt>
                <c:pt idx="445">
                  <c:v>47.341036717581112</c:v>
                </c:pt>
                <c:pt idx="446">
                  <c:v>47.553566357171697</c:v>
                </c:pt>
                <c:pt idx="447">
                  <c:v>47.766571986996524</c:v>
                </c:pt>
                <c:pt idx="448">
                  <c:v>47.980053607055588</c:v>
                </c:pt>
                <c:pt idx="449">
                  <c:v>48.194011217348908</c:v>
                </c:pt>
                <c:pt idx="450">
                  <c:v>48.408444817876465</c:v>
                </c:pt>
                <c:pt idx="451">
                  <c:v>48.623354408638292</c:v>
                </c:pt>
                <c:pt idx="452">
                  <c:v>48.838739989634327</c:v>
                </c:pt>
                <c:pt idx="453">
                  <c:v>49.054601560864633</c:v>
                </c:pt>
                <c:pt idx="454">
                  <c:v>49.270939122329168</c:v>
                </c:pt>
                <c:pt idx="455">
                  <c:v>49.487752674027966</c:v>
                </c:pt>
                <c:pt idx="456">
                  <c:v>49.705042215960994</c:v>
                </c:pt>
                <c:pt idx="457">
                  <c:v>49.922807748128278</c:v>
                </c:pt>
                <c:pt idx="458">
                  <c:v>50.141049270529805</c:v>
                </c:pt>
                <c:pt idx="459">
                  <c:v>50.359766783165568</c:v>
                </c:pt>
                <c:pt idx="460">
                  <c:v>50.578960286035588</c:v>
                </c:pt>
                <c:pt idx="461">
                  <c:v>50.798629779139851</c:v>
                </c:pt>
                <c:pt idx="462">
                  <c:v>51.018775262478364</c:v>
                </c:pt>
                <c:pt idx="463">
                  <c:v>51.239396736051106</c:v>
                </c:pt>
                <c:pt idx="464">
                  <c:v>51.460494199858111</c:v>
                </c:pt>
                <c:pt idx="465">
                  <c:v>51.682067653899352</c:v>
                </c:pt>
                <c:pt idx="466">
                  <c:v>51.904117098174844</c:v>
                </c:pt>
                <c:pt idx="467">
                  <c:v>52.126642532684578</c:v>
                </c:pt>
                <c:pt idx="468">
                  <c:v>52.349643957428555</c:v>
                </c:pt>
                <c:pt idx="469">
                  <c:v>52.573121372406774</c:v>
                </c:pt>
                <c:pt idx="470">
                  <c:v>52.797074777619258</c:v>
                </c:pt>
                <c:pt idx="471">
                  <c:v>53.021504173065956</c:v>
                </c:pt>
                <c:pt idx="472">
                  <c:v>53.246409558746926</c:v>
                </c:pt>
                <c:pt idx="473">
                  <c:v>53.471790934662145</c:v>
                </c:pt>
                <c:pt idx="474">
                  <c:v>53.697648300811593</c:v>
                </c:pt>
                <c:pt idx="475">
                  <c:v>53.923981657195284</c:v>
                </c:pt>
                <c:pt idx="476">
                  <c:v>54.150791003813225</c:v>
                </c:pt>
                <c:pt idx="477">
                  <c:v>54.378076340665409</c:v>
                </c:pt>
                <c:pt idx="478">
                  <c:v>54.605837667751857</c:v>
                </c:pt>
                <c:pt idx="479">
                  <c:v>54.834074985072533</c:v>
                </c:pt>
                <c:pt idx="480">
                  <c:v>55.062788292627452</c:v>
                </c:pt>
                <c:pt idx="481">
                  <c:v>55.291977590416629</c:v>
                </c:pt>
                <c:pt idx="482">
                  <c:v>55.521642878440048</c:v>
                </c:pt>
                <c:pt idx="483">
                  <c:v>55.75178415669771</c:v>
                </c:pt>
                <c:pt idx="484">
                  <c:v>55.982401425189622</c:v>
                </c:pt>
                <c:pt idx="485">
                  <c:v>56.213494683915748</c:v>
                </c:pt>
                <c:pt idx="486">
                  <c:v>56.445063932876174</c:v>
                </c:pt>
                <c:pt idx="487">
                  <c:v>56.6771091720708</c:v>
                </c:pt>
                <c:pt idx="488">
                  <c:v>56.909630401499697</c:v>
                </c:pt>
                <c:pt idx="489">
                  <c:v>57.142627621162823</c:v>
                </c:pt>
                <c:pt idx="490">
                  <c:v>57.376100831060214</c:v>
                </c:pt>
                <c:pt idx="491">
                  <c:v>57.61005003119184</c:v>
                </c:pt>
                <c:pt idx="492">
                  <c:v>57.844475221557708</c:v>
                </c:pt>
                <c:pt idx="493">
                  <c:v>58.07937640215782</c:v>
                </c:pt>
                <c:pt idx="494">
                  <c:v>58.314753572992196</c:v>
                </c:pt>
                <c:pt idx="495">
                  <c:v>58.550606734060793</c:v>
                </c:pt>
                <c:pt idx="496">
                  <c:v>58.786935885363654</c:v>
                </c:pt>
                <c:pt idx="497">
                  <c:v>59.023741026900723</c:v>
                </c:pt>
                <c:pt idx="498">
                  <c:v>59.261022158672084</c:v>
                </c:pt>
                <c:pt idx="499">
                  <c:v>59.498779280677674</c:v>
                </c:pt>
                <c:pt idx="500">
                  <c:v>59.737012392917485</c:v>
                </c:pt>
                <c:pt idx="501">
                  <c:v>59.975721495391575</c:v>
                </c:pt>
                <c:pt idx="502">
                  <c:v>60.214906588099886</c:v>
                </c:pt>
                <c:pt idx="503">
                  <c:v>60.454567671042476</c:v>
                </c:pt>
                <c:pt idx="504">
                  <c:v>60.69470474421928</c:v>
                </c:pt>
                <c:pt idx="505">
                  <c:v>60.935317807630355</c:v>
                </c:pt>
                <c:pt idx="506">
                  <c:v>61.176406861275638</c:v>
                </c:pt>
                <c:pt idx="507">
                  <c:v>61.417971905155213</c:v>
                </c:pt>
                <c:pt idx="508">
                  <c:v>61.660012939268988</c:v>
                </c:pt>
                <c:pt idx="509">
                  <c:v>61.902529963617042</c:v>
                </c:pt>
                <c:pt idx="510">
                  <c:v>62.145522978199317</c:v>
                </c:pt>
                <c:pt idx="511">
                  <c:v>62.388991983015863</c:v>
                </c:pt>
                <c:pt idx="512">
                  <c:v>62.632936978066631</c:v>
                </c:pt>
                <c:pt idx="513">
                  <c:v>62.877357963351663</c:v>
                </c:pt>
                <c:pt idx="514">
                  <c:v>63.122254938870931</c:v>
                </c:pt>
                <c:pt idx="515">
                  <c:v>63.367627904624456</c:v>
                </c:pt>
                <c:pt idx="516">
                  <c:v>63.613476860612202</c:v>
                </c:pt>
                <c:pt idx="517">
                  <c:v>63.85980180683422</c:v>
                </c:pt>
                <c:pt idx="518">
                  <c:v>64.106602743290452</c:v>
                </c:pt>
                <c:pt idx="519">
                  <c:v>64.353879669980955</c:v>
                </c:pt>
                <c:pt idx="520">
                  <c:v>64.601632586905694</c:v>
                </c:pt>
                <c:pt idx="521">
                  <c:v>64.849861494064683</c:v>
                </c:pt>
                <c:pt idx="522">
                  <c:v>65.098566391457922</c:v>
                </c:pt>
                <c:pt idx="523">
                  <c:v>65.347747279085397</c:v>
                </c:pt>
                <c:pt idx="524">
                  <c:v>65.597404156947135</c:v>
                </c:pt>
                <c:pt idx="525">
                  <c:v>65.84753702504311</c:v>
                </c:pt>
                <c:pt idx="526">
                  <c:v>66.098145883373306</c:v>
                </c:pt>
                <c:pt idx="527">
                  <c:v>66.349230731937752</c:v>
                </c:pt>
                <c:pt idx="528">
                  <c:v>66.600791570736476</c:v>
                </c:pt>
                <c:pt idx="529">
                  <c:v>66.852828399769436</c:v>
                </c:pt>
                <c:pt idx="530">
                  <c:v>67.105341219036617</c:v>
                </c:pt>
                <c:pt idx="531">
                  <c:v>67.358330028538049</c:v>
                </c:pt>
                <c:pt idx="532">
                  <c:v>67.611794828273744</c:v>
                </c:pt>
                <c:pt idx="533">
                  <c:v>67.86573561824369</c:v>
                </c:pt>
                <c:pt idx="534">
                  <c:v>68.120152398447857</c:v>
                </c:pt>
                <c:pt idx="535">
                  <c:v>68.375045168886302</c:v>
                </c:pt>
                <c:pt idx="536">
                  <c:v>68.630413929558941</c:v>
                </c:pt>
                <c:pt idx="537">
                  <c:v>68.886258680465858</c:v>
                </c:pt>
                <c:pt idx="538">
                  <c:v>69.142579421607024</c:v>
                </c:pt>
                <c:pt idx="539">
                  <c:v>69.399376152982441</c:v>
                </c:pt>
                <c:pt idx="540">
                  <c:v>69.656648874592079</c:v>
                </c:pt>
                <c:pt idx="541">
                  <c:v>69.914397586435953</c:v>
                </c:pt>
                <c:pt idx="542">
                  <c:v>70.17262228851412</c:v>
                </c:pt>
                <c:pt idx="543">
                  <c:v>70.431322980826494</c:v>
                </c:pt>
                <c:pt idx="544">
                  <c:v>70.690499663373132</c:v>
                </c:pt>
                <c:pt idx="545">
                  <c:v>70.950152336154005</c:v>
                </c:pt>
                <c:pt idx="546">
                  <c:v>71.210280999169115</c:v>
                </c:pt>
                <c:pt idx="547">
                  <c:v>71.470885652418502</c:v>
                </c:pt>
                <c:pt idx="548">
                  <c:v>71.731966295902112</c:v>
                </c:pt>
                <c:pt idx="549">
                  <c:v>71.993522929619971</c:v>
                </c:pt>
                <c:pt idx="550">
                  <c:v>72.25555555357208</c:v>
                </c:pt>
                <c:pt idx="551">
                  <c:v>72.518064167758425</c:v>
                </c:pt>
                <c:pt idx="552">
                  <c:v>72.781048772179034</c:v>
                </c:pt>
                <c:pt idx="553">
                  <c:v>73.044509366833864</c:v>
                </c:pt>
                <c:pt idx="554">
                  <c:v>73.308445951722959</c:v>
                </c:pt>
                <c:pt idx="555">
                  <c:v>73.572858526846275</c:v>
                </c:pt>
                <c:pt idx="556">
                  <c:v>73.83774709220387</c:v>
                </c:pt>
                <c:pt idx="557">
                  <c:v>74.103111647795672</c:v>
                </c:pt>
                <c:pt idx="558">
                  <c:v>74.368952193621752</c:v>
                </c:pt>
                <c:pt idx="559">
                  <c:v>74.635268729682053</c:v>
                </c:pt>
                <c:pt idx="560">
                  <c:v>74.902061255976619</c:v>
                </c:pt>
                <c:pt idx="561">
                  <c:v>75.169329772505421</c:v>
                </c:pt>
                <c:pt idx="562">
                  <c:v>75.437074279268472</c:v>
                </c:pt>
                <c:pt idx="563">
                  <c:v>75.70529477626576</c:v>
                </c:pt>
                <c:pt idx="564">
                  <c:v>75.973991263497325</c:v>
                </c:pt>
                <c:pt idx="565">
                  <c:v>76.243163740963084</c:v>
                </c:pt>
                <c:pt idx="566">
                  <c:v>76.512812208663135</c:v>
                </c:pt>
                <c:pt idx="567">
                  <c:v>76.782936666597394</c:v>
                </c:pt>
                <c:pt idx="568">
                  <c:v>77.05353711476593</c:v>
                </c:pt>
                <c:pt idx="569">
                  <c:v>77.324613553168689</c:v>
                </c:pt>
                <c:pt idx="570">
                  <c:v>77.596165981805711</c:v>
                </c:pt>
                <c:pt idx="571">
                  <c:v>77.86819440067697</c:v>
                </c:pt>
                <c:pt idx="572">
                  <c:v>78.140698809782478</c:v>
                </c:pt>
                <c:pt idx="573">
                  <c:v>78.413679209122222</c:v>
                </c:pt>
                <c:pt idx="574">
                  <c:v>78.687135598696216</c:v>
                </c:pt>
                <c:pt idx="575">
                  <c:v>78.961067978504431</c:v>
                </c:pt>
                <c:pt idx="576">
                  <c:v>79.235476348546939</c:v>
                </c:pt>
                <c:pt idx="577">
                  <c:v>79.510360708823654</c:v>
                </c:pt>
                <c:pt idx="578">
                  <c:v>79.785721059334648</c:v>
                </c:pt>
                <c:pt idx="579">
                  <c:v>80.061557400079863</c:v>
                </c:pt>
                <c:pt idx="580">
                  <c:v>80.337869731059342</c:v>
                </c:pt>
                <c:pt idx="581">
                  <c:v>80.614658052273043</c:v>
                </c:pt>
                <c:pt idx="582">
                  <c:v>80.891922363721008</c:v>
                </c:pt>
                <c:pt idx="583">
                  <c:v>81.169662665403209</c:v>
                </c:pt>
                <c:pt idx="584">
                  <c:v>81.447878957319645</c:v>
                </c:pt>
                <c:pt idx="585">
                  <c:v>81.726571239470346</c:v>
                </c:pt>
                <c:pt idx="586">
                  <c:v>82.005739511855268</c:v>
                </c:pt>
                <c:pt idx="587">
                  <c:v>82.285383774474482</c:v>
                </c:pt>
                <c:pt idx="588">
                  <c:v>82.56550402732789</c:v>
                </c:pt>
                <c:pt idx="589">
                  <c:v>82.846100270415604</c:v>
                </c:pt>
                <c:pt idx="590">
                  <c:v>83.127172503737498</c:v>
                </c:pt>
                <c:pt idx="591">
                  <c:v>83.408720727293669</c:v>
                </c:pt>
                <c:pt idx="592">
                  <c:v>83.690744941084063</c:v>
                </c:pt>
                <c:pt idx="593">
                  <c:v>83.97324514510872</c:v>
                </c:pt>
                <c:pt idx="594">
                  <c:v>84.256221339367642</c:v>
                </c:pt>
                <c:pt idx="595">
                  <c:v>84.539673523860799</c:v>
                </c:pt>
                <c:pt idx="596">
                  <c:v>84.823601698588163</c:v>
                </c:pt>
                <c:pt idx="597">
                  <c:v>85.108005863549835</c:v>
                </c:pt>
                <c:pt idx="598">
                  <c:v>85.392886018745685</c:v>
                </c:pt>
                <c:pt idx="599">
                  <c:v>85.678242164175828</c:v>
                </c:pt>
                <c:pt idx="600">
                  <c:v>85.964074299840192</c:v>
                </c:pt>
                <c:pt idx="601">
                  <c:v>86.250382425738849</c:v>
                </c:pt>
                <c:pt idx="602">
                  <c:v>86.537166541871699</c:v>
                </c:pt>
                <c:pt idx="603">
                  <c:v>86.824426648238813</c:v>
                </c:pt>
                <c:pt idx="604">
                  <c:v>87.112162744840177</c:v>
                </c:pt>
                <c:pt idx="605">
                  <c:v>87.400374831675776</c:v>
                </c:pt>
                <c:pt idx="606">
                  <c:v>87.689062908745598</c:v>
                </c:pt>
                <c:pt idx="607">
                  <c:v>87.978226976049712</c:v>
                </c:pt>
                <c:pt idx="608">
                  <c:v>88.267867033588061</c:v>
                </c:pt>
                <c:pt idx="609">
                  <c:v>88.557983081360632</c:v>
                </c:pt>
                <c:pt idx="610">
                  <c:v>88.848575119367467</c:v>
                </c:pt>
                <c:pt idx="611">
                  <c:v>89.139643147608538</c:v>
                </c:pt>
                <c:pt idx="612">
                  <c:v>89.431187166083845</c:v>
                </c:pt>
                <c:pt idx="613">
                  <c:v>89.72320717479343</c:v>
                </c:pt>
                <c:pt idx="614">
                  <c:v>90.015703173737236</c:v>
                </c:pt>
                <c:pt idx="615">
                  <c:v>90.308675162915293</c:v>
                </c:pt>
                <c:pt idx="616">
                  <c:v>90.602123142327585</c:v>
                </c:pt>
                <c:pt idx="617">
                  <c:v>90.896047111974156</c:v>
                </c:pt>
                <c:pt idx="618">
                  <c:v>91.190447071854948</c:v>
                </c:pt>
                <c:pt idx="619">
                  <c:v>91.48532302196999</c:v>
                </c:pt>
                <c:pt idx="620">
                  <c:v>91.780674962319239</c:v>
                </c:pt>
                <c:pt idx="621">
                  <c:v>92.076502892902795</c:v>
                </c:pt>
                <c:pt idx="622">
                  <c:v>92.372806813720572</c:v>
                </c:pt>
                <c:pt idx="623">
                  <c:v>92.6695867247726</c:v>
                </c:pt>
                <c:pt idx="624">
                  <c:v>92.966842626058849</c:v>
                </c:pt>
                <c:pt idx="625">
                  <c:v>93.264574517579348</c:v>
                </c:pt>
                <c:pt idx="626">
                  <c:v>93.562782399334111</c:v>
                </c:pt>
                <c:pt idx="627">
                  <c:v>93.861466271323096</c:v>
                </c:pt>
                <c:pt idx="628">
                  <c:v>94.160626133546359</c:v>
                </c:pt>
                <c:pt idx="629">
                  <c:v>94.460261986003843</c:v>
                </c:pt>
                <c:pt idx="630">
                  <c:v>94.760373828695592</c:v>
                </c:pt>
                <c:pt idx="631">
                  <c:v>95.060961661621562</c:v>
                </c:pt>
                <c:pt idx="632">
                  <c:v>95.362025484781796</c:v>
                </c:pt>
                <c:pt idx="633">
                  <c:v>95.66356529817628</c:v>
                </c:pt>
                <c:pt idx="634">
                  <c:v>95.965581101805</c:v>
                </c:pt>
                <c:pt idx="635">
                  <c:v>96.26807289566797</c:v>
                </c:pt>
                <c:pt idx="636">
                  <c:v>96.571040679765176</c:v>
                </c:pt>
                <c:pt idx="637">
                  <c:v>96.874484454096617</c:v>
                </c:pt>
                <c:pt idx="638">
                  <c:v>97.178404218662337</c:v>
                </c:pt>
                <c:pt idx="639">
                  <c:v>97.482799973462278</c:v>
                </c:pt>
                <c:pt idx="640">
                  <c:v>97.787671718496483</c:v>
                </c:pt>
                <c:pt idx="641">
                  <c:v>98.09301945376491</c:v>
                </c:pt>
                <c:pt idx="642">
                  <c:v>98.398843179267601</c:v>
                </c:pt>
                <c:pt idx="643">
                  <c:v>98.705142895004514</c:v>
                </c:pt>
                <c:pt idx="644">
                  <c:v>99.011918600975704</c:v>
                </c:pt>
                <c:pt idx="645">
                  <c:v>99.319170297181117</c:v>
                </c:pt>
                <c:pt idx="646">
                  <c:v>99.626897983620793</c:v>
                </c:pt>
                <c:pt idx="647">
                  <c:v>99.935101660294691</c:v>
                </c:pt>
                <c:pt idx="648">
                  <c:v>100.24378132720285</c:v>
                </c:pt>
                <c:pt idx="649">
                  <c:v>100.55293698434524</c:v>
                </c:pt>
                <c:pt idx="650">
                  <c:v>100.86256863172191</c:v>
                </c:pt>
                <c:pt idx="651">
                  <c:v>101.1726762693328</c:v>
                </c:pt>
                <c:pt idx="652">
                  <c:v>101.48325989717792</c:v>
                </c:pt>
                <c:pt idx="653">
                  <c:v>101.79431951525731</c:v>
                </c:pt>
                <c:pt idx="654">
                  <c:v>102.10585512357095</c:v>
                </c:pt>
                <c:pt idx="655">
                  <c:v>102.41786672211882</c:v>
                </c:pt>
                <c:pt idx="656">
                  <c:v>102.73035431090094</c:v>
                </c:pt>
                <c:pt idx="657">
                  <c:v>103.04331788991729</c:v>
                </c:pt>
                <c:pt idx="658">
                  <c:v>103.35675745916791</c:v>
                </c:pt>
                <c:pt idx="659">
                  <c:v>103.67067301865274</c:v>
                </c:pt>
                <c:pt idx="660">
                  <c:v>103.98506456837187</c:v>
                </c:pt>
                <c:pt idx="661">
                  <c:v>104.29993210832521</c:v>
                </c:pt>
                <c:pt idx="662">
                  <c:v>104.6152756385128</c:v>
                </c:pt>
                <c:pt idx="663">
                  <c:v>104.93109515893464</c:v>
                </c:pt>
                <c:pt idx="664">
                  <c:v>105.2473906695907</c:v>
                </c:pt>
                <c:pt idx="665">
                  <c:v>105.56416217048105</c:v>
                </c:pt>
                <c:pt idx="666">
                  <c:v>105.8814096616056</c:v>
                </c:pt>
                <c:pt idx="667">
                  <c:v>106.19913314296441</c:v>
                </c:pt>
                <c:pt idx="668">
                  <c:v>106.5173326145575</c:v>
                </c:pt>
                <c:pt idx="669">
                  <c:v>106.8360080763848</c:v>
                </c:pt>
                <c:pt idx="670">
                  <c:v>107.15515952844636</c:v>
                </c:pt>
                <c:pt idx="671">
                  <c:v>107.47478697074219</c:v>
                </c:pt>
                <c:pt idx="672">
                  <c:v>107.79489040327222</c:v>
                </c:pt>
                <c:pt idx="673">
                  <c:v>108.1154698260365</c:v>
                </c:pt>
                <c:pt idx="674">
                  <c:v>108.43652523903503</c:v>
                </c:pt>
                <c:pt idx="675">
                  <c:v>108.75805664226782</c:v>
                </c:pt>
                <c:pt idx="676">
                  <c:v>109.08006403573488</c:v>
                </c:pt>
                <c:pt idx="677">
                  <c:v>109.4025474194361</c:v>
                </c:pt>
                <c:pt idx="678">
                  <c:v>109.72550679337166</c:v>
                </c:pt>
                <c:pt idx="679">
                  <c:v>110.0489421575414</c:v>
                </c:pt>
                <c:pt idx="680">
                  <c:v>110.37285351194544</c:v>
                </c:pt>
                <c:pt idx="681">
                  <c:v>110.69724085658365</c:v>
                </c:pt>
                <c:pt idx="682">
                  <c:v>111.02210419145617</c:v>
                </c:pt>
                <c:pt idx="683">
                  <c:v>111.34744351656292</c:v>
                </c:pt>
                <c:pt idx="684">
                  <c:v>111.67325883190394</c:v>
                </c:pt>
                <c:pt idx="685">
                  <c:v>111.99955013747913</c:v>
                </c:pt>
                <c:pt idx="686">
                  <c:v>112.32631743328861</c:v>
                </c:pt>
                <c:pt idx="687">
                  <c:v>112.65356071933235</c:v>
                </c:pt>
                <c:pt idx="688">
                  <c:v>112.98127999561035</c:v>
                </c:pt>
                <c:pt idx="689">
                  <c:v>113.30947526212253</c:v>
                </c:pt>
                <c:pt idx="690">
                  <c:v>113.63814651886901</c:v>
                </c:pt>
                <c:pt idx="691">
                  <c:v>113.9672937658497</c:v>
                </c:pt>
                <c:pt idx="692">
                  <c:v>114.29691700306468</c:v>
                </c:pt>
                <c:pt idx="693">
                  <c:v>114.62701623051386</c:v>
                </c:pt>
                <c:pt idx="694">
                  <c:v>114.95759144819729</c:v>
                </c:pt>
                <c:pt idx="695">
                  <c:v>115.288642656115</c:v>
                </c:pt>
                <c:pt idx="696">
                  <c:v>115.62016985426696</c:v>
                </c:pt>
                <c:pt idx="697">
                  <c:v>115.9521730426531</c:v>
                </c:pt>
                <c:pt idx="698">
                  <c:v>116.28465222127355</c:v>
                </c:pt>
                <c:pt idx="699">
                  <c:v>116.61760739012823</c:v>
                </c:pt>
                <c:pt idx="700">
                  <c:v>116.95103854921713</c:v>
                </c:pt>
                <c:pt idx="701">
                  <c:v>117.2849456985403</c:v>
                </c:pt>
                <c:pt idx="702">
                  <c:v>117.61932883809769</c:v>
                </c:pt>
                <c:pt idx="703">
                  <c:v>117.9541879678894</c:v>
                </c:pt>
                <c:pt idx="704">
                  <c:v>118.2895230879153</c:v>
                </c:pt>
                <c:pt idx="705">
                  <c:v>118.62533419817541</c:v>
                </c:pt>
                <c:pt idx="706">
                  <c:v>118.96162129866981</c:v>
                </c:pt>
                <c:pt idx="707">
                  <c:v>119.29838438939845</c:v>
                </c:pt>
                <c:pt idx="708">
                  <c:v>119.63562347036131</c:v>
                </c:pt>
                <c:pt idx="709">
                  <c:v>119.97333854155843</c:v>
                </c:pt>
                <c:pt idx="710">
                  <c:v>120.31152960298982</c:v>
                </c:pt>
                <c:pt idx="711">
                  <c:v>120.65019665465545</c:v>
                </c:pt>
                <c:pt idx="712">
                  <c:v>120.98933969655526</c:v>
                </c:pt>
                <c:pt idx="713">
                  <c:v>121.3289587286894</c:v>
                </c:pt>
                <c:pt idx="714">
                  <c:v>121.66905375105775</c:v>
                </c:pt>
                <c:pt idx="715">
                  <c:v>122.00962476366037</c:v>
                </c:pt>
                <c:pt idx="716">
                  <c:v>122.3506717664972</c:v>
                </c:pt>
                <c:pt idx="717">
                  <c:v>122.69219475956828</c:v>
                </c:pt>
                <c:pt idx="718">
                  <c:v>123.03419374287363</c:v>
                </c:pt>
                <c:pt idx="719">
                  <c:v>123.37666871641322</c:v>
                </c:pt>
                <c:pt idx="720">
                  <c:v>123.71961968018702</c:v>
                </c:pt>
                <c:pt idx="721">
                  <c:v>124.06304663419508</c:v>
                </c:pt>
                <c:pt idx="722">
                  <c:v>124.40694957843742</c:v>
                </c:pt>
                <c:pt idx="723">
                  <c:v>124.751328512914</c:v>
                </c:pt>
                <c:pt idx="724">
                  <c:v>125.09618343762477</c:v>
                </c:pt>
                <c:pt idx="725">
                  <c:v>125.44151435256983</c:v>
                </c:pt>
                <c:pt idx="726">
                  <c:v>125.78732125774914</c:v>
                </c:pt>
                <c:pt idx="727">
                  <c:v>126.13360415316268</c:v>
                </c:pt>
                <c:pt idx="728">
                  <c:v>126.48036303881048</c:v>
                </c:pt>
                <c:pt idx="729">
                  <c:v>126.8275979146925</c:v>
                </c:pt>
                <c:pt idx="730">
                  <c:v>127.17530878080881</c:v>
                </c:pt>
                <c:pt idx="731">
                  <c:v>127.52349563715933</c:v>
                </c:pt>
                <c:pt idx="732">
                  <c:v>127.87215848374409</c:v>
                </c:pt>
                <c:pt idx="733">
                  <c:v>128.22129732056308</c:v>
                </c:pt>
                <c:pt idx="734">
                  <c:v>128.57091214761635</c:v>
                </c:pt>
                <c:pt idx="735">
                  <c:v>128.92100296490386</c:v>
                </c:pt>
                <c:pt idx="736">
                  <c:v>129.27156977242561</c:v>
                </c:pt>
                <c:pt idx="737">
                  <c:v>129.62261257018162</c:v>
                </c:pt>
                <c:pt idx="738">
                  <c:v>129.97413135817186</c:v>
                </c:pt>
                <c:pt idx="739">
                  <c:v>130.3261261363964</c:v>
                </c:pt>
                <c:pt idx="740">
                  <c:v>130.67859690485508</c:v>
                </c:pt>
                <c:pt idx="741">
                  <c:v>131.03154366354806</c:v>
                </c:pt>
                <c:pt idx="742">
                  <c:v>131.38496641247531</c:v>
                </c:pt>
                <c:pt idx="743">
                  <c:v>131.73886515163679</c:v>
                </c:pt>
                <c:pt idx="744">
                  <c:v>132.09323988103247</c:v>
                </c:pt>
                <c:pt idx="745">
                  <c:v>132.44809060066245</c:v>
                </c:pt>
                <c:pt idx="746">
                  <c:v>132.80341731052667</c:v>
                </c:pt>
                <c:pt idx="747">
                  <c:v>133.15922001062515</c:v>
                </c:pt>
                <c:pt idx="748">
                  <c:v>133.51549870095781</c:v>
                </c:pt>
                <c:pt idx="749">
                  <c:v>133.87225338152476</c:v>
                </c:pt>
                <c:pt idx="750">
                  <c:v>134.22948405232594</c:v>
                </c:pt>
                <c:pt idx="751">
                  <c:v>134.58719071336134</c:v>
                </c:pt>
                <c:pt idx="752">
                  <c:v>134.94537336463105</c:v>
                </c:pt>
                <c:pt idx="753">
                  <c:v>135.30403200613497</c:v>
                </c:pt>
                <c:pt idx="754">
                  <c:v>135.66316663787313</c:v>
                </c:pt>
                <c:pt idx="755">
                  <c:v>136.02277725984555</c:v>
                </c:pt>
                <c:pt idx="756">
                  <c:v>136.38286387205221</c:v>
                </c:pt>
                <c:pt idx="757">
                  <c:v>136.74342647449311</c:v>
                </c:pt>
                <c:pt idx="758">
                  <c:v>137.10446506716829</c:v>
                </c:pt>
                <c:pt idx="759">
                  <c:v>137.46597965007766</c:v>
                </c:pt>
                <c:pt idx="760">
                  <c:v>137.82797022322131</c:v>
                </c:pt>
                <c:pt idx="761">
                  <c:v>138.19043678659924</c:v>
                </c:pt>
                <c:pt idx="762">
                  <c:v>138.55337934021134</c:v>
                </c:pt>
                <c:pt idx="763">
                  <c:v>138.91679788405767</c:v>
                </c:pt>
                <c:pt idx="764">
                  <c:v>139.28069241813836</c:v>
                </c:pt>
                <c:pt idx="765">
                  <c:v>139.64506294245319</c:v>
                </c:pt>
                <c:pt idx="766">
                  <c:v>140.00990945700235</c:v>
                </c:pt>
                <c:pt idx="767">
                  <c:v>140.37523196178563</c:v>
                </c:pt>
                <c:pt idx="768">
                  <c:v>140.74103045680329</c:v>
                </c:pt>
                <c:pt idx="769">
                  <c:v>141.10730494205515</c:v>
                </c:pt>
                <c:pt idx="770">
                  <c:v>141.47405541754125</c:v>
                </c:pt>
                <c:pt idx="771">
                  <c:v>141.84128188326159</c:v>
                </c:pt>
                <c:pt idx="772">
                  <c:v>142.20898433921616</c:v>
                </c:pt>
                <c:pt idx="773">
                  <c:v>142.57716278540499</c:v>
                </c:pt>
                <c:pt idx="774">
                  <c:v>142.94581722182809</c:v>
                </c:pt>
                <c:pt idx="775">
                  <c:v>143.3149476484854</c:v>
                </c:pt>
                <c:pt idx="776">
                  <c:v>143.68455406537697</c:v>
                </c:pt>
                <c:pt idx="777">
                  <c:v>144.05463647250281</c:v>
                </c:pt>
                <c:pt idx="778">
                  <c:v>144.42519486986288</c:v>
                </c:pt>
                <c:pt idx="779">
                  <c:v>144.79622925745713</c:v>
                </c:pt>
                <c:pt idx="780">
                  <c:v>145.16773963528573</c:v>
                </c:pt>
                <c:pt idx="781">
                  <c:v>145.53972600334853</c:v>
                </c:pt>
                <c:pt idx="782">
                  <c:v>145.91218836164558</c:v>
                </c:pt>
                <c:pt idx="783">
                  <c:v>146.28512671017683</c:v>
                </c:pt>
                <c:pt idx="784">
                  <c:v>146.65854104894237</c:v>
                </c:pt>
                <c:pt idx="785">
                  <c:v>147.03243137794215</c:v>
                </c:pt>
                <c:pt idx="786">
                  <c:v>147.40679769717619</c:v>
                </c:pt>
                <c:pt idx="787">
                  <c:v>147.78164000664441</c:v>
                </c:pt>
                <c:pt idx="788">
                  <c:v>148.15695830634692</c:v>
                </c:pt>
                <c:pt idx="789">
                  <c:v>148.53275259628373</c:v>
                </c:pt>
                <c:pt idx="790">
                  <c:v>148.90902287645474</c:v>
                </c:pt>
                <c:pt idx="791">
                  <c:v>149.28576914685996</c:v>
                </c:pt>
                <c:pt idx="792">
                  <c:v>149.66299140749948</c:v>
                </c:pt>
                <c:pt idx="793">
                  <c:v>150.04068965837322</c:v>
                </c:pt>
                <c:pt idx="794">
                  <c:v>150.41886389948118</c:v>
                </c:pt>
                <c:pt idx="795">
                  <c:v>150.79751413082343</c:v>
                </c:pt>
                <c:pt idx="796">
                  <c:v>151.17664035239991</c:v>
                </c:pt>
                <c:pt idx="797">
                  <c:v>151.55624256421066</c:v>
                </c:pt>
                <c:pt idx="798">
                  <c:v>151.93632076625559</c:v>
                </c:pt>
                <c:pt idx="799">
                  <c:v>152.31687495853478</c:v>
                </c:pt>
                <c:pt idx="800">
                  <c:v>152.69790514104827</c:v>
                </c:pt>
                <c:pt idx="801">
                  <c:v>153.07941131379602</c:v>
                </c:pt>
                <c:pt idx="802">
                  <c:v>153.46139347677791</c:v>
                </c:pt>
                <c:pt idx="803">
                  <c:v>153.84385162999411</c:v>
                </c:pt>
                <c:pt idx="804">
                  <c:v>154.22678577344453</c:v>
                </c:pt>
                <c:pt idx="805">
                  <c:v>154.61019590712925</c:v>
                </c:pt>
                <c:pt idx="806">
                  <c:v>154.99408203104815</c:v>
                </c:pt>
                <c:pt idx="807">
                  <c:v>155.37844414520134</c:v>
                </c:pt>
                <c:pt idx="808">
                  <c:v>155.7632822495888</c:v>
                </c:pt>
                <c:pt idx="809">
                  <c:v>156.14859634421046</c:v>
                </c:pt>
                <c:pt idx="810">
                  <c:v>156.53438642906636</c:v>
                </c:pt>
                <c:pt idx="811">
                  <c:v>156.92065250415652</c:v>
                </c:pt>
                <c:pt idx="812">
                  <c:v>157.30739456948095</c:v>
                </c:pt>
                <c:pt idx="813">
                  <c:v>157.69461262503958</c:v>
                </c:pt>
                <c:pt idx="814">
                  <c:v>158.08230667083245</c:v>
                </c:pt>
                <c:pt idx="815">
                  <c:v>158.47047670685964</c:v>
                </c:pt>
                <c:pt idx="816">
                  <c:v>158.85912273312104</c:v>
                </c:pt>
                <c:pt idx="817">
                  <c:v>159.24824474961665</c:v>
                </c:pt>
                <c:pt idx="818">
                  <c:v>159.63784275634652</c:v>
                </c:pt>
                <c:pt idx="819">
                  <c:v>160.02791675331062</c:v>
                </c:pt>
                <c:pt idx="820">
                  <c:v>160.41846674050902</c:v>
                </c:pt>
                <c:pt idx="821">
                  <c:v>160.80949271794165</c:v>
                </c:pt>
                <c:pt idx="822">
                  <c:v>161.20099468560846</c:v>
                </c:pt>
                <c:pt idx="823">
                  <c:v>161.59297264350957</c:v>
                </c:pt>
                <c:pt idx="824">
                  <c:v>161.98542659164494</c:v>
                </c:pt>
                <c:pt idx="825">
                  <c:v>162.37835653001454</c:v>
                </c:pt>
                <c:pt idx="826">
                  <c:v>162.77176245861838</c:v>
                </c:pt>
                <c:pt idx="827">
                  <c:v>163.16564437745646</c:v>
                </c:pt>
                <c:pt idx="828">
                  <c:v>163.5600022865288</c:v>
                </c:pt>
                <c:pt idx="829">
                  <c:v>163.95483618583538</c:v>
                </c:pt>
                <c:pt idx="830">
                  <c:v>164.35014607537619</c:v>
                </c:pt>
                <c:pt idx="831">
                  <c:v>164.74593195515124</c:v>
                </c:pt>
                <c:pt idx="832">
                  <c:v>165.1421938251606</c:v>
                </c:pt>
                <c:pt idx="833">
                  <c:v>165.53893168540409</c:v>
                </c:pt>
                <c:pt idx="834">
                  <c:v>165.93614553588193</c:v>
                </c:pt>
                <c:pt idx="835">
                  <c:v>166.33383537659398</c:v>
                </c:pt>
                <c:pt idx="836">
                  <c:v>166.73200120754029</c:v>
                </c:pt>
                <c:pt idx="837">
                  <c:v>167.13064302872081</c:v>
                </c:pt>
                <c:pt idx="838">
                  <c:v>167.52976084013559</c:v>
                </c:pt>
                <c:pt idx="839">
                  <c:v>167.92935464178464</c:v>
                </c:pt>
                <c:pt idx="840">
                  <c:v>168.32942443366792</c:v>
                </c:pt>
                <c:pt idx="841">
                  <c:v>168.72997021578541</c:v>
                </c:pt>
                <c:pt idx="842">
                  <c:v>169.1309919881372</c:v>
                </c:pt>
                <c:pt idx="843">
                  <c:v>169.53248975072324</c:v>
                </c:pt>
                <c:pt idx="844">
                  <c:v>169.9344635035435</c:v>
                </c:pt>
                <c:pt idx="845">
                  <c:v>170.33691324659796</c:v>
                </c:pt>
                <c:pt idx="846">
                  <c:v>170.73983897988666</c:v>
                </c:pt>
                <c:pt idx="847">
                  <c:v>171.14324070340973</c:v>
                </c:pt>
                <c:pt idx="848">
                  <c:v>171.54711841716698</c:v>
                </c:pt>
                <c:pt idx="849">
                  <c:v>171.95147212115845</c:v>
                </c:pt>
                <c:pt idx="850">
                  <c:v>172.35630181538417</c:v>
                </c:pt>
                <c:pt idx="851">
                  <c:v>172.76160749984413</c:v>
                </c:pt>
                <c:pt idx="852">
                  <c:v>173.16738917453841</c:v>
                </c:pt>
                <c:pt idx="853">
                  <c:v>173.57364683946682</c:v>
                </c:pt>
                <c:pt idx="854">
                  <c:v>173.98038049462954</c:v>
                </c:pt>
                <c:pt idx="855">
                  <c:v>174.38759014002653</c:v>
                </c:pt>
                <c:pt idx="856">
                  <c:v>174.79527577565776</c:v>
                </c:pt>
                <c:pt idx="857">
                  <c:v>175.20343740152313</c:v>
                </c:pt>
                <c:pt idx="858">
                  <c:v>175.61207501762286</c:v>
                </c:pt>
                <c:pt idx="859">
                  <c:v>176.02118862395682</c:v>
                </c:pt>
                <c:pt idx="860">
                  <c:v>176.43077822052501</c:v>
                </c:pt>
                <c:pt idx="861">
                  <c:v>176.84084380732739</c:v>
                </c:pt>
                <c:pt idx="862">
                  <c:v>177.25138538436406</c:v>
                </c:pt>
                <c:pt idx="863">
                  <c:v>177.66240295163502</c:v>
                </c:pt>
                <c:pt idx="864">
                  <c:v>178.07389650914021</c:v>
                </c:pt>
                <c:pt idx="865">
                  <c:v>178.48586605687959</c:v>
                </c:pt>
                <c:pt idx="866">
                  <c:v>178.89831159485325</c:v>
                </c:pt>
                <c:pt idx="867">
                  <c:v>179.31123312306116</c:v>
                </c:pt>
                <c:pt idx="868">
                  <c:v>179.72463064150332</c:v>
                </c:pt>
                <c:pt idx="869">
                  <c:v>180.13850415017967</c:v>
                </c:pt>
                <c:pt idx="870">
                  <c:v>180.55285364909034</c:v>
                </c:pt>
                <c:pt idx="871">
                  <c:v>180.96767913823521</c:v>
                </c:pt>
                <c:pt idx="872">
                  <c:v>181.38298061761441</c:v>
                </c:pt>
                <c:pt idx="873">
                  <c:v>181.7987580872277</c:v>
                </c:pt>
                <c:pt idx="874">
                  <c:v>182.21501154707533</c:v>
                </c:pt>
                <c:pt idx="875">
                  <c:v>182.63174099715724</c:v>
                </c:pt>
                <c:pt idx="876">
                  <c:v>183.04894643747329</c:v>
                </c:pt>
                <c:pt idx="877">
                  <c:v>183.46662786802366</c:v>
                </c:pt>
                <c:pt idx="878">
                  <c:v>183.88478528880827</c:v>
                </c:pt>
                <c:pt idx="879">
                  <c:v>184.30341869982715</c:v>
                </c:pt>
                <c:pt idx="880">
                  <c:v>184.72252810108017</c:v>
                </c:pt>
                <c:pt idx="881">
                  <c:v>185.14211349256755</c:v>
                </c:pt>
                <c:pt idx="882">
                  <c:v>185.56217487428916</c:v>
                </c:pt>
                <c:pt idx="883">
                  <c:v>185.982712246245</c:v>
                </c:pt>
                <c:pt idx="884">
                  <c:v>186.40372560843502</c:v>
                </c:pt>
                <c:pt idx="885">
                  <c:v>186.8252149608594</c:v>
                </c:pt>
                <c:pt idx="886">
                  <c:v>187.24718030351795</c:v>
                </c:pt>
                <c:pt idx="887">
                  <c:v>187.66962163641077</c:v>
                </c:pt>
                <c:pt idx="888">
                  <c:v>188.09253895953782</c:v>
                </c:pt>
                <c:pt idx="889">
                  <c:v>188.51593227289911</c:v>
                </c:pt>
                <c:pt idx="890">
                  <c:v>188.93980157649466</c:v>
                </c:pt>
                <c:pt idx="891">
                  <c:v>189.36414687032445</c:v>
                </c:pt>
                <c:pt idx="892">
                  <c:v>189.78896815438844</c:v>
                </c:pt>
                <c:pt idx="893">
                  <c:v>190.21426542868679</c:v>
                </c:pt>
                <c:pt idx="894">
                  <c:v>190.64003869321931</c:v>
                </c:pt>
                <c:pt idx="895">
                  <c:v>191.0662879479861</c:v>
                </c:pt>
                <c:pt idx="896">
                  <c:v>191.49301319298706</c:v>
                </c:pt>
                <c:pt idx="897">
                  <c:v>191.92021442822235</c:v>
                </c:pt>
                <c:pt idx="898">
                  <c:v>192.34789165369185</c:v>
                </c:pt>
                <c:pt idx="899">
                  <c:v>192.77604486939563</c:v>
                </c:pt>
                <c:pt idx="900">
                  <c:v>193.2046740753336</c:v>
                </c:pt>
                <c:pt idx="901">
                  <c:v>193.63377927150586</c:v>
                </c:pt>
                <c:pt idx="902">
                  <c:v>194.06336045791238</c:v>
                </c:pt>
                <c:pt idx="903">
                  <c:v>194.49341763455317</c:v>
                </c:pt>
                <c:pt idx="904">
                  <c:v>194.92395080142805</c:v>
                </c:pt>
                <c:pt idx="905">
                  <c:v>195.35495995853731</c:v>
                </c:pt>
                <c:pt idx="906">
                  <c:v>195.78644510588083</c:v>
                </c:pt>
                <c:pt idx="907">
                  <c:v>196.21840624345853</c:v>
                </c:pt>
                <c:pt idx="908">
                  <c:v>196.65084337127047</c:v>
                </c:pt>
                <c:pt idx="909">
                  <c:v>197.08375648931667</c:v>
                </c:pt>
                <c:pt idx="910">
                  <c:v>197.51714559759714</c:v>
                </c:pt>
                <c:pt idx="911">
                  <c:v>197.95101069611187</c:v>
                </c:pt>
                <c:pt idx="912">
                  <c:v>198.38535178486077</c:v>
                </c:pt>
                <c:pt idx="913">
                  <c:v>198.82016886384397</c:v>
                </c:pt>
                <c:pt idx="914">
                  <c:v>199.25546193306141</c:v>
                </c:pt>
                <c:pt idx="915">
                  <c:v>199.69123099251311</c:v>
                </c:pt>
                <c:pt idx="916">
                  <c:v>200.12747604219902</c:v>
                </c:pt>
                <c:pt idx="917">
                  <c:v>200.56419708211922</c:v>
                </c:pt>
                <c:pt idx="918">
                  <c:v>201.00139411227363</c:v>
                </c:pt>
                <c:pt idx="919">
                  <c:v>201.43906713266227</c:v>
                </c:pt>
                <c:pt idx="920">
                  <c:v>201.87721614328515</c:v>
                </c:pt>
                <c:pt idx="921">
                  <c:v>202.31584114414235</c:v>
                </c:pt>
                <c:pt idx="922">
                  <c:v>202.75494213523379</c:v>
                </c:pt>
                <c:pt idx="923">
                  <c:v>203.19451911655941</c:v>
                </c:pt>
                <c:pt idx="924">
                  <c:v>203.63457208811931</c:v>
                </c:pt>
                <c:pt idx="925">
                  <c:v>204.07510104991346</c:v>
                </c:pt>
                <c:pt idx="926">
                  <c:v>204.51610600194184</c:v>
                </c:pt>
                <c:pt idx="927">
                  <c:v>204.95758694420442</c:v>
                </c:pt>
                <c:pt idx="928">
                  <c:v>205.39954387670133</c:v>
                </c:pt>
                <c:pt idx="929">
                  <c:v>205.84197679943244</c:v>
                </c:pt>
                <c:pt idx="930">
                  <c:v>206.28488571239785</c:v>
                </c:pt>
                <c:pt idx="931">
                  <c:v>206.72827061559741</c:v>
                </c:pt>
                <c:pt idx="932">
                  <c:v>207.17213150903126</c:v>
                </c:pt>
                <c:pt idx="933">
                  <c:v>207.61646839269937</c:v>
                </c:pt>
                <c:pt idx="934">
                  <c:v>208.06128126660175</c:v>
                </c:pt>
                <c:pt idx="935">
                  <c:v>208.50657013073831</c:v>
                </c:pt>
                <c:pt idx="936">
                  <c:v>208.95233498510916</c:v>
                </c:pt>
                <c:pt idx="937">
                  <c:v>209.39857582971422</c:v>
                </c:pt>
                <c:pt idx="938">
                  <c:v>209.8452926645536</c:v>
                </c:pt>
                <c:pt idx="939">
                  <c:v>210.2924854896271</c:v>
                </c:pt>
                <c:pt idx="940">
                  <c:v>210.74015430493495</c:v>
                </c:pt>
                <c:pt idx="941">
                  <c:v>211.18829911047703</c:v>
                </c:pt>
                <c:pt idx="942">
                  <c:v>211.63691990625335</c:v>
                </c:pt>
                <c:pt idx="943">
                  <c:v>212.08601669226383</c:v>
                </c:pt>
                <c:pt idx="944">
                  <c:v>212.53558946850868</c:v>
                </c:pt>
                <c:pt idx="945">
                  <c:v>212.9856382349877</c:v>
                </c:pt>
                <c:pt idx="946">
                  <c:v>213.43616299170105</c:v>
                </c:pt>
                <c:pt idx="947">
                  <c:v>213.88716373864858</c:v>
                </c:pt>
                <c:pt idx="948">
                  <c:v>214.33864047583032</c:v>
                </c:pt>
                <c:pt idx="949">
                  <c:v>214.79059320324637</c:v>
                </c:pt>
                <c:pt idx="950">
                  <c:v>215.24302192089669</c:v>
                </c:pt>
                <c:pt idx="951">
                  <c:v>215.69592662878114</c:v>
                </c:pt>
                <c:pt idx="952">
                  <c:v>216.1493073268999</c:v>
                </c:pt>
                <c:pt idx="953">
                  <c:v>216.6031640152529</c:v>
                </c:pt>
                <c:pt idx="954">
                  <c:v>217.05749669384016</c:v>
                </c:pt>
                <c:pt idx="955">
                  <c:v>217.51230536266164</c:v>
                </c:pt>
                <c:pt idx="956">
                  <c:v>217.96759002171743</c:v>
                </c:pt>
                <c:pt idx="957">
                  <c:v>218.42335067100743</c:v>
                </c:pt>
                <c:pt idx="958">
                  <c:v>218.87958731053163</c:v>
                </c:pt>
                <c:pt idx="959">
                  <c:v>219.33629994029013</c:v>
                </c:pt>
                <c:pt idx="960">
                  <c:v>219.79348856028287</c:v>
                </c:pt>
                <c:pt idx="961">
                  <c:v>220.25115317050981</c:v>
                </c:pt>
                <c:pt idx="962">
                  <c:v>220.70929377097104</c:v>
                </c:pt>
                <c:pt idx="963">
                  <c:v>221.16791036166651</c:v>
                </c:pt>
                <c:pt idx="964">
                  <c:v>221.62700294259622</c:v>
                </c:pt>
                <c:pt idx="965">
                  <c:v>222.08657151376019</c:v>
                </c:pt>
                <c:pt idx="966">
                  <c:v>222.54661607515834</c:v>
                </c:pt>
                <c:pt idx="967">
                  <c:v>223.00713662679084</c:v>
                </c:pt>
                <c:pt idx="968">
                  <c:v>223.46813316865752</c:v>
                </c:pt>
                <c:pt idx="969">
                  <c:v>223.92960570075849</c:v>
                </c:pt>
                <c:pt idx="970">
                  <c:v>224.39155422309355</c:v>
                </c:pt>
                <c:pt idx="971">
                  <c:v>224.85397873566299</c:v>
                </c:pt>
                <c:pt idx="972">
                  <c:v>225.31687923846673</c:v>
                </c:pt>
                <c:pt idx="973">
                  <c:v>225.7802557315047</c:v>
                </c:pt>
                <c:pt idx="974">
                  <c:v>226.24410821477679</c:v>
                </c:pt>
                <c:pt idx="975">
                  <c:v>226.7084366882832</c:v>
                </c:pt>
                <c:pt idx="976">
                  <c:v>227.17324115202391</c:v>
                </c:pt>
                <c:pt idx="977">
                  <c:v>227.63852160599879</c:v>
                </c:pt>
                <c:pt idx="978">
                  <c:v>228.10427805020794</c:v>
                </c:pt>
                <c:pt idx="979">
                  <c:v>228.57051048465129</c:v>
                </c:pt>
                <c:pt idx="980">
                  <c:v>229.03721890932897</c:v>
                </c:pt>
                <c:pt idx="981">
                  <c:v>229.50440332424085</c:v>
                </c:pt>
                <c:pt idx="982">
                  <c:v>229.97206372938697</c:v>
                </c:pt>
                <c:pt idx="983">
                  <c:v>230.44020012476736</c:v>
                </c:pt>
                <c:pt idx="984">
                  <c:v>230.90881251038195</c:v>
                </c:pt>
                <c:pt idx="985">
                  <c:v>231.37790088623083</c:v>
                </c:pt>
                <c:pt idx="986">
                  <c:v>231.84746525231384</c:v>
                </c:pt>
                <c:pt idx="987">
                  <c:v>232.31750560863128</c:v>
                </c:pt>
                <c:pt idx="988">
                  <c:v>232.78802195518284</c:v>
                </c:pt>
                <c:pt idx="989">
                  <c:v>233.25901429196878</c:v>
                </c:pt>
                <c:pt idx="990">
                  <c:v>233.73048261898879</c:v>
                </c:pt>
                <c:pt idx="991">
                  <c:v>234.20242693624317</c:v>
                </c:pt>
                <c:pt idx="992">
                  <c:v>234.67484724373179</c:v>
                </c:pt>
                <c:pt idx="993">
                  <c:v>235.14774354145462</c:v>
                </c:pt>
                <c:pt idx="994">
                  <c:v>235.62111582941159</c:v>
                </c:pt>
                <c:pt idx="995">
                  <c:v>236.09496410760289</c:v>
                </c:pt>
                <c:pt idx="996">
                  <c:v>236.56928837602854</c:v>
                </c:pt>
                <c:pt idx="997">
                  <c:v>237.04408863468834</c:v>
                </c:pt>
                <c:pt idx="998">
                  <c:v>237.51936488358237</c:v>
                </c:pt>
                <c:pt idx="999">
                  <c:v>237.9951171227107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F-4904-A118-12537A6AFD86}"/>
            </c:ext>
          </c:extLst>
        </c:ser>
        <c:ser>
          <c:idx val="2"/>
          <c:order val="2"/>
          <c:tx>
            <c:strRef>
              <c:f>'Storage to House'!$D$11</c:f>
              <c:strCache>
                <c:ptCount val="1"/>
                <c:pt idx="0">
                  <c:v>Tank Pressure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'Storage to House'!$B$12:$B$1011</c:f>
              <c:numCache>
                <c:formatCode>0.00</c:formatCode>
                <c:ptCount val="1000"/>
                <c:pt idx="0">
                  <c:v>5.6548667764616277E-2</c:v>
                </c:pt>
                <c:pt idx="1">
                  <c:v>0.11309733552923255</c:v>
                </c:pt>
                <c:pt idx="2">
                  <c:v>0.16964600329384882</c:v>
                </c:pt>
                <c:pt idx="3">
                  <c:v>0.22619467105846511</c:v>
                </c:pt>
                <c:pt idx="4">
                  <c:v>0.28274333882308139</c:v>
                </c:pt>
                <c:pt idx="5">
                  <c:v>0.33929200658769765</c:v>
                </c:pt>
                <c:pt idx="6">
                  <c:v>0.39584067435231396</c:v>
                </c:pt>
                <c:pt idx="7">
                  <c:v>0.45238934211693022</c:v>
                </c:pt>
                <c:pt idx="8">
                  <c:v>0.50893800988154647</c:v>
                </c:pt>
                <c:pt idx="9">
                  <c:v>0.56548667764616278</c:v>
                </c:pt>
                <c:pt idx="10">
                  <c:v>0.62203534541077898</c:v>
                </c:pt>
                <c:pt idx="11">
                  <c:v>0.6785840131753953</c:v>
                </c:pt>
                <c:pt idx="12">
                  <c:v>0.73513268094001161</c:v>
                </c:pt>
                <c:pt idx="13">
                  <c:v>0.79168134870462792</c:v>
                </c:pt>
                <c:pt idx="14">
                  <c:v>0.84823001646924412</c:v>
                </c:pt>
                <c:pt idx="15">
                  <c:v>0.90477868423386043</c:v>
                </c:pt>
                <c:pt idx="16">
                  <c:v>0.96132735199847663</c:v>
                </c:pt>
                <c:pt idx="17">
                  <c:v>1.0178760197630929</c:v>
                </c:pt>
                <c:pt idx="18">
                  <c:v>1.0744246875277093</c:v>
                </c:pt>
                <c:pt idx="19">
                  <c:v>1.1309733552923256</c:v>
                </c:pt>
                <c:pt idx="20">
                  <c:v>1.1875220230569419</c:v>
                </c:pt>
                <c:pt idx="21">
                  <c:v>1.244070690821558</c:v>
                </c:pt>
                <c:pt idx="22">
                  <c:v>1.3006193585861745</c:v>
                </c:pt>
                <c:pt idx="23">
                  <c:v>1.3571680263507906</c:v>
                </c:pt>
                <c:pt idx="24">
                  <c:v>1.4137166941154069</c:v>
                </c:pt>
                <c:pt idx="25">
                  <c:v>1.4702653618800232</c:v>
                </c:pt>
                <c:pt idx="26">
                  <c:v>1.5268140296446395</c:v>
                </c:pt>
                <c:pt idx="27">
                  <c:v>1.5833626974092558</c:v>
                </c:pt>
                <c:pt idx="28">
                  <c:v>1.6399113651738717</c:v>
                </c:pt>
                <c:pt idx="29">
                  <c:v>1.6964600329384882</c:v>
                </c:pt>
                <c:pt idx="30">
                  <c:v>1.7530087007031045</c:v>
                </c:pt>
                <c:pt idx="31">
                  <c:v>1.8095573684677209</c:v>
                </c:pt>
                <c:pt idx="32">
                  <c:v>1.8661060362323372</c:v>
                </c:pt>
                <c:pt idx="33">
                  <c:v>1.9226547039969533</c:v>
                </c:pt>
                <c:pt idx="34">
                  <c:v>1.9792033717615696</c:v>
                </c:pt>
                <c:pt idx="35">
                  <c:v>2.0357520395261859</c:v>
                </c:pt>
                <c:pt idx="36">
                  <c:v>2.0923007072908022</c:v>
                </c:pt>
                <c:pt idx="37">
                  <c:v>2.1488493750554185</c:v>
                </c:pt>
                <c:pt idx="38">
                  <c:v>2.2053980428200353</c:v>
                </c:pt>
                <c:pt idx="39">
                  <c:v>2.2619467105846511</c:v>
                </c:pt>
                <c:pt idx="40">
                  <c:v>2.3184953783492674</c:v>
                </c:pt>
                <c:pt idx="41">
                  <c:v>2.3750440461138838</c:v>
                </c:pt>
                <c:pt idx="42">
                  <c:v>2.4315927138785001</c:v>
                </c:pt>
                <c:pt idx="43">
                  <c:v>2.4881413816431159</c:v>
                </c:pt>
                <c:pt idx="44">
                  <c:v>2.5446900494077322</c:v>
                </c:pt>
                <c:pt idx="45">
                  <c:v>2.601238717172349</c:v>
                </c:pt>
                <c:pt idx="46">
                  <c:v>2.6577873849369649</c:v>
                </c:pt>
                <c:pt idx="47">
                  <c:v>2.7143360527015812</c:v>
                </c:pt>
                <c:pt idx="48">
                  <c:v>2.770884720466197</c:v>
                </c:pt>
                <c:pt idx="49">
                  <c:v>2.8274333882308138</c:v>
                </c:pt>
                <c:pt idx="50">
                  <c:v>2.8839820559954297</c:v>
                </c:pt>
                <c:pt idx="51">
                  <c:v>2.9405307237600464</c:v>
                </c:pt>
                <c:pt idx="52">
                  <c:v>2.9970793915246627</c:v>
                </c:pt>
                <c:pt idx="53">
                  <c:v>3.0536280592892791</c:v>
                </c:pt>
                <c:pt idx="54">
                  <c:v>3.1101767270538954</c:v>
                </c:pt>
                <c:pt idx="55">
                  <c:v>3.1667253948185117</c:v>
                </c:pt>
                <c:pt idx="56">
                  <c:v>3.223274062583128</c:v>
                </c:pt>
                <c:pt idx="57">
                  <c:v>3.2798227303477434</c:v>
                </c:pt>
                <c:pt idx="58">
                  <c:v>3.3363713981123602</c:v>
                </c:pt>
                <c:pt idx="59">
                  <c:v>3.3929200658769765</c:v>
                </c:pt>
                <c:pt idx="60">
                  <c:v>3.4494687336415932</c:v>
                </c:pt>
                <c:pt idx="61">
                  <c:v>3.5060174014062091</c:v>
                </c:pt>
                <c:pt idx="62">
                  <c:v>3.5625660691708254</c:v>
                </c:pt>
                <c:pt idx="63">
                  <c:v>3.6191147369354417</c:v>
                </c:pt>
                <c:pt idx="64">
                  <c:v>3.675663404700058</c:v>
                </c:pt>
                <c:pt idx="65">
                  <c:v>3.7322120724646743</c:v>
                </c:pt>
                <c:pt idx="66">
                  <c:v>3.7887607402292902</c:v>
                </c:pt>
                <c:pt idx="67">
                  <c:v>3.8453094079939065</c:v>
                </c:pt>
                <c:pt idx="68">
                  <c:v>3.9018580757585228</c:v>
                </c:pt>
                <c:pt idx="69">
                  <c:v>3.9584067435231391</c:v>
                </c:pt>
                <c:pt idx="70">
                  <c:v>4.0149554112877563</c:v>
                </c:pt>
                <c:pt idx="71">
                  <c:v>4.0715040790523718</c:v>
                </c:pt>
                <c:pt idx="72">
                  <c:v>4.1280527468169881</c:v>
                </c:pt>
                <c:pt idx="73">
                  <c:v>4.1846014145816044</c:v>
                </c:pt>
                <c:pt idx="74">
                  <c:v>4.2411500823462207</c:v>
                </c:pt>
                <c:pt idx="75">
                  <c:v>4.297698750110837</c:v>
                </c:pt>
                <c:pt idx="76">
                  <c:v>4.3542474178754533</c:v>
                </c:pt>
                <c:pt idx="77">
                  <c:v>4.4107960856400705</c:v>
                </c:pt>
                <c:pt idx="78">
                  <c:v>4.4673447534046851</c:v>
                </c:pt>
                <c:pt idx="79">
                  <c:v>4.5238934211693023</c:v>
                </c:pt>
                <c:pt idx="80">
                  <c:v>4.5804420889339177</c:v>
                </c:pt>
                <c:pt idx="81">
                  <c:v>4.6369907566985349</c:v>
                </c:pt>
                <c:pt idx="82">
                  <c:v>4.6935394244631503</c:v>
                </c:pt>
                <c:pt idx="83">
                  <c:v>4.7500880922277675</c:v>
                </c:pt>
                <c:pt idx="84">
                  <c:v>4.8066367599923838</c:v>
                </c:pt>
                <c:pt idx="85">
                  <c:v>4.8631854277570001</c:v>
                </c:pt>
                <c:pt idx="86">
                  <c:v>4.9197340955216164</c:v>
                </c:pt>
                <c:pt idx="87">
                  <c:v>4.9762827632862319</c:v>
                </c:pt>
                <c:pt idx="88">
                  <c:v>5.0328314310508491</c:v>
                </c:pt>
                <c:pt idx="89">
                  <c:v>5.0893800988154645</c:v>
                </c:pt>
                <c:pt idx="90">
                  <c:v>5.1459287665800817</c:v>
                </c:pt>
                <c:pt idx="91">
                  <c:v>5.202477434344698</c:v>
                </c:pt>
                <c:pt idx="92">
                  <c:v>5.2590261021093143</c:v>
                </c:pt>
                <c:pt idx="93">
                  <c:v>5.3155747698739297</c:v>
                </c:pt>
                <c:pt idx="94">
                  <c:v>5.3721234376385452</c:v>
                </c:pt>
                <c:pt idx="95">
                  <c:v>5.4286721054031624</c:v>
                </c:pt>
                <c:pt idx="96">
                  <c:v>5.4852207731677787</c:v>
                </c:pt>
                <c:pt idx="97">
                  <c:v>5.5417694409323941</c:v>
                </c:pt>
                <c:pt idx="98">
                  <c:v>5.5983181086970113</c:v>
                </c:pt>
                <c:pt idx="99">
                  <c:v>5.6548667764616276</c:v>
                </c:pt>
                <c:pt idx="100">
                  <c:v>5.7114154442262439</c:v>
                </c:pt>
                <c:pt idx="101">
                  <c:v>5.7679641119908593</c:v>
                </c:pt>
                <c:pt idx="102">
                  <c:v>5.8245127797554765</c:v>
                </c:pt>
                <c:pt idx="103">
                  <c:v>5.8810614475200929</c:v>
                </c:pt>
                <c:pt idx="104">
                  <c:v>5.9376101152847092</c:v>
                </c:pt>
                <c:pt idx="105">
                  <c:v>5.9941587830493255</c:v>
                </c:pt>
                <c:pt idx="106">
                  <c:v>6.0507074508139418</c:v>
                </c:pt>
                <c:pt idx="107">
                  <c:v>6.1072561185785581</c:v>
                </c:pt>
                <c:pt idx="108">
                  <c:v>6.1638047863431735</c:v>
                </c:pt>
                <c:pt idx="109">
                  <c:v>6.2203534541077907</c:v>
                </c:pt>
                <c:pt idx="110">
                  <c:v>6.276902121872407</c:v>
                </c:pt>
                <c:pt idx="111">
                  <c:v>6.3334507896370233</c:v>
                </c:pt>
                <c:pt idx="112">
                  <c:v>6.3899994574016397</c:v>
                </c:pt>
                <c:pt idx="113">
                  <c:v>6.446548125166256</c:v>
                </c:pt>
                <c:pt idx="114">
                  <c:v>6.5030967929308723</c:v>
                </c:pt>
                <c:pt idx="115">
                  <c:v>6.5596454606954868</c:v>
                </c:pt>
                <c:pt idx="116">
                  <c:v>6.6161941284601031</c:v>
                </c:pt>
                <c:pt idx="117">
                  <c:v>6.6727427962247203</c:v>
                </c:pt>
                <c:pt idx="118">
                  <c:v>6.7292914639893366</c:v>
                </c:pt>
                <c:pt idx="119">
                  <c:v>6.785840131753953</c:v>
                </c:pt>
                <c:pt idx="120">
                  <c:v>6.8423887995185693</c:v>
                </c:pt>
                <c:pt idx="121">
                  <c:v>6.8989374672831865</c:v>
                </c:pt>
                <c:pt idx="122">
                  <c:v>6.955486135047801</c:v>
                </c:pt>
                <c:pt idx="123">
                  <c:v>7.0120348028124182</c:v>
                </c:pt>
                <c:pt idx="124">
                  <c:v>7.0685834705770345</c:v>
                </c:pt>
                <c:pt idx="125">
                  <c:v>7.1251321383416508</c:v>
                </c:pt>
                <c:pt idx="126">
                  <c:v>7.1816808061062671</c:v>
                </c:pt>
                <c:pt idx="127">
                  <c:v>7.2382294738708834</c:v>
                </c:pt>
                <c:pt idx="128">
                  <c:v>7.2947781416355006</c:v>
                </c:pt>
                <c:pt idx="129">
                  <c:v>7.3513268094001161</c:v>
                </c:pt>
                <c:pt idx="130">
                  <c:v>7.4078754771647324</c:v>
                </c:pt>
                <c:pt idx="131">
                  <c:v>7.4644241449293487</c:v>
                </c:pt>
                <c:pt idx="132">
                  <c:v>7.520972812693965</c:v>
                </c:pt>
                <c:pt idx="133">
                  <c:v>7.5775214804585804</c:v>
                </c:pt>
                <c:pt idx="134">
                  <c:v>7.6340701482231985</c:v>
                </c:pt>
                <c:pt idx="135">
                  <c:v>7.6906188159878131</c:v>
                </c:pt>
                <c:pt idx="136">
                  <c:v>7.7471674837524285</c:v>
                </c:pt>
                <c:pt idx="137">
                  <c:v>7.8037161515170457</c:v>
                </c:pt>
                <c:pt idx="138">
                  <c:v>7.860264819281662</c:v>
                </c:pt>
                <c:pt idx="139">
                  <c:v>7.9168134870462783</c:v>
                </c:pt>
                <c:pt idx="140">
                  <c:v>7.9733621548108946</c:v>
                </c:pt>
                <c:pt idx="141">
                  <c:v>8.0299108225755127</c:v>
                </c:pt>
                <c:pt idx="142">
                  <c:v>8.0864594903401272</c:v>
                </c:pt>
                <c:pt idx="143">
                  <c:v>8.1430081581047435</c:v>
                </c:pt>
                <c:pt idx="144">
                  <c:v>8.1995568258693599</c:v>
                </c:pt>
                <c:pt idx="145">
                  <c:v>8.2561054936339762</c:v>
                </c:pt>
                <c:pt idx="146">
                  <c:v>8.3126541613985925</c:v>
                </c:pt>
                <c:pt idx="147">
                  <c:v>8.3692028291632088</c:v>
                </c:pt>
                <c:pt idx="148">
                  <c:v>8.4257514969278251</c:v>
                </c:pt>
                <c:pt idx="149">
                  <c:v>8.4823001646924414</c:v>
                </c:pt>
                <c:pt idx="150">
                  <c:v>8.5388488324570577</c:v>
                </c:pt>
                <c:pt idx="151">
                  <c:v>8.595397500221674</c:v>
                </c:pt>
                <c:pt idx="152">
                  <c:v>8.6519461679862903</c:v>
                </c:pt>
                <c:pt idx="153">
                  <c:v>8.7084948357509067</c:v>
                </c:pt>
                <c:pt idx="154">
                  <c:v>8.765043503515523</c:v>
                </c:pt>
                <c:pt idx="155">
                  <c:v>8.8215921712801411</c:v>
                </c:pt>
                <c:pt idx="156">
                  <c:v>8.8781408390447556</c:v>
                </c:pt>
                <c:pt idx="157">
                  <c:v>8.9346895068093701</c:v>
                </c:pt>
                <c:pt idx="158">
                  <c:v>8.9912381745739882</c:v>
                </c:pt>
                <c:pt idx="159">
                  <c:v>9.0477868423386045</c:v>
                </c:pt>
                <c:pt idx="160">
                  <c:v>9.1043355101032191</c:v>
                </c:pt>
                <c:pt idx="161">
                  <c:v>9.1608841778678354</c:v>
                </c:pt>
                <c:pt idx="162">
                  <c:v>9.2174328456324535</c:v>
                </c:pt>
                <c:pt idx="163">
                  <c:v>9.2739815133970698</c:v>
                </c:pt>
                <c:pt idx="164">
                  <c:v>9.3305301811616843</c:v>
                </c:pt>
                <c:pt idx="165">
                  <c:v>9.3870788489263006</c:v>
                </c:pt>
                <c:pt idx="166">
                  <c:v>9.4436275166909169</c:v>
                </c:pt>
                <c:pt idx="167">
                  <c:v>9.500176184455535</c:v>
                </c:pt>
                <c:pt idx="168">
                  <c:v>9.5567248522201513</c:v>
                </c:pt>
                <c:pt idx="169">
                  <c:v>9.6132735199847676</c:v>
                </c:pt>
                <c:pt idx="170">
                  <c:v>9.669822187749384</c:v>
                </c:pt>
                <c:pt idx="171">
                  <c:v>9.7263708555140003</c:v>
                </c:pt>
                <c:pt idx="172">
                  <c:v>9.7829195232786166</c:v>
                </c:pt>
                <c:pt idx="173">
                  <c:v>9.8394681910432329</c:v>
                </c:pt>
                <c:pt idx="174">
                  <c:v>9.8960168588078474</c:v>
                </c:pt>
                <c:pt idx="175">
                  <c:v>9.9525655265724637</c:v>
                </c:pt>
                <c:pt idx="176">
                  <c:v>10.009114194337082</c:v>
                </c:pt>
                <c:pt idx="177">
                  <c:v>10.065662862101698</c:v>
                </c:pt>
                <c:pt idx="178">
                  <c:v>10.122211529866313</c:v>
                </c:pt>
                <c:pt idx="179">
                  <c:v>10.178760197630929</c:v>
                </c:pt>
                <c:pt idx="180">
                  <c:v>10.235308865395545</c:v>
                </c:pt>
                <c:pt idx="181">
                  <c:v>10.291857533160163</c:v>
                </c:pt>
                <c:pt idx="182">
                  <c:v>10.34840620092478</c:v>
                </c:pt>
                <c:pt idx="183">
                  <c:v>10.404954868689396</c:v>
                </c:pt>
                <c:pt idx="184">
                  <c:v>10.461503536454012</c:v>
                </c:pt>
                <c:pt idx="185">
                  <c:v>10.518052204218629</c:v>
                </c:pt>
                <c:pt idx="186">
                  <c:v>10.574600871983245</c:v>
                </c:pt>
                <c:pt idx="187">
                  <c:v>10.631149539747859</c:v>
                </c:pt>
                <c:pt idx="188">
                  <c:v>10.687698207512476</c:v>
                </c:pt>
                <c:pt idx="189">
                  <c:v>10.74424687527709</c:v>
                </c:pt>
                <c:pt idx="190">
                  <c:v>10.800795543041707</c:v>
                </c:pt>
                <c:pt idx="191">
                  <c:v>10.857344210806325</c:v>
                </c:pt>
                <c:pt idx="192">
                  <c:v>10.913892878570941</c:v>
                </c:pt>
                <c:pt idx="193">
                  <c:v>10.970441546335557</c:v>
                </c:pt>
                <c:pt idx="194">
                  <c:v>11.026990214100172</c:v>
                </c:pt>
                <c:pt idx="195">
                  <c:v>11.083538881864788</c:v>
                </c:pt>
                <c:pt idx="196">
                  <c:v>11.140087549629406</c:v>
                </c:pt>
                <c:pt idx="197">
                  <c:v>11.196636217394023</c:v>
                </c:pt>
                <c:pt idx="198">
                  <c:v>11.253184885158639</c:v>
                </c:pt>
                <c:pt idx="199">
                  <c:v>11.309733552923255</c:v>
                </c:pt>
                <c:pt idx="200">
                  <c:v>11.366282220687873</c:v>
                </c:pt>
                <c:pt idx="201">
                  <c:v>11.422830888452488</c:v>
                </c:pt>
                <c:pt idx="202">
                  <c:v>11.479379556217102</c:v>
                </c:pt>
                <c:pt idx="203">
                  <c:v>11.535928223981719</c:v>
                </c:pt>
                <c:pt idx="204">
                  <c:v>11.592476891746335</c:v>
                </c:pt>
                <c:pt idx="205">
                  <c:v>11.649025559510953</c:v>
                </c:pt>
                <c:pt idx="206">
                  <c:v>11.705574227275569</c:v>
                </c:pt>
                <c:pt idx="207">
                  <c:v>11.762122895040186</c:v>
                </c:pt>
                <c:pt idx="208">
                  <c:v>11.8186715628048</c:v>
                </c:pt>
                <c:pt idx="209">
                  <c:v>11.875220230569418</c:v>
                </c:pt>
                <c:pt idx="210">
                  <c:v>11.931768898334035</c:v>
                </c:pt>
                <c:pt idx="211">
                  <c:v>11.988317566098651</c:v>
                </c:pt>
                <c:pt idx="212">
                  <c:v>12.044866233863267</c:v>
                </c:pt>
                <c:pt idx="213">
                  <c:v>12.101414901627884</c:v>
                </c:pt>
                <c:pt idx="214">
                  <c:v>12.157963569392502</c:v>
                </c:pt>
                <c:pt idx="215">
                  <c:v>12.214512237157116</c:v>
                </c:pt>
                <c:pt idx="216">
                  <c:v>12.271060904921731</c:v>
                </c:pt>
                <c:pt idx="217">
                  <c:v>12.327609572686347</c:v>
                </c:pt>
                <c:pt idx="218">
                  <c:v>12.384158240450965</c:v>
                </c:pt>
                <c:pt idx="219">
                  <c:v>12.440706908215581</c:v>
                </c:pt>
                <c:pt idx="220">
                  <c:v>12.497255575980198</c:v>
                </c:pt>
                <c:pt idx="221">
                  <c:v>12.553804243744814</c:v>
                </c:pt>
                <c:pt idx="222">
                  <c:v>12.610352911509429</c:v>
                </c:pt>
                <c:pt idx="223">
                  <c:v>12.666901579274047</c:v>
                </c:pt>
                <c:pt idx="224">
                  <c:v>12.723450247038663</c:v>
                </c:pt>
                <c:pt idx="225">
                  <c:v>12.779998914803279</c:v>
                </c:pt>
                <c:pt idx="226">
                  <c:v>12.836547582567896</c:v>
                </c:pt>
                <c:pt idx="227">
                  <c:v>12.893096250332512</c:v>
                </c:pt>
                <c:pt idx="228">
                  <c:v>12.94964491809713</c:v>
                </c:pt>
                <c:pt idx="229">
                  <c:v>13.006193585861745</c:v>
                </c:pt>
                <c:pt idx="230">
                  <c:v>13.062742253626357</c:v>
                </c:pt>
                <c:pt idx="231">
                  <c:v>13.119290921390974</c:v>
                </c:pt>
                <c:pt idx="232">
                  <c:v>13.17583958915559</c:v>
                </c:pt>
                <c:pt idx="233">
                  <c:v>13.232388256920206</c:v>
                </c:pt>
                <c:pt idx="234">
                  <c:v>13.288936924684824</c:v>
                </c:pt>
                <c:pt idx="235">
                  <c:v>13.345485592449441</c:v>
                </c:pt>
                <c:pt idx="236">
                  <c:v>13.402034260214057</c:v>
                </c:pt>
                <c:pt idx="237">
                  <c:v>13.458582927978673</c:v>
                </c:pt>
                <c:pt idx="238">
                  <c:v>13.51513159574329</c:v>
                </c:pt>
                <c:pt idx="239">
                  <c:v>13.571680263507906</c:v>
                </c:pt>
                <c:pt idx="240">
                  <c:v>13.628228931272522</c:v>
                </c:pt>
                <c:pt idx="241">
                  <c:v>13.684777599037139</c:v>
                </c:pt>
                <c:pt idx="242">
                  <c:v>13.741326266801755</c:v>
                </c:pt>
                <c:pt idx="243">
                  <c:v>13.797874934566373</c:v>
                </c:pt>
                <c:pt idx="244">
                  <c:v>13.854423602330987</c:v>
                </c:pt>
                <c:pt idx="245">
                  <c:v>13.910972270095602</c:v>
                </c:pt>
                <c:pt idx="246">
                  <c:v>13.967520937860218</c:v>
                </c:pt>
                <c:pt idx="247">
                  <c:v>14.024069605624836</c:v>
                </c:pt>
                <c:pt idx="248">
                  <c:v>14.080618273389453</c:v>
                </c:pt>
                <c:pt idx="249">
                  <c:v>14.137166941154069</c:v>
                </c:pt>
                <c:pt idx="250">
                  <c:v>14.193715608918685</c:v>
                </c:pt>
                <c:pt idx="251">
                  <c:v>14.250264276683302</c:v>
                </c:pt>
                <c:pt idx="252">
                  <c:v>14.306812944447918</c:v>
                </c:pt>
                <c:pt idx="253">
                  <c:v>14.363361612212534</c:v>
                </c:pt>
                <c:pt idx="254">
                  <c:v>14.419910279977151</c:v>
                </c:pt>
                <c:pt idx="255">
                  <c:v>14.476458947741767</c:v>
                </c:pt>
                <c:pt idx="256">
                  <c:v>14.533007615506385</c:v>
                </c:pt>
                <c:pt idx="257">
                  <c:v>14.589556283271001</c:v>
                </c:pt>
                <c:pt idx="258">
                  <c:v>14.646104951035616</c:v>
                </c:pt>
                <c:pt idx="259">
                  <c:v>14.702653618800232</c:v>
                </c:pt>
                <c:pt idx="260">
                  <c:v>14.759202286564848</c:v>
                </c:pt>
                <c:pt idx="261">
                  <c:v>14.815750954329465</c:v>
                </c:pt>
                <c:pt idx="262">
                  <c:v>14.872299622094081</c:v>
                </c:pt>
                <c:pt idx="263">
                  <c:v>14.928848289858697</c:v>
                </c:pt>
                <c:pt idx="264">
                  <c:v>14.985396957623314</c:v>
                </c:pt>
                <c:pt idx="265">
                  <c:v>15.04194562538793</c:v>
                </c:pt>
                <c:pt idx="266">
                  <c:v>15.098494293152545</c:v>
                </c:pt>
                <c:pt idx="267">
                  <c:v>15.155042960917161</c:v>
                </c:pt>
                <c:pt idx="268">
                  <c:v>15.211591628681781</c:v>
                </c:pt>
                <c:pt idx="269">
                  <c:v>15.268140296446397</c:v>
                </c:pt>
                <c:pt idx="270">
                  <c:v>15.32468896421101</c:v>
                </c:pt>
                <c:pt idx="271">
                  <c:v>15.381237631975626</c:v>
                </c:pt>
                <c:pt idx="272">
                  <c:v>15.437786299740242</c:v>
                </c:pt>
                <c:pt idx="273">
                  <c:v>15.494334967504857</c:v>
                </c:pt>
                <c:pt idx="274">
                  <c:v>15.550883635269475</c:v>
                </c:pt>
                <c:pt idx="275">
                  <c:v>15.607432303034091</c:v>
                </c:pt>
                <c:pt idx="276">
                  <c:v>15.663980970798709</c:v>
                </c:pt>
                <c:pt idx="277">
                  <c:v>15.720529638563324</c:v>
                </c:pt>
                <c:pt idx="278">
                  <c:v>15.777078306327939</c:v>
                </c:pt>
                <c:pt idx="279">
                  <c:v>15.833626974092557</c:v>
                </c:pt>
                <c:pt idx="280">
                  <c:v>15.890175641857171</c:v>
                </c:pt>
                <c:pt idx="281">
                  <c:v>15.946724309621789</c:v>
                </c:pt>
                <c:pt idx="282">
                  <c:v>16.003272977386402</c:v>
                </c:pt>
                <c:pt idx="283">
                  <c:v>16.059821645151025</c:v>
                </c:pt>
                <c:pt idx="284">
                  <c:v>16.116370312915638</c:v>
                </c:pt>
                <c:pt idx="285">
                  <c:v>16.172918980680254</c:v>
                </c:pt>
                <c:pt idx="286">
                  <c:v>16.229467648444871</c:v>
                </c:pt>
                <c:pt idx="287">
                  <c:v>16.286016316209487</c:v>
                </c:pt>
                <c:pt idx="288">
                  <c:v>16.342564983974103</c:v>
                </c:pt>
                <c:pt idx="289">
                  <c:v>16.39911365173872</c:v>
                </c:pt>
                <c:pt idx="290">
                  <c:v>16.455662319503336</c:v>
                </c:pt>
                <c:pt idx="291">
                  <c:v>16.512210987267952</c:v>
                </c:pt>
                <c:pt idx="292">
                  <c:v>16.568759655032569</c:v>
                </c:pt>
                <c:pt idx="293">
                  <c:v>16.625308322797185</c:v>
                </c:pt>
                <c:pt idx="294">
                  <c:v>16.681856990561801</c:v>
                </c:pt>
                <c:pt idx="295">
                  <c:v>16.738405658326418</c:v>
                </c:pt>
                <c:pt idx="296">
                  <c:v>16.794954326091034</c:v>
                </c:pt>
                <c:pt idx="297">
                  <c:v>16.85150299385565</c:v>
                </c:pt>
                <c:pt idx="298">
                  <c:v>16.908051661620267</c:v>
                </c:pt>
                <c:pt idx="299">
                  <c:v>16.964600329384883</c:v>
                </c:pt>
                <c:pt idx="300">
                  <c:v>17.021148997149499</c:v>
                </c:pt>
                <c:pt idx="301">
                  <c:v>17.077697664914115</c:v>
                </c:pt>
                <c:pt idx="302">
                  <c:v>17.134246332678735</c:v>
                </c:pt>
                <c:pt idx="303">
                  <c:v>17.190795000443348</c:v>
                </c:pt>
                <c:pt idx="304">
                  <c:v>17.247343668207968</c:v>
                </c:pt>
                <c:pt idx="305">
                  <c:v>17.303892335972581</c:v>
                </c:pt>
                <c:pt idx="306">
                  <c:v>17.360441003737197</c:v>
                </c:pt>
                <c:pt idx="307">
                  <c:v>17.416989671501813</c:v>
                </c:pt>
                <c:pt idx="308">
                  <c:v>17.473538339266426</c:v>
                </c:pt>
                <c:pt idx="309">
                  <c:v>17.530087007031046</c:v>
                </c:pt>
                <c:pt idx="310">
                  <c:v>17.586635674795662</c:v>
                </c:pt>
                <c:pt idx="311">
                  <c:v>17.643184342560282</c:v>
                </c:pt>
                <c:pt idx="312">
                  <c:v>17.699733010324891</c:v>
                </c:pt>
                <c:pt idx="313">
                  <c:v>17.756281678089511</c:v>
                </c:pt>
                <c:pt idx="314">
                  <c:v>17.812830345854124</c:v>
                </c:pt>
                <c:pt idx="315">
                  <c:v>17.86937901361874</c:v>
                </c:pt>
                <c:pt idx="316">
                  <c:v>17.92592768138336</c:v>
                </c:pt>
                <c:pt idx="317">
                  <c:v>17.982476349147976</c:v>
                </c:pt>
                <c:pt idx="318">
                  <c:v>18.039025016912593</c:v>
                </c:pt>
                <c:pt idx="319">
                  <c:v>18.095573684677209</c:v>
                </c:pt>
                <c:pt idx="320">
                  <c:v>18.152122352441825</c:v>
                </c:pt>
                <c:pt idx="321">
                  <c:v>18.208671020206438</c:v>
                </c:pt>
                <c:pt idx="322">
                  <c:v>18.265219687971054</c:v>
                </c:pt>
                <c:pt idx="323">
                  <c:v>18.321768355735671</c:v>
                </c:pt>
                <c:pt idx="324">
                  <c:v>18.378317023500287</c:v>
                </c:pt>
                <c:pt idx="325">
                  <c:v>18.434865691264907</c:v>
                </c:pt>
                <c:pt idx="326">
                  <c:v>18.491414359029523</c:v>
                </c:pt>
                <c:pt idx="327">
                  <c:v>18.54796302679414</c:v>
                </c:pt>
                <c:pt idx="328">
                  <c:v>18.604511694558756</c:v>
                </c:pt>
                <c:pt idx="329">
                  <c:v>18.661060362323369</c:v>
                </c:pt>
                <c:pt idx="330">
                  <c:v>18.717609030087988</c:v>
                </c:pt>
                <c:pt idx="331">
                  <c:v>18.774157697852601</c:v>
                </c:pt>
                <c:pt idx="332">
                  <c:v>18.830706365617221</c:v>
                </c:pt>
                <c:pt idx="333">
                  <c:v>18.887255033381834</c:v>
                </c:pt>
                <c:pt idx="334">
                  <c:v>18.943803701146454</c:v>
                </c:pt>
                <c:pt idx="335">
                  <c:v>19.00035236891107</c:v>
                </c:pt>
                <c:pt idx="336">
                  <c:v>19.056901036675683</c:v>
                </c:pt>
                <c:pt idx="337">
                  <c:v>19.113449704440303</c:v>
                </c:pt>
                <c:pt idx="338">
                  <c:v>19.169998372204912</c:v>
                </c:pt>
                <c:pt idx="339">
                  <c:v>19.226547039969535</c:v>
                </c:pt>
                <c:pt idx="340">
                  <c:v>19.283095707734148</c:v>
                </c:pt>
                <c:pt idx="341">
                  <c:v>19.339644375498768</c:v>
                </c:pt>
                <c:pt idx="342">
                  <c:v>19.396193043263381</c:v>
                </c:pt>
                <c:pt idx="343">
                  <c:v>19.452741711028001</c:v>
                </c:pt>
                <c:pt idx="344">
                  <c:v>19.509290378792613</c:v>
                </c:pt>
                <c:pt idx="345">
                  <c:v>19.565839046557233</c:v>
                </c:pt>
                <c:pt idx="346">
                  <c:v>19.622387714321846</c:v>
                </c:pt>
                <c:pt idx="347">
                  <c:v>19.678936382086466</c:v>
                </c:pt>
                <c:pt idx="348">
                  <c:v>19.735485049851079</c:v>
                </c:pt>
                <c:pt idx="349">
                  <c:v>19.792033717615695</c:v>
                </c:pt>
                <c:pt idx="350">
                  <c:v>19.848582385380315</c:v>
                </c:pt>
                <c:pt idx="351">
                  <c:v>19.905131053144927</c:v>
                </c:pt>
                <c:pt idx="352">
                  <c:v>19.961679720909544</c:v>
                </c:pt>
                <c:pt idx="353">
                  <c:v>20.018228388674164</c:v>
                </c:pt>
                <c:pt idx="354">
                  <c:v>20.074777056438776</c:v>
                </c:pt>
                <c:pt idx="355">
                  <c:v>20.131325724203396</c:v>
                </c:pt>
                <c:pt idx="356">
                  <c:v>20.187874391968009</c:v>
                </c:pt>
                <c:pt idx="357">
                  <c:v>20.244423059732625</c:v>
                </c:pt>
                <c:pt idx="358">
                  <c:v>20.300971727497242</c:v>
                </c:pt>
                <c:pt idx="359">
                  <c:v>20.357520395261858</c:v>
                </c:pt>
                <c:pt idx="360">
                  <c:v>20.414069063026478</c:v>
                </c:pt>
                <c:pt idx="361">
                  <c:v>20.470617730791091</c:v>
                </c:pt>
                <c:pt idx="362">
                  <c:v>20.52716639855571</c:v>
                </c:pt>
                <c:pt idx="363">
                  <c:v>20.583715066320327</c:v>
                </c:pt>
                <c:pt idx="364">
                  <c:v>20.64026373408494</c:v>
                </c:pt>
                <c:pt idx="365">
                  <c:v>20.696812401849559</c:v>
                </c:pt>
                <c:pt idx="366">
                  <c:v>20.753361069614169</c:v>
                </c:pt>
                <c:pt idx="367">
                  <c:v>20.809909737378792</c:v>
                </c:pt>
                <c:pt idx="368">
                  <c:v>20.866458405143405</c:v>
                </c:pt>
                <c:pt idx="369">
                  <c:v>20.923007072908025</c:v>
                </c:pt>
                <c:pt idx="370">
                  <c:v>20.979555740672637</c:v>
                </c:pt>
                <c:pt idx="371">
                  <c:v>21.036104408437257</c:v>
                </c:pt>
                <c:pt idx="372">
                  <c:v>21.09265307620187</c:v>
                </c:pt>
                <c:pt idx="373">
                  <c:v>21.14920174396649</c:v>
                </c:pt>
                <c:pt idx="374">
                  <c:v>21.205750411731103</c:v>
                </c:pt>
                <c:pt idx="375">
                  <c:v>21.262299079495719</c:v>
                </c:pt>
                <c:pt idx="376">
                  <c:v>21.318847747260335</c:v>
                </c:pt>
                <c:pt idx="377">
                  <c:v>21.375396415024952</c:v>
                </c:pt>
                <c:pt idx="378">
                  <c:v>21.431945082789571</c:v>
                </c:pt>
                <c:pt idx="379">
                  <c:v>21.488493750554181</c:v>
                </c:pt>
                <c:pt idx="380">
                  <c:v>21.545042418318801</c:v>
                </c:pt>
                <c:pt idx="381">
                  <c:v>21.601591086083413</c:v>
                </c:pt>
                <c:pt idx="382">
                  <c:v>21.658139753848033</c:v>
                </c:pt>
                <c:pt idx="383">
                  <c:v>21.714688421612649</c:v>
                </c:pt>
                <c:pt idx="384">
                  <c:v>21.771237089377266</c:v>
                </c:pt>
                <c:pt idx="385">
                  <c:v>21.827785757141882</c:v>
                </c:pt>
                <c:pt idx="386">
                  <c:v>21.884334424906502</c:v>
                </c:pt>
                <c:pt idx="387">
                  <c:v>21.940883092671115</c:v>
                </c:pt>
                <c:pt idx="388">
                  <c:v>21.997431760435735</c:v>
                </c:pt>
                <c:pt idx="389">
                  <c:v>22.053980428200344</c:v>
                </c:pt>
                <c:pt idx="390">
                  <c:v>22.110529095964967</c:v>
                </c:pt>
                <c:pt idx="391">
                  <c:v>22.167077763729576</c:v>
                </c:pt>
                <c:pt idx="392">
                  <c:v>22.223626431494196</c:v>
                </c:pt>
                <c:pt idx="393">
                  <c:v>22.280175099258813</c:v>
                </c:pt>
                <c:pt idx="394">
                  <c:v>22.336723767023425</c:v>
                </c:pt>
                <c:pt idx="395">
                  <c:v>22.393272434788045</c:v>
                </c:pt>
                <c:pt idx="396">
                  <c:v>22.449821102552662</c:v>
                </c:pt>
                <c:pt idx="397">
                  <c:v>22.506369770317278</c:v>
                </c:pt>
                <c:pt idx="398">
                  <c:v>22.562918438081894</c:v>
                </c:pt>
                <c:pt idx="399">
                  <c:v>22.61946710584651</c:v>
                </c:pt>
                <c:pt idx="400">
                  <c:v>22.676015773611127</c:v>
                </c:pt>
                <c:pt idx="401">
                  <c:v>22.732564441375747</c:v>
                </c:pt>
                <c:pt idx="402">
                  <c:v>22.789113109140359</c:v>
                </c:pt>
                <c:pt idx="403">
                  <c:v>22.845661776904976</c:v>
                </c:pt>
                <c:pt idx="404">
                  <c:v>22.902210444669596</c:v>
                </c:pt>
                <c:pt idx="405">
                  <c:v>22.958759112434205</c:v>
                </c:pt>
                <c:pt idx="406">
                  <c:v>23.015307780198828</c:v>
                </c:pt>
                <c:pt idx="407">
                  <c:v>23.071856447963437</c:v>
                </c:pt>
                <c:pt idx="408">
                  <c:v>23.128405115728057</c:v>
                </c:pt>
                <c:pt idx="409">
                  <c:v>23.18495378349267</c:v>
                </c:pt>
                <c:pt idx="410">
                  <c:v>23.24150245125729</c:v>
                </c:pt>
                <c:pt idx="411">
                  <c:v>23.298051119021906</c:v>
                </c:pt>
                <c:pt idx="412">
                  <c:v>23.354599786786522</c:v>
                </c:pt>
                <c:pt idx="413">
                  <c:v>23.411148454551139</c:v>
                </c:pt>
                <c:pt idx="414">
                  <c:v>23.467697122315759</c:v>
                </c:pt>
                <c:pt idx="415">
                  <c:v>23.524245790080371</c:v>
                </c:pt>
                <c:pt idx="416">
                  <c:v>23.580794457844988</c:v>
                </c:pt>
                <c:pt idx="417">
                  <c:v>23.6373431256096</c:v>
                </c:pt>
                <c:pt idx="418">
                  <c:v>23.69389179337422</c:v>
                </c:pt>
                <c:pt idx="419">
                  <c:v>23.750440461138837</c:v>
                </c:pt>
                <c:pt idx="420">
                  <c:v>23.806989128903449</c:v>
                </c:pt>
                <c:pt idx="421">
                  <c:v>23.863537796668069</c:v>
                </c:pt>
                <c:pt idx="422">
                  <c:v>23.920086464432682</c:v>
                </c:pt>
                <c:pt idx="423">
                  <c:v>23.976635132197302</c:v>
                </c:pt>
                <c:pt idx="424">
                  <c:v>24.033183799961915</c:v>
                </c:pt>
                <c:pt idx="425">
                  <c:v>24.089732467726535</c:v>
                </c:pt>
                <c:pt idx="426">
                  <c:v>24.146281135491147</c:v>
                </c:pt>
                <c:pt idx="427">
                  <c:v>24.202829803255767</c:v>
                </c:pt>
                <c:pt idx="428">
                  <c:v>24.25937847102038</c:v>
                </c:pt>
                <c:pt idx="429">
                  <c:v>24.315927138785003</c:v>
                </c:pt>
                <c:pt idx="430">
                  <c:v>24.372475806549613</c:v>
                </c:pt>
                <c:pt idx="431">
                  <c:v>24.429024474314232</c:v>
                </c:pt>
                <c:pt idx="432">
                  <c:v>24.485573142078845</c:v>
                </c:pt>
                <c:pt idx="433">
                  <c:v>24.542121809843461</c:v>
                </c:pt>
                <c:pt idx="434">
                  <c:v>24.598670477608081</c:v>
                </c:pt>
                <c:pt idx="435">
                  <c:v>24.655219145372694</c:v>
                </c:pt>
                <c:pt idx="436">
                  <c:v>24.711767813137314</c:v>
                </c:pt>
                <c:pt idx="437">
                  <c:v>24.76831648090193</c:v>
                </c:pt>
                <c:pt idx="438">
                  <c:v>24.824865148666547</c:v>
                </c:pt>
                <c:pt idx="439">
                  <c:v>24.881413816431163</c:v>
                </c:pt>
                <c:pt idx="440">
                  <c:v>24.937962484195776</c:v>
                </c:pt>
                <c:pt idx="441">
                  <c:v>24.994511151960396</c:v>
                </c:pt>
                <c:pt idx="442">
                  <c:v>25.051059819725008</c:v>
                </c:pt>
                <c:pt idx="443">
                  <c:v>25.107608487489628</c:v>
                </c:pt>
                <c:pt idx="444">
                  <c:v>25.164157155254244</c:v>
                </c:pt>
                <c:pt idx="445">
                  <c:v>25.220705823018857</c:v>
                </c:pt>
                <c:pt idx="446">
                  <c:v>25.277254490783477</c:v>
                </c:pt>
                <c:pt idx="447">
                  <c:v>25.333803158548093</c:v>
                </c:pt>
                <c:pt idx="448">
                  <c:v>25.390351826312706</c:v>
                </c:pt>
                <c:pt idx="449">
                  <c:v>25.446900494077326</c:v>
                </c:pt>
                <c:pt idx="450">
                  <c:v>25.503449161841939</c:v>
                </c:pt>
                <c:pt idx="451">
                  <c:v>25.559997829606559</c:v>
                </c:pt>
                <c:pt idx="452">
                  <c:v>25.616546497371171</c:v>
                </c:pt>
                <c:pt idx="453">
                  <c:v>25.673095165135791</c:v>
                </c:pt>
                <c:pt idx="454">
                  <c:v>25.729643832900404</c:v>
                </c:pt>
                <c:pt idx="455">
                  <c:v>25.786192500665024</c:v>
                </c:pt>
                <c:pt idx="456">
                  <c:v>25.842741168429637</c:v>
                </c:pt>
                <c:pt idx="457">
                  <c:v>25.89928983619426</c:v>
                </c:pt>
                <c:pt idx="458">
                  <c:v>25.955838503958869</c:v>
                </c:pt>
                <c:pt idx="459">
                  <c:v>26.012387171723489</c:v>
                </c:pt>
                <c:pt idx="460">
                  <c:v>26.068935839488102</c:v>
                </c:pt>
                <c:pt idx="461">
                  <c:v>26.125484507252715</c:v>
                </c:pt>
                <c:pt idx="462">
                  <c:v>26.182033175017338</c:v>
                </c:pt>
                <c:pt idx="463">
                  <c:v>26.238581842781947</c:v>
                </c:pt>
                <c:pt idx="464">
                  <c:v>26.295130510546571</c:v>
                </c:pt>
                <c:pt idx="465">
                  <c:v>26.35167917831118</c:v>
                </c:pt>
                <c:pt idx="466">
                  <c:v>26.408227846075803</c:v>
                </c:pt>
                <c:pt idx="467">
                  <c:v>26.464776513840413</c:v>
                </c:pt>
                <c:pt idx="468">
                  <c:v>26.521325181605032</c:v>
                </c:pt>
                <c:pt idx="469">
                  <c:v>26.577873849369649</c:v>
                </c:pt>
                <c:pt idx="470">
                  <c:v>26.634422517134265</c:v>
                </c:pt>
                <c:pt idx="471">
                  <c:v>26.690971184898881</c:v>
                </c:pt>
                <c:pt idx="472">
                  <c:v>26.747519852663501</c:v>
                </c:pt>
                <c:pt idx="473">
                  <c:v>26.804068520428114</c:v>
                </c:pt>
                <c:pt idx="474">
                  <c:v>26.860617188192734</c:v>
                </c:pt>
                <c:pt idx="475">
                  <c:v>26.917165855957347</c:v>
                </c:pt>
                <c:pt idx="476">
                  <c:v>26.973714523721963</c:v>
                </c:pt>
                <c:pt idx="477">
                  <c:v>27.030263191486579</c:v>
                </c:pt>
                <c:pt idx="478">
                  <c:v>27.086811859251196</c:v>
                </c:pt>
                <c:pt idx="479">
                  <c:v>27.143360527015812</c:v>
                </c:pt>
                <c:pt idx="480">
                  <c:v>27.199909194780432</c:v>
                </c:pt>
                <c:pt idx="481">
                  <c:v>27.256457862545044</c:v>
                </c:pt>
                <c:pt idx="482">
                  <c:v>27.313006530309661</c:v>
                </c:pt>
                <c:pt idx="483">
                  <c:v>27.369555198074277</c:v>
                </c:pt>
                <c:pt idx="484">
                  <c:v>27.426103865838893</c:v>
                </c:pt>
                <c:pt idx="485">
                  <c:v>27.48265253360351</c:v>
                </c:pt>
                <c:pt idx="486">
                  <c:v>27.539201201368126</c:v>
                </c:pt>
                <c:pt idx="487">
                  <c:v>27.595749869132746</c:v>
                </c:pt>
                <c:pt idx="488">
                  <c:v>27.652298536897359</c:v>
                </c:pt>
                <c:pt idx="489">
                  <c:v>27.708847204661975</c:v>
                </c:pt>
                <c:pt idx="490">
                  <c:v>27.765395872426595</c:v>
                </c:pt>
                <c:pt idx="491">
                  <c:v>27.821944540191204</c:v>
                </c:pt>
                <c:pt idx="492">
                  <c:v>27.878493207955827</c:v>
                </c:pt>
                <c:pt idx="493">
                  <c:v>27.935041875720437</c:v>
                </c:pt>
                <c:pt idx="494">
                  <c:v>27.99159054348506</c:v>
                </c:pt>
                <c:pt idx="495">
                  <c:v>28.048139211249673</c:v>
                </c:pt>
                <c:pt idx="496">
                  <c:v>28.104687879014289</c:v>
                </c:pt>
                <c:pt idx="497">
                  <c:v>28.161236546778905</c:v>
                </c:pt>
                <c:pt idx="498">
                  <c:v>28.217785214543525</c:v>
                </c:pt>
                <c:pt idx="499">
                  <c:v>28.274333882308138</c:v>
                </c:pt>
                <c:pt idx="500">
                  <c:v>28.330882550072751</c:v>
                </c:pt>
                <c:pt idx="501">
                  <c:v>28.387431217837371</c:v>
                </c:pt>
                <c:pt idx="502">
                  <c:v>28.443979885601987</c:v>
                </c:pt>
                <c:pt idx="503">
                  <c:v>28.500528553366603</c:v>
                </c:pt>
                <c:pt idx="504">
                  <c:v>28.557077221131216</c:v>
                </c:pt>
                <c:pt idx="505">
                  <c:v>28.613625888895836</c:v>
                </c:pt>
                <c:pt idx="506">
                  <c:v>28.670174556660449</c:v>
                </c:pt>
                <c:pt idx="507">
                  <c:v>28.726723224425069</c:v>
                </c:pt>
                <c:pt idx="508">
                  <c:v>28.783271892189681</c:v>
                </c:pt>
                <c:pt idx="509">
                  <c:v>28.839820559954301</c:v>
                </c:pt>
                <c:pt idx="510">
                  <c:v>28.896369227718917</c:v>
                </c:pt>
                <c:pt idx="511">
                  <c:v>28.952917895483534</c:v>
                </c:pt>
                <c:pt idx="512">
                  <c:v>29.009466563248147</c:v>
                </c:pt>
                <c:pt idx="513">
                  <c:v>29.06601523101277</c:v>
                </c:pt>
                <c:pt idx="514">
                  <c:v>29.122563898777379</c:v>
                </c:pt>
                <c:pt idx="515">
                  <c:v>29.179112566542003</c:v>
                </c:pt>
                <c:pt idx="516">
                  <c:v>29.235661234306612</c:v>
                </c:pt>
                <c:pt idx="517">
                  <c:v>29.292209902071232</c:v>
                </c:pt>
                <c:pt idx="518">
                  <c:v>29.348758569835848</c:v>
                </c:pt>
                <c:pt idx="519">
                  <c:v>29.405307237600464</c:v>
                </c:pt>
                <c:pt idx="520">
                  <c:v>29.461855905365081</c:v>
                </c:pt>
                <c:pt idx="521">
                  <c:v>29.518404573129697</c:v>
                </c:pt>
                <c:pt idx="522">
                  <c:v>29.574953240894313</c:v>
                </c:pt>
                <c:pt idx="523">
                  <c:v>29.63150190865893</c:v>
                </c:pt>
                <c:pt idx="524">
                  <c:v>29.688050576423546</c:v>
                </c:pt>
                <c:pt idx="525">
                  <c:v>29.744599244188162</c:v>
                </c:pt>
                <c:pt idx="526">
                  <c:v>29.801147911952778</c:v>
                </c:pt>
                <c:pt idx="527">
                  <c:v>29.857696579717395</c:v>
                </c:pt>
                <c:pt idx="528">
                  <c:v>29.914245247482008</c:v>
                </c:pt>
                <c:pt idx="529">
                  <c:v>29.970793915246627</c:v>
                </c:pt>
                <c:pt idx="530">
                  <c:v>30.02734258301124</c:v>
                </c:pt>
                <c:pt idx="531">
                  <c:v>30.08389125077586</c:v>
                </c:pt>
                <c:pt idx="532">
                  <c:v>30.140439918540469</c:v>
                </c:pt>
                <c:pt idx="533">
                  <c:v>30.196988586305089</c:v>
                </c:pt>
                <c:pt idx="534">
                  <c:v>30.253537254069709</c:v>
                </c:pt>
                <c:pt idx="535">
                  <c:v>30.310085921834322</c:v>
                </c:pt>
                <c:pt idx="536">
                  <c:v>30.366634589598942</c:v>
                </c:pt>
                <c:pt idx="537">
                  <c:v>30.423183257363561</c:v>
                </c:pt>
                <c:pt idx="538">
                  <c:v>30.479731925128174</c:v>
                </c:pt>
                <c:pt idx="539">
                  <c:v>30.536280592892794</c:v>
                </c:pt>
                <c:pt idx="540">
                  <c:v>30.592829260657407</c:v>
                </c:pt>
                <c:pt idx="541">
                  <c:v>30.64937792842202</c:v>
                </c:pt>
                <c:pt idx="542">
                  <c:v>30.705926596186636</c:v>
                </c:pt>
                <c:pt idx="543">
                  <c:v>30.762475263951252</c:v>
                </c:pt>
                <c:pt idx="544">
                  <c:v>30.819023931715869</c:v>
                </c:pt>
                <c:pt idx="545">
                  <c:v>30.875572599480485</c:v>
                </c:pt>
                <c:pt idx="546">
                  <c:v>30.932121267245101</c:v>
                </c:pt>
                <c:pt idx="547">
                  <c:v>30.988669935009714</c:v>
                </c:pt>
                <c:pt idx="548">
                  <c:v>31.045218602774334</c:v>
                </c:pt>
                <c:pt idx="549">
                  <c:v>31.10176727053895</c:v>
                </c:pt>
                <c:pt idx="550">
                  <c:v>31.158315938303566</c:v>
                </c:pt>
                <c:pt idx="551">
                  <c:v>31.214864606068183</c:v>
                </c:pt>
                <c:pt idx="552">
                  <c:v>31.271413273832803</c:v>
                </c:pt>
                <c:pt idx="553">
                  <c:v>31.327961941597419</c:v>
                </c:pt>
                <c:pt idx="554">
                  <c:v>31.384510609362039</c:v>
                </c:pt>
                <c:pt idx="555">
                  <c:v>31.441059277126648</c:v>
                </c:pt>
                <c:pt idx="556">
                  <c:v>31.497607944891268</c:v>
                </c:pt>
                <c:pt idx="557">
                  <c:v>31.554156612655877</c:v>
                </c:pt>
                <c:pt idx="558">
                  <c:v>31.6107052804205</c:v>
                </c:pt>
                <c:pt idx="559">
                  <c:v>31.667253948185113</c:v>
                </c:pt>
                <c:pt idx="560">
                  <c:v>31.723802615949729</c:v>
                </c:pt>
                <c:pt idx="561">
                  <c:v>31.780351283714342</c:v>
                </c:pt>
                <c:pt idx="562">
                  <c:v>31.836899951478966</c:v>
                </c:pt>
                <c:pt idx="563">
                  <c:v>31.893448619243578</c:v>
                </c:pt>
                <c:pt idx="564">
                  <c:v>31.949997287008195</c:v>
                </c:pt>
                <c:pt idx="565">
                  <c:v>32.006545954772804</c:v>
                </c:pt>
                <c:pt idx="566">
                  <c:v>32.063094622537427</c:v>
                </c:pt>
                <c:pt idx="567">
                  <c:v>32.119643290302051</c:v>
                </c:pt>
                <c:pt idx="568">
                  <c:v>32.17619195806666</c:v>
                </c:pt>
                <c:pt idx="569">
                  <c:v>32.232740625831276</c:v>
                </c:pt>
                <c:pt idx="570">
                  <c:v>32.2892892935959</c:v>
                </c:pt>
                <c:pt idx="571">
                  <c:v>32.345837961360509</c:v>
                </c:pt>
                <c:pt idx="572">
                  <c:v>32.402386629125132</c:v>
                </c:pt>
                <c:pt idx="573">
                  <c:v>32.458935296889742</c:v>
                </c:pt>
                <c:pt idx="574">
                  <c:v>32.515483964654358</c:v>
                </c:pt>
                <c:pt idx="575">
                  <c:v>32.572032632418974</c:v>
                </c:pt>
                <c:pt idx="576">
                  <c:v>32.62858130018359</c:v>
                </c:pt>
                <c:pt idx="577">
                  <c:v>32.685129967948207</c:v>
                </c:pt>
                <c:pt idx="578">
                  <c:v>32.741678635712823</c:v>
                </c:pt>
                <c:pt idx="579">
                  <c:v>32.798227303477439</c:v>
                </c:pt>
                <c:pt idx="580">
                  <c:v>32.854775971242056</c:v>
                </c:pt>
                <c:pt idx="581">
                  <c:v>32.911324639006672</c:v>
                </c:pt>
                <c:pt idx="582">
                  <c:v>32.967873306771288</c:v>
                </c:pt>
                <c:pt idx="583">
                  <c:v>33.024421974535905</c:v>
                </c:pt>
                <c:pt idx="584">
                  <c:v>33.080970642300521</c:v>
                </c:pt>
                <c:pt idx="585">
                  <c:v>33.137519310065137</c:v>
                </c:pt>
                <c:pt idx="586">
                  <c:v>33.194067977829754</c:v>
                </c:pt>
                <c:pt idx="587">
                  <c:v>33.25061664559437</c:v>
                </c:pt>
                <c:pt idx="588">
                  <c:v>33.307165313358986</c:v>
                </c:pt>
                <c:pt idx="589">
                  <c:v>33.363713981123603</c:v>
                </c:pt>
                <c:pt idx="590">
                  <c:v>33.420262648888219</c:v>
                </c:pt>
                <c:pt idx="591">
                  <c:v>33.476811316652835</c:v>
                </c:pt>
                <c:pt idx="592">
                  <c:v>33.533359984417451</c:v>
                </c:pt>
                <c:pt idx="593">
                  <c:v>33.589908652182068</c:v>
                </c:pt>
                <c:pt idx="594">
                  <c:v>33.646457319946677</c:v>
                </c:pt>
                <c:pt idx="595">
                  <c:v>33.7030059877113</c:v>
                </c:pt>
                <c:pt idx="596">
                  <c:v>33.759554655475917</c:v>
                </c:pt>
                <c:pt idx="597">
                  <c:v>33.816103323240533</c:v>
                </c:pt>
                <c:pt idx="598">
                  <c:v>33.872651991005142</c:v>
                </c:pt>
                <c:pt idx="599">
                  <c:v>33.929200658769766</c:v>
                </c:pt>
                <c:pt idx="600">
                  <c:v>33.985749326534382</c:v>
                </c:pt>
                <c:pt idx="601">
                  <c:v>34.042297994298998</c:v>
                </c:pt>
                <c:pt idx="602">
                  <c:v>34.098846662063615</c:v>
                </c:pt>
                <c:pt idx="603">
                  <c:v>34.155395329828231</c:v>
                </c:pt>
                <c:pt idx="604">
                  <c:v>34.211943997592847</c:v>
                </c:pt>
                <c:pt idx="605">
                  <c:v>34.268492665357471</c:v>
                </c:pt>
                <c:pt idx="606">
                  <c:v>34.32504133312208</c:v>
                </c:pt>
                <c:pt idx="607">
                  <c:v>34.381590000886696</c:v>
                </c:pt>
                <c:pt idx="608">
                  <c:v>34.438138668651305</c:v>
                </c:pt>
                <c:pt idx="609">
                  <c:v>34.494687336415936</c:v>
                </c:pt>
                <c:pt idx="610">
                  <c:v>34.551236004180545</c:v>
                </c:pt>
                <c:pt idx="611">
                  <c:v>34.607784671945161</c:v>
                </c:pt>
                <c:pt idx="612">
                  <c:v>34.664333339709771</c:v>
                </c:pt>
                <c:pt idx="613">
                  <c:v>34.720882007474394</c:v>
                </c:pt>
                <c:pt idx="614">
                  <c:v>34.77743067523901</c:v>
                </c:pt>
                <c:pt idx="615">
                  <c:v>34.833979343003627</c:v>
                </c:pt>
                <c:pt idx="616">
                  <c:v>34.890528010768236</c:v>
                </c:pt>
                <c:pt idx="617">
                  <c:v>34.947076678532852</c:v>
                </c:pt>
                <c:pt idx="618">
                  <c:v>35.003625346297483</c:v>
                </c:pt>
                <c:pt idx="619">
                  <c:v>35.060174014062092</c:v>
                </c:pt>
                <c:pt idx="620">
                  <c:v>35.116722681826708</c:v>
                </c:pt>
                <c:pt idx="621">
                  <c:v>35.173271349591325</c:v>
                </c:pt>
                <c:pt idx="622">
                  <c:v>35.229820017355941</c:v>
                </c:pt>
                <c:pt idx="623">
                  <c:v>35.286368685120564</c:v>
                </c:pt>
                <c:pt idx="624">
                  <c:v>35.342917352885173</c:v>
                </c:pt>
                <c:pt idx="625">
                  <c:v>35.399466020649783</c:v>
                </c:pt>
                <c:pt idx="626">
                  <c:v>35.456014688414406</c:v>
                </c:pt>
                <c:pt idx="627">
                  <c:v>35.512563356179022</c:v>
                </c:pt>
                <c:pt idx="628">
                  <c:v>35.569112023943639</c:v>
                </c:pt>
                <c:pt idx="629">
                  <c:v>35.625660691708248</c:v>
                </c:pt>
                <c:pt idx="630">
                  <c:v>35.682209359472864</c:v>
                </c:pt>
                <c:pt idx="631">
                  <c:v>35.738758027237481</c:v>
                </c:pt>
                <c:pt idx="632">
                  <c:v>35.795306695002104</c:v>
                </c:pt>
                <c:pt idx="633">
                  <c:v>35.85185536276672</c:v>
                </c:pt>
                <c:pt idx="634">
                  <c:v>35.908404030531329</c:v>
                </c:pt>
                <c:pt idx="635">
                  <c:v>35.964952698295953</c:v>
                </c:pt>
                <c:pt idx="636">
                  <c:v>36.021501366060569</c:v>
                </c:pt>
                <c:pt idx="637">
                  <c:v>36.078050033825185</c:v>
                </c:pt>
                <c:pt idx="638">
                  <c:v>36.134598701589802</c:v>
                </c:pt>
                <c:pt idx="639">
                  <c:v>36.191147369354418</c:v>
                </c:pt>
                <c:pt idx="640">
                  <c:v>36.247696037119034</c:v>
                </c:pt>
                <c:pt idx="641">
                  <c:v>36.304244704883651</c:v>
                </c:pt>
                <c:pt idx="642">
                  <c:v>36.360793372648267</c:v>
                </c:pt>
                <c:pt idx="643">
                  <c:v>36.417342040412876</c:v>
                </c:pt>
                <c:pt idx="644">
                  <c:v>36.4738907081775</c:v>
                </c:pt>
                <c:pt idx="645">
                  <c:v>36.530439375942109</c:v>
                </c:pt>
                <c:pt idx="646">
                  <c:v>36.586988043706732</c:v>
                </c:pt>
                <c:pt idx="647">
                  <c:v>36.643536711471342</c:v>
                </c:pt>
                <c:pt idx="648">
                  <c:v>36.700085379235965</c:v>
                </c:pt>
                <c:pt idx="649">
                  <c:v>36.756634047000574</c:v>
                </c:pt>
                <c:pt idx="650">
                  <c:v>36.81318271476519</c:v>
                </c:pt>
                <c:pt idx="651">
                  <c:v>36.869731382529814</c:v>
                </c:pt>
                <c:pt idx="652">
                  <c:v>36.92628005029443</c:v>
                </c:pt>
                <c:pt idx="653">
                  <c:v>36.982828718059046</c:v>
                </c:pt>
                <c:pt idx="654">
                  <c:v>37.039377385823663</c:v>
                </c:pt>
                <c:pt idx="655">
                  <c:v>37.095926053588279</c:v>
                </c:pt>
                <c:pt idx="656">
                  <c:v>37.152474721352895</c:v>
                </c:pt>
                <c:pt idx="657">
                  <c:v>37.209023389117512</c:v>
                </c:pt>
                <c:pt idx="658">
                  <c:v>37.265572056882128</c:v>
                </c:pt>
                <c:pt idx="659">
                  <c:v>37.322120724646737</c:v>
                </c:pt>
                <c:pt idx="660">
                  <c:v>37.378669392411361</c:v>
                </c:pt>
                <c:pt idx="661">
                  <c:v>37.435218060175977</c:v>
                </c:pt>
                <c:pt idx="662">
                  <c:v>37.491766727940593</c:v>
                </c:pt>
                <c:pt idx="663">
                  <c:v>37.548315395705202</c:v>
                </c:pt>
                <c:pt idx="664">
                  <c:v>37.604864063469826</c:v>
                </c:pt>
                <c:pt idx="665">
                  <c:v>37.661412731234442</c:v>
                </c:pt>
                <c:pt idx="666">
                  <c:v>37.717961398999059</c:v>
                </c:pt>
                <c:pt idx="667">
                  <c:v>37.774510066763668</c:v>
                </c:pt>
                <c:pt idx="668">
                  <c:v>37.831058734528284</c:v>
                </c:pt>
                <c:pt idx="669">
                  <c:v>37.887607402292907</c:v>
                </c:pt>
                <c:pt idx="670">
                  <c:v>37.944156070057524</c:v>
                </c:pt>
                <c:pt idx="671">
                  <c:v>38.00070473782214</c:v>
                </c:pt>
                <c:pt idx="672">
                  <c:v>38.057253405586756</c:v>
                </c:pt>
                <c:pt idx="673">
                  <c:v>38.113802073351366</c:v>
                </c:pt>
                <c:pt idx="674">
                  <c:v>38.170350741115989</c:v>
                </c:pt>
                <c:pt idx="675">
                  <c:v>38.226899408880605</c:v>
                </c:pt>
                <c:pt idx="676">
                  <c:v>38.283448076645222</c:v>
                </c:pt>
                <c:pt idx="677">
                  <c:v>38.339996744409824</c:v>
                </c:pt>
                <c:pt idx="678">
                  <c:v>38.396545412174454</c:v>
                </c:pt>
                <c:pt idx="679">
                  <c:v>38.453094079939071</c:v>
                </c:pt>
                <c:pt idx="680">
                  <c:v>38.509642747703687</c:v>
                </c:pt>
                <c:pt idx="681">
                  <c:v>38.566191415468296</c:v>
                </c:pt>
                <c:pt idx="682">
                  <c:v>38.622740083232912</c:v>
                </c:pt>
                <c:pt idx="683">
                  <c:v>38.679288750997536</c:v>
                </c:pt>
                <c:pt idx="684">
                  <c:v>38.735837418762152</c:v>
                </c:pt>
                <c:pt idx="685">
                  <c:v>38.792386086526761</c:v>
                </c:pt>
                <c:pt idx="686">
                  <c:v>38.848934754291378</c:v>
                </c:pt>
                <c:pt idx="687">
                  <c:v>38.905483422056001</c:v>
                </c:pt>
                <c:pt idx="688">
                  <c:v>38.962032089820617</c:v>
                </c:pt>
                <c:pt idx="689">
                  <c:v>39.018580757585227</c:v>
                </c:pt>
                <c:pt idx="690">
                  <c:v>39.075129425349843</c:v>
                </c:pt>
                <c:pt idx="691">
                  <c:v>39.131678093114466</c:v>
                </c:pt>
                <c:pt idx="692">
                  <c:v>39.18822676087909</c:v>
                </c:pt>
                <c:pt idx="693">
                  <c:v>39.244775428643692</c:v>
                </c:pt>
                <c:pt idx="694">
                  <c:v>39.301324096408308</c:v>
                </c:pt>
                <c:pt idx="695">
                  <c:v>39.357872764172932</c:v>
                </c:pt>
                <c:pt idx="696">
                  <c:v>39.414421431937548</c:v>
                </c:pt>
                <c:pt idx="697">
                  <c:v>39.470970099702157</c:v>
                </c:pt>
                <c:pt idx="698">
                  <c:v>39.527518767466773</c:v>
                </c:pt>
                <c:pt idx="699">
                  <c:v>39.58406743523139</c:v>
                </c:pt>
                <c:pt idx="700">
                  <c:v>39.640616102996013</c:v>
                </c:pt>
                <c:pt idx="701">
                  <c:v>39.697164770760629</c:v>
                </c:pt>
                <c:pt idx="702">
                  <c:v>39.753713438525239</c:v>
                </c:pt>
                <c:pt idx="703">
                  <c:v>39.810262106289855</c:v>
                </c:pt>
                <c:pt idx="704">
                  <c:v>39.866810774054478</c:v>
                </c:pt>
                <c:pt idx="705">
                  <c:v>39.923359441819088</c:v>
                </c:pt>
                <c:pt idx="706">
                  <c:v>39.979908109583711</c:v>
                </c:pt>
                <c:pt idx="707">
                  <c:v>40.036456777348327</c:v>
                </c:pt>
                <c:pt idx="708">
                  <c:v>40.093005445112937</c:v>
                </c:pt>
                <c:pt idx="709">
                  <c:v>40.149554112877553</c:v>
                </c:pt>
                <c:pt idx="710">
                  <c:v>40.206102780642169</c:v>
                </c:pt>
                <c:pt idx="711">
                  <c:v>40.262651448406793</c:v>
                </c:pt>
                <c:pt idx="712">
                  <c:v>40.319200116171402</c:v>
                </c:pt>
                <c:pt idx="713">
                  <c:v>40.375748783936018</c:v>
                </c:pt>
                <c:pt idx="714">
                  <c:v>40.432297451700634</c:v>
                </c:pt>
                <c:pt idx="715">
                  <c:v>40.488846119465251</c:v>
                </c:pt>
                <c:pt idx="716">
                  <c:v>40.545394787229867</c:v>
                </c:pt>
                <c:pt idx="717">
                  <c:v>40.601943454994483</c:v>
                </c:pt>
                <c:pt idx="718">
                  <c:v>40.6584921227591</c:v>
                </c:pt>
                <c:pt idx="719">
                  <c:v>40.715040790523716</c:v>
                </c:pt>
                <c:pt idx="720">
                  <c:v>40.771589458288332</c:v>
                </c:pt>
                <c:pt idx="721">
                  <c:v>40.828138126052956</c:v>
                </c:pt>
                <c:pt idx="722">
                  <c:v>40.884686793817572</c:v>
                </c:pt>
                <c:pt idx="723">
                  <c:v>40.941235461582181</c:v>
                </c:pt>
                <c:pt idx="724">
                  <c:v>40.99778412934679</c:v>
                </c:pt>
                <c:pt idx="725">
                  <c:v>41.054332797111421</c:v>
                </c:pt>
                <c:pt idx="726">
                  <c:v>41.110881464876037</c:v>
                </c:pt>
                <c:pt idx="727">
                  <c:v>41.167430132640654</c:v>
                </c:pt>
                <c:pt idx="728">
                  <c:v>41.223978800405256</c:v>
                </c:pt>
                <c:pt idx="729">
                  <c:v>41.280527468169879</c:v>
                </c:pt>
                <c:pt idx="730">
                  <c:v>41.337076135934502</c:v>
                </c:pt>
                <c:pt idx="731">
                  <c:v>41.393624803699119</c:v>
                </c:pt>
                <c:pt idx="732">
                  <c:v>41.450173471463721</c:v>
                </c:pt>
                <c:pt idx="733">
                  <c:v>41.506722139228337</c:v>
                </c:pt>
                <c:pt idx="734">
                  <c:v>41.563270806992968</c:v>
                </c:pt>
                <c:pt idx="735">
                  <c:v>41.619819474757584</c:v>
                </c:pt>
                <c:pt idx="736">
                  <c:v>41.676368142522193</c:v>
                </c:pt>
                <c:pt idx="737">
                  <c:v>41.73291681028681</c:v>
                </c:pt>
                <c:pt idx="738">
                  <c:v>41.789465478051433</c:v>
                </c:pt>
                <c:pt idx="739">
                  <c:v>41.846014145816049</c:v>
                </c:pt>
                <c:pt idx="740">
                  <c:v>41.902562813580658</c:v>
                </c:pt>
                <c:pt idx="741">
                  <c:v>41.959111481345275</c:v>
                </c:pt>
                <c:pt idx="742">
                  <c:v>42.015660149109891</c:v>
                </c:pt>
                <c:pt idx="743">
                  <c:v>42.072208816874515</c:v>
                </c:pt>
                <c:pt idx="744">
                  <c:v>42.128757484639124</c:v>
                </c:pt>
                <c:pt idx="745">
                  <c:v>42.18530615240374</c:v>
                </c:pt>
                <c:pt idx="746">
                  <c:v>42.241854820168356</c:v>
                </c:pt>
                <c:pt idx="747">
                  <c:v>42.29840348793298</c:v>
                </c:pt>
                <c:pt idx="748">
                  <c:v>42.354952155697589</c:v>
                </c:pt>
                <c:pt idx="749">
                  <c:v>42.411500823462205</c:v>
                </c:pt>
                <c:pt idx="750">
                  <c:v>42.468049491226822</c:v>
                </c:pt>
                <c:pt idx="751">
                  <c:v>42.524598158991438</c:v>
                </c:pt>
                <c:pt idx="752">
                  <c:v>42.581146826756054</c:v>
                </c:pt>
                <c:pt idx="753">
                  <c:v>42.637695494520671</c:v>
                </c:pt>
                <c:pt idx="754">
                  <c:v>42.694244162285287</c:v>
                </c:pt>
                <c:pt idx="755">
                  <c:v>42.750792830049903</c:v>
                </c:pt>
                <c:pt idx="756">
                  <c:v>42.807341497814519</c:v>
                </c:pt>
                <c:pt idx="757">
                  <c:v>42.863890165579143</c:v>
                </c:pt>
                <c:pt idx="758">
                  <c:v>42.920438833343759</c:v>
                </c:pt>
                <c:pt idx="759">
                  <c:v>42.976987501108361</c:v>
                </c:pt>
                <c:pt idx="760">
                  <c:v>43.033536168872985</c:v>
                </c:pt>
                <c:pt idx="761">
                  <c:v>43.090084836637601</c:v>
                </c:pt>
                <c:pt idx="762">
                  <c:v>43.146633504402224</c:v>
                </c:pt>
                <c:pt idx="763">
                  <c:v>43.203182172166827</c:v>
                </c:pt>
                <c:pt idx="764">
                  <c:v>43.25973083993145</c:v>
                </c:pt>
                <c:pt idx="765">
                  <c:v>43.316279507696066</c:v>
                </c:pt>
                <c:pt idx="766">
                  <c:v>43.37282817546069</c:v>
                </c:pt>
                <c:pt idx="767">
                  <c:v>43.429376843225299</c:v>
                </c:pt>
                <c:pt idx="768">
                  <c:v>43.485925510989915</c:v>
                </c:pt>
                <c:pt idx="769">
                  <c:v>43.542474178754532</c:v>
                </c:pt>
                <c:pt idx="770">
                  <c:v>43.599022846519148</c:v>
                </c:pt>
                <c:pt idx="771">
                  <c:v>43.655571514283764</c:v>
                </c:pt>
                <c:pt idx="772">
                  <c:v>43.71212018204838</c:v>
                </c:pt>
                <c:pt idx="773">
                  <c:v>43.768668849813004</c:v>
                </c:pt>
                <c:pt idx="774">
                  <c:v>43.825217517577613</c:v>
                </c:pt>
                <c:pt idx="775">
                  <c:v>43.881766185342229</c:v>
                </c:pt>
                <c:pt idx="776">
                  <c:v>43.938314853106846</c:v>
                </c:pt>
                <c:pt idx="777">
                  <c:v>43.994863520871469</c:v>
                </c:pt>
                <c:pt idx="778">
                  <c:v>44.051412188636085</c:v>
                </c:pt>
                <c:pt idx="779">
                  <c:v>44.107960856400688</c:v>
                </c:pt>
                <c:pt idx="780">
                  <c:v>44.164509524165311</c:v>
                </c:pt>
                <c:pt idx="781">
                  <c:v>44.221058191929934</c:v>
                </c:pt>
                <c:pt idx="782">
                  <c:v>44.277606859694551</c:v>
                </c:pt>
                <c:pt idx="783">
                  <c:v>44.334155527459153</c:v>
                </c:pt>
                <c:pt idx="784">
                  <c:v>44.390704195223769</c:v>
                </c:pt>
                <c:pt idx="785">
                  <c:v>44.447252862988393</c:v>
                </c:pt>
                <c:pt idx="786">
                  <c:v>44.503801530753016</c:v>
                </c:pt>
                <c:pt idx="787">
                  <c:v>44.560350198517625</c:v>
                </c:pt>
                <c:pt idx="788">
                  <c:v>44.616898866282241</c:v>
                </c:pt>
                <c:pt idx="789">
                  <c:v>44.673447534046851</c:v>
                </c:pt>
                <c:pt idx="790">
                  <c:v>44.729996201811481</c:v>
                </c:pt>
                <c:pt idx="791">
                  <c:v>44.78654486957609</c:v>
                </c:pt>
                <c:pt idx="792">
                  <c:v>44.843093537340707</c:v>
                </c:pt>
                <c:pt idx="793">
                  <c:v>44.899642205105323</c:v>
                </c:pt>
                <c:pt idx="794">
                  <c:v>44.956190872869939</c:v>
                </c:pt>
                <c:pt idx="795">
                  <c:v>45.012739540634556</c:v>
                </c:pt>
                <c:pt idx="796">
                  <c:v>45.069288208399172</c:v>
                </c:pt>
                <c:pt idx="797">
                  <c:v>45.125836876163788</c:v>
                </c:pt>
                <c:pt idx="798">
                  <c:v>45.18238554392839</c:v>
                </c:pt>
                <c:pt idx="799">
                  <c:v>45.238934211693021</c:v>
                </c:pt>
                <c:pt idx="800">
                  <c:v>45.295482879457637</c:v>
                </c:pt>
                <c:pt idx="801">
                  <c:v>45.352031547222253</c:v>
                </c:pt>
                <c:pt idx="802">
                  <c:v>45.408580214986863</c:v>
                </c:pt>
                <c:pt idx="803">
                  <c:v>45.465128882751493</c:v>
                </c:pt>
                <c:pt idx="804">
                  <c:v>45.521677550516102</c:v>
                </c:pt>
                <c:pt idx="805">
                  <c:v>45.578226218280719</c:v>
                </c:pt>
                <c:pt idx="806">
                  <c:v>45.634774886045328</c:v>
                </c:pt>
                <c:pt idx="807">
                  <c:v>45.691323553809951</c:v>
                </c:pt>
                <c:pt idx="808">
                  <c:v>45.747872221574575</c:v>
                </c:pt>
                <c:pt idx="809">
                  <c:v>45.804420889339191</c:v>
                </c:pt>
                <c:pt idx="810">
                  <c:v>45.860969557103793</c:v>
                </c:pt>
                <c:pt idx="811">
                  <c:v>45.91751822486841</c:v>
                </c:pt>
                <c:pt idx="812">
                  <c:v>45.974066892633033</c:v>
                </c:pt>
                <c:pt idx="813">
                  <c:v>46.030615560397656</c:v>
                </c:pt>
                <c:pt idx="814">
                  <c:v>46.087164228162258</c:v>
                </c:pt>
                <c:pt idx="815">
                  <c:v>46.143712895926875</c:v>
                </c:pt>
                <c:pt idx="816">
                  <c:v>46.200261563691498</c:v>
                </c:pt>
                <c:pt idx="817">
                  <c:v>46.256810231456114</c:v>
                </c:pt>
                <c:pt idx="818">
                  <c:v>46.313358899220731</c:v>
                </c:pt>
                <c:pt idx="819">
                  <c:v>46.36990756698534</c:v>
                </c:pt>
                <c:pt idx="820">
                  <c:v>46.426456234749963</c:v>
                </c:pt>
                <c:pt idx="821">
                  <c:v>46.48300490251458</c:v>
                </c:pt>
                <c:pt idx="822">
                  <c:v>46.539553570279196</c:v>
                </c:pt>
                <c:pt idx="823">
                  <c:v>46.596102238043812</c:v>
                </c:pt>
                <c:pt idx="824">
                  <c:v>46.652650905808429</c:v>
                </c:pt>
                <c:pt idx="825">
                  <c:v>46.709199573573045</c:v>
                </c:pt>
                <c:pt idx="826">
                  <c:v>46.765748241337654</c:v>
                </c:pt>
                <c:pt idx="827">
                  <c:v>46.822296909102278</c:v>
                </c:pt>
                <c:pt idx="828">
                  <c:v>46.878845576866894</c:v>
                </c:pt>
                <c:pt idx="829">
                  <c:v>46.935394244631517</c:v>
                </c:pt>
                <c:pt idx="830">
                  <c:v>46.991942912396119</c:v>
                </c:pt>
                <c:pt idx="831">
                  <c:v>47.048491580160743</c:v>
                </c:pt>
                <c:pt idx="832">
                  <c:v>47.105040247925359</c:v>
                </c:pt>
                <c:pt idx="833">
                  <c:v>47.161588915689975</c:v>
                </c:pt>
                <c:pt idx="834">
                  <c:v>47.218137583454585</c:v>
                </c:pt>
                <c:pt idx="835">
                  <c:v>47.274686251219201</c:v>
                </c:pt>
                <c:pt idx="836">
                  <c:v>47.331234918983824</c:v>
                </c:pt>
                <c:pt idx="837">
                  <c:v>47.387783586748441</c:v>
                </c:pt>
                <c:pt idx="838">
                  <c:v>47.444332254513057</c:v>
                </c:pt>
                <c:pt idx="839">
                  <c:v>47.500880922277673</c:v>
                </c:pt>
                <c:pt idx="840">
                  <c:v>47.55742959004229</c:v>
                </c:pt>
                <c:pt idx="841">
                  <c:v>47.613978257806899</c:v>
                </c:pt>
                <c:pt idx="842">
                  <c:v>47.670526925571522</c:v>
                </c:pt>
                <c:pt idx="843">
                  <c:v>47.727075593336139</c:v>
                </c:pt>
                <c:pt idx="844">
                  <c:v>47.783624261100755</c:v>
                </c:pt>
                <c:pt idx="845">
                  <c:v>47.840172928865364</c:v>
                </c:pt>
                <c:pt idx="846">
                  <c:v>47.896721596629988</c:v>
                </c:pt>
                <c:pt idx="847">
                  <c:v>47.953270264394604</c:v>
                </c:pt>
                <c:pt idx="848">
                  <c:v>48.00981893215922</c:v>
                </c:pt>
                <c:pt idx="849">
                  <c:v>48.066367599923829</c:v>
                </c:pt>
                <c:pt idx="850">
                  <c:v>48.122916267688453</c:v>
                </c:pt>
                <c:pt idx="851">
                  <c:v>48.179464935453069</c:v>
                </c:pt>
                <c:pt idx="852">
                  <c:v>48.236013603217685</c:v>
                </c:pt>
                <c:pt idx="853">
                  <c:v>48.292562270982295</c:v>
                </c:pt>
                <c:pt idx="854">
                  <c:v>48.349110938746911</c:v>
                </c:pt>
                <c:pt idx="855">
                  <c:v>48.405659606511534</c:v>
                </c:pt>
                <c:pt idx="856">
                  <c:v>48.462208274276151</c:v>
                </c:pt>
                <c:pt idx="857">
                  <c:v>48.51875694204076</c:v>
                </c:pt>
                <c:pt idx="858">
                  <c:v>48.575305609805376</c:v>
                </c:pt>
                <c:pt idx="859">
                  <c:v>48.631854277570007</c:v>
                </c:pt>
                <c:pt idx="860">
                  <c:v>48.688402945334623</c:v>
                </c:pt>
                <c:pt idx="861">
                  <c:v>48.744951613099225</c:v>
                </c:pt>
                <c:pt idx="862">
                  <c:v>48.801500280863841</c:v>
                </c:pt>
                <c:pt idx="863">
                  <c:v>48.858048948628465</c:v>
                </c:pt>
                <c:pt idx="864">
                  <c:v>48.914597616393088</c:v>
                </c:pt>
                <c:pt idx="865">
                  <c:v>48.97114628415769</c:v>
                </c:pt>
                <c:pt idx="866">
                  <c:v>49.027694951922307</c:v>
                </c:pt>
                <c:pt idx="867">
                  <c:v>49.084243619686923</c:v>
                </c:pt>
                <c:pt idx="868">
                  <c:v>49.140792287451553</c:v>
                </c:pt>
                <c:pt idx="869">
                  <c:v>49.197340955216163</c:v>
                </c:pt>
                <c:pt idx="870">
                  <c:v>49.253889622980772</c:v>
                </c:pt>
                <c:pt idx="871">
                  <c:v>49.310438290745388</c:v>
                </c:pt>
                <c:pt idx="872">
                  <c:v>49.366986958510012</c:v>
                </c:pt>
                <c:pt idx="873">
                  <c:v>49.423535626274628</c:v>
                </c:pt>
                <c:pt idx="874">
                  <c:v>49.480084294039244</c:v>
                </c:pt>
                <c:pt idx="875">
                  <c:v>49.536632961803861</c:v>
                </c:pt>
                <c:pt idx="876">
                  <c:v>49.59318162956847</c:v>
                </c:pt>
                <c:pt idx="877">
                  <c:v>49.649730297333093</c:v>
                </c:pt>
                <c:pt idx="878">
                  <c:v>49.706278965097709</c:v>
                </c:pt>
                <c:pt idx="879">
                  <c:v>49.762827632862326</c:v>
                </c:pt>
                <c:pt idx="880">
                  <c:v>49.819376300626935</c:v>
                </c:pt>
                <c:pt idx="881">
                  <c:v>49.875924968391551</c:v>
                </c:pt>
                <c:pt idx="882">
                  <c:v>49.932473636156175</c:v>
                </c:pt>
                <c:pt idx="883">
                  <c:v>49.989022303920791</c:v>
                </c:pt>
                <c:pt idx="884">
                  <c:v>50.0455709716854</c:v>
                </c:pt>
                <c:pt idx="885">
                  <c:v>50.102119639450017</c:v>
                </c:pt>
                <c:pt idx="886">
                  <c:v>50.158668307214633</c:v>
                </c:pt>
                <c:pt idx="887">
                  <c:v>50.215216974979256</c:v>
                </c:pt>
                <c:pt idx="888">
                  <c:v>50.271765642743865</c:v>
                </c:pt>
                <c:pt idx="889">
                  <c:v>50.328314310508489</c:v>
                </c:pt>
                <c:pt idx="890">
                  <c:v>50.384862978273105</c:v>
                </c:pt>
                <c:pt idx="891">
                  <c:v>50.441411646037714</c:v>
                </c:pt>
                <c:pt idx="892">
                  <c:v>50.497960313802331</c:v>
                </c:pt>
                <c:pt idx="893">
                  <c:v>50.554508981566954</c:v>
                </c:pt>
                <c:pt idx="894">
                  <c:v>50.61105764933157</c:v>
                </c:pt>
                <c:pt idx="895">
                  <c:v>50.667606317096187</c:v>
                </c:pt>
                <c:pt idx="896">
                  <c:v>50.724154984860796</c:v>
                </c:pt>
                <c:pt idx="897">
                  <c:v>50.780703652625412</c:v>
                </c:pt>
                <c:pt idx="898">
                  <c:v>50.837252320390036</c:v>
                </c:pt>
                <c:pt idx="899">
                  <c:v>50.893800988154652</c:v>
                </c:pt>
                <c:pt idx="900">
                  <c:v>50.950349655919254</c:v>
                </c:pt>
                <c:pt idx="901">
                  <c:v>51.006898323683878</c:v>
                </c:pt>
                <c:pt idx="902">
                  <c:v>51.063446991448501</c:v>
                </c:pt>
                <c:pt idx="903">
                  <c:v>51.119995659213117</c:v>
                </c:pt>
                <c:pt idx="904">
                  <c:v>51.176544326977726</c:v>
                </c:pt>
                <c:pt idx="905">
                  <c:v>51.233092994742343</c:v>
                </c:pt>
                <c:pt idx="906">
                  <c:v>51.289641662506966</c:v>
                </c:pt>
                <c:pt idx="907">
                  <c:v>51.346190330271583</c:v>
                </c:pt>
                <c:pt idx="908">
                  <c:v>51.402738998036192</c:v>
                </c:pt>
                <c:pt idx="909">
                  <c:v>51.459287665800808</c:v>
                </c:pt>
                <c:pt idx="910">
                  <c:v>51.515836333565431</c:v>
                </c:pt>
                <c:pt idx="911">
                  <c:v>51.572385001330048</c:v>
                </c:pt>
                <c:pt idx="912">
                  <c:v>51.628933669094657</c:v>
                </c:pt>
                <c:pt idx="913">
                  <c:v>51.685482336859273</c:v>
                </c:pt>
                <c:pt idx="914">
                  <c:v>51.74203100462389</c:v>
                </c:pt>
                <c:pt idx="915">
                  <c:v>51.79857967238852</c:v>
                </c:pt>
                <c:pt idx="916">
                  <c:v>51.855128340153122</c:v>
                </c:pt>
                <c:pt idx="917">
                  <c:v>51.911677007917739</c:v>
                </c:pt>
                <c:pt idx="918">
                  <c:v>51.968225675682355</c:v>
                </c:pt>
                <c:pt idx="919">
                  <c:v>52.024774343446978</c:v>
                </c:pt>
                <c:pt idx="920">
                  <c:v>52.081323011211587</c:v>
                </c:pt>
                <c:pt idx="921">
                  <c:v>52.137871678976204</c:v>
                </c:pt>
                <c:pt idx="922">
                  <c:v>52.19442034674082</c:v>
                </c:pt>
                <c:pt idx="923">
                  <c:v>52.250969014505429</c:v>
                </c:pt>
                <c:pt idx="924">
                  <c:v>52.30751768227006</c:v>
                </c:pt>
                <c:pt idx="925">
                  <c:v>52.364066350034676</c:v>
                </c:pt>
                <c:pt idx="926">
                  <c:v>52.420615017799285</c:v>
                </c:pt>
                <c:pt idx="927">
                  <c:v>52.477163685563895</c:v>
                </c:pt>
                <c:pt idx="928">
                  <c:v>52.533712353328518</c:v>
                </c:pt>
                <c:pt idx="929">
                  <c:v>52.590261021093141</c:v>
                </c:pt>
                <c:pt idx="930">
                  <c:v>52.646809688857758</c:v>
                </c:pt>
                <c:pt idx="931">
                  <c:v>52.70335835662236</c:v>
                </c:pt>
                <c:pt idx="932">
                  <c:v>52.759907024386983</c:v>
                </c:pt>
                <c:pt idx="933">
                  <c:v>52.816455692151607</c:v>
                </c:pt>
                <c:pt idx="934">
                  <c:v>52.873004359916223</c:v>
                </c:pt>
                <c:pt idx="935">
                  <c:v>52.929553027680825</c:v>
                </c:pt>
                <c:pt idx="936">
                  <c:v>52.986101695445448</c:v>
                </c:pt>
                <c:pt idx="937">
                  <c:v>53.042650363210065</c:v>
                </c:pt>
                <c:pt idx="938">
                  <c:v>53.099199030974688</c:v>
                </c:pt>
                <c:pt idx="939">
                  <c:v>53.155747698739297</c:v>
                </c:pt>
                <c:pt idx="940">
                  <c:v>53.212296366503914</c:v>
                </c:pt>
                <c:pt idx="941">
                  <c:v>53.26884503426853</c:v>
                </c:pt>
                <c:pt idx="942">
                  <c:v>53.325393702033153</c:v>
                </c:pt>
                <c:pt idx="943">
                  <c:v>53.381942369797763</c:v>
                </c:pt>
                <c:pt idx="944">
                  <c:v>53.438491037562379</c:v>
                </c:pt>
                <c:pt idx="945">
                  <c:v>53.495039705327002</c:v>
                </c:pt>
                <c:pt idx="946">
                  <c:v>53.551588373091619</c:v>
                </c:pt>
                <c:pt idx="947">
                  <c:v>53.608137040856228</c:v>
                </c:pt>
                <c:pt idx="948">
                  <c:v>53.664685708620844</c:v>
                </c:pt>
                <c:pt idx="949">
                  <c:v>53.721234376385468</c:v>
                </c:pt>
                <c:pt idx="950">
                  <c:v>53.777783044150084</c:v>
                </c:pt>
                <c:pt idx="951">
                  <c:v>53.834331711914693</c:v>
                </c:pt>
                <c:pt idx="952">
                  <c:v>53.890880379679309</c:v>
                </c:pt>
                <c:pt idx="953">
                  <c:v>53.947429047443926</c:v>
                </c:pt>
                <c:pt idx="954">
                  <c:v>54.003977715208549</c:v>
                </c:pt>
                <c:pt idx="955">
                  <c:v>54.060526382973158</c:v>
                </c:pt>
                <c:pt idx="956">
                  <c:v>54.117075050737775</c:v>
                </c:pt>
                <c:pt idx="957">
                  <c:v>54.173623718502391</c:v>
                </c:pt>
                <c:pt idx="958">
                  <c:v>54.230172386267007</c:v>
                </c:pt>
                <c:pt idx="959">
                  <c:v>54.286721054031624</c:v>
                </c:pt>
                <c:pt idx="960">
                  <c:v>54.34326972179624</c:v>
                </c:pt>
                <c:pt idx="961">
                  <c:v>54.399818389560863</c:v>
                </c:pt>
                <c:pt idx="962">
                  <c:v>54.456367057325473</c:v>
                </c:pt>
                <c:pt idx="963">
                  <c:v>54.512915725090089</c:v>
                </c:pt>
                <c:pt idx="964">
                  <c:v>54.569464392854705</c:v>
                </c:pt>
                <c:pt idx="965">
                  <c:v>54.626013060619321</c:v>
                </c:pt>
                <c:pt idx="966">
                  <c:v>54.682561728383931</c:v>
                </c:pt>
                <c:pt idx="967">
                  <c:v>54.739110396148554</c:v>
                </c:pt>
                <c:pt idx="968">
                  <c:v>54.79565906391317</c:v>
                </c:pt>
                <c:pt idx="969">
                  <c:v>54.852207731677787</c:v>
                </c:pt>
                <c:pt idx="970">
                  <c:v>54.908756399442403</c:v>
                </c:pt>
                <c:pt idx="971">
                  <c:v>54.965305067207019</c:v>
                </c:pt>
                <c:pt idx="972">
                  <c:v>55.021853734971636</c:v>
                </c:pt>
                <c:pt idx="973">
                  <c:v>55.078402402736252</c:v>
                </c:pt>
                <c:pt idx="974">
                  <c:v>55.134951070500861</c:v>
                </c:pt>
                <c:pt idx="975">
                  <c:v>55.191499738265492</c:v>
                </c:pt>
                <c:pt idx="976">
                  <c:v>55.248048406030108</c:v>
                </c:pt>
                <c:pt idx="977">
                  <c:v>55.304597073794717</c:v>
                </c:pt>
                <c:pt idx="978">
                  <c:v>55.361145741559326</c:v>
                </c:pt>
                <c:pt idx="979">
                  <c:v>55.41769440932395</c:v>
                </c:pt>
                <c:pt idx="980">
                  <c:v>55.474243077088573</c:v>
                </c:pt>
                <c:pt idx="981">
                  <c:v>55.53079174485319</c:v>
                </c:pt>
                <c:pt idx="982">
                  <c:v>55.587340412617792</c:v>
                </c:pt>
                <c:pt idx="983">
                  <c:v>55.643889080382408</c:v>
                </c:pt>
                <c:pt idx="984">
                  <c:v>55.700437748147039</c:v>
                </c:pt>
                <c:pt idx="985">
                  <c:v>55.756986415911655</c:v>
                </c:pt>
                <c:pt idx="986">
                  <c:v>55.813535083676257</c:v>
                </c:pt>
                <c:pt idx="987">
                  <c:v>55.870083751440873</c:v>
                </c:pt>
                <c:pt idx="988">
                  <c:v>55.926632419205497</c:v>
                </c:pt>
                <c:pt idx="989">
                  <c:v>55.98318108697012</c:v>
                </c:pt>
                <c:pt idx="990">
                  <c:v>56.039729754734729</c:v>
                </c:pt>
                <c:pt idx="991">
                  <c:v>56.096278422499346</c:v>
                </c:pt>
                <c:pt idx="992">
                  <c:v>56.152827090263962</c:v>
                </c:pt>
                <c:pt idx="993">
                  <c:v>56.209375758028578</c:v>
                </c:pt>
                <c:pt idx="994">
                  <c:v>56.265924425793195</c:v>
                </c:pt>
                <c:pt idx="995">
                  <c:v>56.322473093557811</c:v>
                </c:pt>
                <c:pt idx="996">
                  <c:v>56.379021761322427</c:v>
                </c:pt>
                <c:pt idx="997">
                  <c:v>56.435570429087051</c:v>
                </c:pt>
                <c:pt idx="998">
                  <c:v>56.49211909685166</c:v>
                </c:pt>
                <c:pt idx="999">
                  <c:v>56.548667764616276</c:v>
                </c:pt>
              </c:numCache>
            </c:numRef>
          </c:cat>
          <c:val>
            <c:numRef>
              <c:f>'Storage to House'!$D$12:$D$1011</c:f>
              <c:numCache>
                <c:formatCode>0.00</c:formatCode>
                <c:ptCount val="1000"/>
                <c:pt idx="0">
                  <c:v>91.233000000000004</c:v>
                </c:pt>
                <c:pt idx="1">
                  <c:v>91.233000000000004</c:v>
                </c:pt>
                <c:pt idx="2">
                  <c:v>91.233000000000004</c:v>
                </c:pt>
                <c:pt idx="3">
                  <c:v>91.233000000000004</c:v>
                </c:pt>
                <c:pt idx="4">
                  <c:v>91.233000000000004</c:v>
                </c:pt>
                <c:pt idx="5">
                  <c:v>91.233000000000004</c:v>
                </c:pt>
                <c:pt idx="6">
                  <c:v>91.233000000000004</c:v>
                </c:pt>
                <c:pt idx="7">
                  <c:v>91.233000000000004</c:v>
                </c:pt>
                <c:pt idx="8">
                  <c:v>91.233000000000004</c:v>
                </c:pt>
                <c:pt idx="9">
                  <c:v>91.233000000000004</c:v>
                </c:pt>
                <c:pt idx="10">
                  <c:v>91.233000000000004</c:v>
                </c:pt>
                <c:pt idx="11">
                  <c:v>91.233000000000004</c:v>
                </c:pt>
                <c:pt idx="12">
                  <c:v>91.233000000000004</c:v>
                </c:pt>
                <c:pt idx="13">
                  <c:v>91.233000000000004</c:v>
                </c:pt>
                <c:pt idx="14">
                  <c:v>91.233000000000004</c:v>
                </c:pt>
                <c:pt idx="15">
                  <c:v>91.233000000000004</c:v>
                </c:pt>
                <c:pt idx="16">
                  <c:v>91.233000000000004</c:v>
                </c:pt>
                <c:pt idx="17">
                  <c:v>91.233000000000004</c:v>
                </c:pt>
                <c:pt idx="18">
                  <c:v>91.233000000000004</c:v>
                </c:pt>
                <c:pt idx="19">
                  <c:v>91.233000000000004</c:v>
                </c:pt>
                <c:pt idx="20">
                  <c:v>91.233000000000004</c:v>
                </c:pt>
                <c:pt idx="21">
                  <c:v>91.233000000000004</c:v>
                </c:pt>
                <c:pt idx="22">
                  <c:v>91.233000000000004</c:v>
                </c:pt>
                <c:pt idx="23">
                  <c:v>91.233000000000004</c:v>
                </c:pt>
                <c:pt idx="24">
                  <c:v>91.233000000000004</c:v>
                </c:pt>
                <c:pt idx="25">
                  <c:v>91.233000000000004</c:v>
                </c:pt>
                <c:pt idx="26">
                  <c:v>91.233000000000004</c:v>
                </c:pt>
                <c:pt idx="27">
                  <c:v>91.233000000000004</c:v>
                </c:pt>
                <c:pt idx="28">
                  <c:v>91.233000000000004</c:v>
                </c:pt>
                <c:pt idx="29">
                  <c:v>91.233000000000004</c:v>
                </c:pt>
                <c:pt idx="30">
                  <c:v>91.233000000000004</c:v>
                </c:pt>
                <c:pt idx="31">
                  <c:v>91.233000000000004</c:v>
                </c:pt>
                <c:pt idx="32">
                  <c:v>91.233000000000004</c:v>
                </c:pt>
                <c:pt idx="33">
                  <c:v>91.233000000000004</c:v>
                </c:pt>
                <c:pt idx="34">
                  <c:v>91.233000000000004</c:v>
                </c:pt>
                <c:pt idx="35">
                  <c:v>91.233000000000004</c:v>
                </c:pt>
                <c:pt idx="36">
                  <c:v>91.233000000000004</c:v>
                </c:pt>
                <c:pt idx="37">
                  <c:v>91.233000000000004</c:v>
                </c:pt>
                <c:pt idx="38">
                  <c:v>91.233000000000004</c:v>
                </c:pt>
                <c:pt idx="39">
                  <c:v>91.233000000000004</c:v>
                </c:pt>
                <c:pt idx="40">
                  <c:v>91.233000000000004</c:v>
                </c:pt>
                <c:pt idx="41">
                  <c:v>91.233000000000004</c:v>
                </c:pt>
                <c:pt idx="42">
                  <c:v>91.233000000000004</c:v>
                </c:pt>
                <c:pt idx="43">
                  <c:v>91.233000000000004</c:v>
                </c:pt>
                <c:pt idx="44">
                  <c:v>91.233000000000004</c:v>
                </c:pt>
                <c:pt idx="45">
                  <c:v>91.233000000000004</c:v>
                </c:pt>
                <c:pt idx="46">
                  <c:v>91.233000000000004</c:v>
                </c:pt>
                <c:pt idx="47">
                  <c:v>91.233000000000004</c:v>
                </c:pt>
                <c:pt idx="48">
                  <c:v>91.233000000000004</c:v>
                </c:pt>
                <c:pt idx="49">
                  <c:v>91.233000000000004</c:v>
                </c:pt>
                <c:pt idx="50">
                  <c:v>91.233000000000004</c:v>
                </c:pt>
                <c:pt idx="51">
                  <c:v>91.233000000000004</c:v>
                </c:pt>
                <c:pt idx="52">
                  <c:v>91.233000000000004</c:v>
                </c:pt>
                <c:pt idx="53">
                  <c:v>91.233000000000004</c:v>
                </c:pt>
                <c:pt idx="54">
                  <c:v>91.233000000000004</c:v>
                </c:pt>
                <c:pt idx="55">
                  <c:v>91.233000000000004</c:v>
                </c:pt>
                <c:pt idx="56">
                  <c:v>91.233000000000004</c:v>
                </c:pt>
                <c:pt idx="57">
                  <c:v>91.233000000000004</c:v>
                </c:pt>
                <c:pt idx="58">
                  <c:v>91.233000000000004</c:v>
                </c:pt>
                <c:pt idx="59">
                  <c:v>91.233000000000004</c:v>
                </c:pt>
                <c:pt idx="60">
                  <c:v>91.233000000000004</c:v>
                </c:pt>
                <c:pt idx="61">
                  <c:v>91.233000000000004</c:v>
                </c:pt>
                <c:pt idx="62">
                  <c:v>91.233000000000004</c:v>
                </c:pt>
                <c:pt idx="63">
                  <c:v>91.233000000000004</c:v>
                </c:pt>
                <c:pt idx="64">
                  <c:v>91.233000000000004</c:v>
                </c:pt>
                <c:pt idx="65">
                  <c:v>91.233000000000004</c:v>
                </c:pt>
                <c:pt idx="66">
                  <c:v>91.233000000000004</c:v>
                </c:pt>
                <c:pt idx="67">
                  <c:v>91.233000000000004</c:v>
                </c:pt>
                <c:pt idx="68">
                  <c:v>91.233000000000004</c:v>
                </c:pt>
                <c:pt idx="69">
                  <c:v>91.233000000000004</c:v>
                </c:pt>
                <c:pt idx="70">
                  <c:v>91.233000000000004</c:v>
                </c:pt>
                <c:pt idx="71">
                  <c:v>91.233000000000004</c:v>
                </c:pt>
                <c:pt idx="72">
                  <c:v>91.233000000000004</c:v>
                </c:pt>
                <c:pt idx="73">
                  <c:v>91.233000000000004</c:v>
                </c:pt>
                <c:pt idx="74">
                  <c:v>91.233000000000004</c:v>
                </c:pt>
                <c:pt idx="75">
                  <c:v>91.233000000000004</c:v>
                </c:pt>
                <c:pt idx="76">
                  <c:v>91.233000000000004</c:v>
                </c:pt>
                <c:pt idx="77">
                  <c:v>91.233000000000004</c:v>
                </c:pt>
                <c:pt idx="78">
                  <c:v>91.233000000000004</c:v>
                </c:pt>
                <c:pt idx="79">
                  <c:v>91.233000000000004</c:v>
                </c:pt>
                <c:pt idx="80">
                  <c:v>91.233000000000004</c:v>
                </c:pt>
                <c:pt idx="81">
                  <c:v>91.233000000000004</c:v>
                </c:pt>
                <c:pt idx="82">
                  <c:v>91.233000000000004</c:v>
                </c:pt>
                <c:pt idx="83">
                  <c:v>91.233000000000004</c:v>
                </c:pt>
                <c:pt idx="84">
                  <c:v>91.233000000000004</c:v>
                </c:pt>
                <c:pt idx="85">
                  <c:v>91.233000000000004</c:v>
                </c:pt>
                <c:pt idx="86">
                  <c:v>91.233000000000004</c:v>
                </c:pt>
                <c:pt idx="87">
                  <c:v>91.233000000000004</c:v>
                </c:pt>
                <c:pt idx="88">
                  <c:v>91.233000000000004</c:v>
                </c:pt>
                <c:pt idx="89">
                  <c:v>91.233000000000004</c:v>
                </c:pt>
                <c:pt idx="90">
                  <c:v>91.233000000000004</c:v>
                </c:pt>
                <c:pt idx="91">
                  <c:v>91.233000000000004</c:v>
                </c:pt>
                <c:pt idx="92">
                  <c:v>91.233000000000004</c:v>
                </c:pt>
                <c:pt idx="93">
                  <c:v>91.233000000000004</c:v>
                </c:pt>
                <c:pt idx="94">
                  <c:v>91.233000000000004</c:v>
                </c:pt>
                <c:pt idx="95">
                  <c:v>91.233000000000004</c:v>
                </c:pt>
                <c:pt idx="96">
                  <c:v>91.233000000000004</c:v>
                </c:pt>
                <c:pt idx="97">
                  <c:v>91.233000000000004</c:v>
                </c:pt>
                <c:pt idx="98">
                  <c:v>91.233000000000004</c:v>
                </c:pt>
                <c:pt idx="99">
                  <c:v>91.233000000000004</c:v>
                </c:pt>
                <c:pt idx="100">
                  <c:v>91.233000000000004</c:v>
                </c:pt>
                <c:pt idx="101">
                  <c:v>91.233000000000004</c:v>
                </c:pt>
                <c:pt idx="102">
                  <c:v>91.233000000000004</c:v>
                </c:pt>
                <c:pt idx="103">
                  <c:v>91.233000000000004</c:v>
                </c:pt>
                <c:pt idx="104">
                  <c:v>91.233000000000004</c:v>
                </c:pt>
                <c:pt idx="105">
                  <c:v>91.233000000000004</c:v>
                </c:pt>
                <c:pt idx="106">
                  <c:v>91.233000000000004</c:v>
                </c:pt>
                <c:pt idx="107">
                  <c:v>91.233000000000004</c:v>
                </c:pt>
                <c:pt idx="108">
                  <c:v>91.233000000000004</c:v>
                </c:pt>
                <c:pt idx="109">
                  <c:v>91.233000000000004</c:v>
                </c:pt>
                <c:pt idx="110">
                  <c:v>91.233000000000004</c:v>
                </c:pt>
                <c:pt idx="111">
                  <c:v>91.233000000000004</c:v>
                </c:pt>
                <c:pt idx="112">
                  <c:v>91.233000000000004</c:v>
                </c:pt>
                <c:pt idx="113">
                  <c:v>91.233000000000004</c:v>
                </c:pt>
                <c:pt idx="114">
                  <c:v>91.233000000000004</c:v>
                </c:pt>
                <c:pt idx="115">
                  <c:v>91.233000000000004</c:v>
                </c:pt>
                <c:pt idx="116">
                  <c:v>91.233000000000004</c:v>
                </c:pt>
                <c:pt idx="117">
                  <c:v>91.233000000000004</c:v>
                </c:pt>
                <c:pt idx="118">
                  <c:v>91.233000000000004</c:v>
                </c:pt>
                <c:pt idx="119">
                  <c:v>91.233000000000004</c:v>
                </c:pt>
                <c:pt idx="120">
                  <c:v>91.233000000000004</c:v>
                </c:pt>
                <c:pt idx="121">
                  <c:v>91.233000000000004</c:v>
                </c:pt>
                <c:pt idx="122">
                  <c:v>91.233000000000004</c:v>
                </c:pt>
                <c:pt idx="123">
                  <c:v>91.233000000000004</c:v>
                </c:pt>
                <c:pt idx="124">
                  <c:v>91.233000000000004</c:v>
                </c:pt>
                <c:pt idx="125">
                  <c:v>91.233000000000004</c:v>
                </c:pt>
                <c:pt idx="126">
                  <c:v>91.233000000000004</c:v>
                </c:pt>
                <c:pt idx="127">
                  <c:v>91.233000000000004</c:v>
                </c:pt>
                <c:pt idx="128">
                  <c:v>91.233000000000004</c:v>
                </c:pt>
                <c:pt idx="129">
                  <c:v>91.233000000000004</c:v>
                </c:pt>
                <c:pt idx="130">
                  <c:v>91.233000000000004</c:v>
                </c:pt>
                <c:pt idx="131">
                  <c:v>91.233000000000004</c:v>
                </c:pt>
                <c:pt idx="132">
                  <c:v>91.233000000000004</c:v>
                </c:pt>
                <c:pt idx="133">
                  <c:v>91.233000000000004</c:v>
                </c:pt>
                <c:pt idx="134">
                  <c:v>91.233000000000004</c:v>
                </c:pt>
                <c:pt idx="135">
                  <c:v>91.233000000000004</c:v>
                </c:pt>
                <c:pt idx="136">
                  <c:v>91.233000000000004</c:v>
                </c:pt>
                <c:pt idx="137">
                  <c:v>91.233000000000004</c:v>
                </c:pt>
                <c:pt idx="138">
                  <c:v>91.233000000000004</c:v>
                </c:pt>
                <c:pt idx="139">
                  <c:v>91.233000000000004</c:v>
                </c:pt>
                <c:pt idx="140">
                  <c:v>91.233000000000004</c:v>
                </c:pt>
                <c:pt idx="141">
                  <c:v>91.233000000000004</c:v>
                </c:pt>
                <c:pt idx="142">
                  <c:v>91.233000000000004</c:v>
                </c:pt>
                <c:pt idx="143">
                  <c:v>91.233000000000004</c:v>
                </c:pt>
                <c:pt idx="144">
                  <c:v>91.233000000000004</c:v>
                </c:pt>
                <c:pt idx="145">
                  <c:v>91.233000000000004</c:v>
                </c:pt>
                <c:pt idx="146">
                  <c:v>91.233000000000004</c:v>
                </c:pt>
                <c:pt idx="147">
                  <c:v>91.233000000000004</c:v>
                </c:pt>
                <c:pt idx="148">
                  <c:v>91.233000000000004</c:v>
                </c:pt>
                <c:pt idx="149">
                  <c:v>91.233000000000004</c:v>
                </c:pt>
                <c:pt idx="150">
                  <c:v>91.233000000000004</c:v>
                </c:pt>
                <c:pt idx="151">
                  <c:v>91.233000000000004</c:v>
                </c:pt>
                <c:pt idx="152">
                  <c:v>91.233000000000004</c:v>
                </c:pt>
                <c:pt idx="153">
                  <c:v>91.233000000000004</c:v>
                </c:pt>
                <c:pt idx="154">
                  <c:v>91.233000000000004</c:v>
                </c:pt>
                <c:pt idx="155">
                  <c:v>91.233000000000004</c:v>
                </c:pt>
                <c:pt idx="156">
                  <c:v>91.233000000000004</c:v>
                </c:pt>
                <c:pt idx="157">
                  <c:v>91.233000000000004</c:v>
                </c:pt>
                <c:pt idx="158">
                  <c:v>91.233000000000004</c:v>
                </c:pt>
                <c:pt idx="159">
                  <c:v>91.233000000000004</c:v>
                </c:pt>
                <c:pt idx="160">
                  <c:v>91.233000000000004</c:v>
                </c:pt>
                <c:pt idx="161">
                  <c:v>91.233000000000004</c:v>
                </c:pt>
                <c:pt idx="162">
                  <c:v>91.233000000000004</c:v>
                </c:pt>
                <c:pt idx="163">
                  <c:v>91.233000000000004</c:v>
                </c:pt>
                <c:pt idx="164">
                  <c:v>91.233000000000004</c:v>
                </c:pt>
                <c:pt idx="165">
                  <c:v>91.233000000000004</c:v>
                </c:pt>
                <c:pt idx="166">
                  <c:v>91.233000000000004</c:v>
                </c:pt>
                <c:pt idx="167">
                  <c:v>91.233000000000004</c:v>
                </c:pt>
                <c:pt idx="168">
                  <c:v>91.233000000000004</c:v>
                </c:pt>
                <c:pt idx="169">
                  <c:v>91.233000000000004</c:v>
                </c:pt>
                <c:pt idx="170">
                  <c:v>91.233000000000004</c:v>
                </c:pt>
                <c:pt idx="171">
                  <c:v>91.233000000000004</c:v>
                </c:pt>
                <c:pt idx="172">
                  <c:v>91.233000000000004</c:v>
                </c:pt>
                <c:pt idx="173">
                  <c:v>91.233000000000004</c:v>
                </c:pt>
                <c:pt idx="174">
                  <c:v>91.233000000000004</c:v>
                </c:pt>
                <c:pt idx="175">
                  <c:v>91.233000000000004</c:v>
                </c:pt>
                <c:pt idx="176">
                  <c:v>91.233000000000004</c:v>
                </c:pt>
                <c:pt idx="177">
                  <c:v>91.233000000000004</c:v>
                </c:pt>
                <c:pt idx="178">
                  <c:v>91.233000000000004</c:v>
                </c:pt>
                <c:pt idx="179">
                  <c:v>91.233000000000004</c:v>
                </c:pt>
                <c:pt idx="180">
                  <c:v>91.233000000000004</c:v>
                </c:pt>
                <c:pt idx="181">
                  <c:v>91.233000000000004</c:v>
                </c:pt>
                <c:pt idx="182">
                  <c:v>91.233000000000004</c:v>
                </c:pt>
                <c:pt idx="183">
                  <c:v>91.233000000000004</c:v>
                </c:pt>
                <c:pt idx="184">
                  <c:v>91.233000000000004</c:v>
                </c:pt>
                <c:pt idx="185">
                  <c:v>91.233000000000004</c:v>
                </c:pt>
                <c:pt idx="186">
                  <c:v>91.233000000000004</c:v>
                </c:pt>
                <c:pt idx="187">
                  <c:v>91.233000000000004</c:v>
                </c:pt>
                <c:pt idx="188">
                  <c:v>91.233000000000004</c:v>
                </c:pt>
                <c:pt idx="189">
                  <c:v>91.233000000000004</c:v>
                </c:pt>
                <c:pt idx="190">
                  <c:v>91.233000000000004</c:v>
                </c:pt>
                <c:pt idx="191">
                  <c:v>91.233000000000004</c:v>
                </c:pt>
                <c:pt idx="192">
                  <c:v>91.233000000000004</c:v>
                </c:pt>
                <c:pt idx="193">
                  <c:v>91.233000000000004</c:v>
                </c:pt>
                <c:pt idx="194">
                  <c:v>91.233000000000004</c:v>
                </c:pt>
                <c:pt idx="195">
                  <c:v>91.233000000000004</c:v>
                </c:pt>
                <c:pt idx="196">
                  <c:v>91.233000000000004</c:v>
                </c:pt>
                <c:pt idx="197">
                  <c:v>91.233000000000004</c:v>
                </c:pt>
                <c:pt idx="198">
                  <c:v>91.233000000000004</c:v>
                </c:pt>
                <c:pt idx="199">
                  <c:v>91.233000000000004</c:v>
                </c:pt>
                <c:pt idx="200">
                  <c:v>91.233000000000004</c:v>
                </c:pt>
                <c:pt idx="201">
                  <c:v>91.233000000000004</c:v>
                </c:pt>
                <c:pt idx="202">
                  <c:v>91.233000000000004</c:v>
                </c:pt>
                <c:pt idx="203">
                  <c:v>91.233000000000004</c:v>
                </c:pt>
                <c:pt idx="204">
                  <c:v>91.233000000000004</c:v>
                </c:pt>
                <c:pt idx="205">
                  <c:v>91.233000000000004</c:v>
                </c:pt>
                <c:pt idx="206">
                  <c:v>91.233000000000004</c:v>
                </c:pt>
                <c:pt idx="207">
                  <c:v>91.233000000000004</c:v>
                </c:pt>
                <c:pt idx="208">
                  <c:v>91.233000000000004</c:v>
                </c:pt>
                <c:pt idx="209">
                  <c:v>91.233000000000004</c:v>
                </c:pt>
                <c:pt idx="210">
                  <c:v>91.233000000000004</c:v>
                </c:pt>
                <c:pt idx="211">
                  <c:v>91.233000000000004</c:v>
                </c:pt>
                <c:pt idx="212">
                  <c:v>91.233000000000004</c:v>
                </c:pt>
                <c:pt idx="213">
                  <c:v>91.233000000000004</c:v>
                </c:pt>
                <c:pt idx="214">
                  <c:v>91.233000000000004</c:v>
                </c:pt>
                <c:pt idx="215">
                  <c:v>91.233000000000004</c:v>
                </c:pt>
                <c:pt idx="216">
                  <c:v>91.233000000000004</c:v>
                </c:pt>
                <c:pt idx="217">
                  <c:v>91.233000000000004</c:v>
                </c:pt>
                <c:pt idx="218">
                  <c:v>91.233000000000004</c:v>
                </c:pt>
                <c:pt idx="219">
                  <c:v>91.233000000000004</c:v>
                </c:pt>
                <c:pt idx="220">
                  <c:v>91.233000000000004</c:v>
                </c:pt>
                <c:pt idx="221">
                  <c:v>91.233000000000004</c:v>
                </c:pt>
                <c:pt idx="222">
                  <c:v>91.233000000000004</c:v>
                </c:pt>
                <c:pt idx="223">
                  <c:v>91.233000000000004</c:v>
                </c:pt>
                <c:pt idx="224">
                  <c:v>91.233000000000004</c:v>
                </c:pt>
                <c:pt idx="225">
                  <c:v>91.233000000000004</c:v>
                </c:pt>
                <c:pt idx="226">
                  <c:v>91.233000000000004</c:v>
                </c:pt>
                <c:pt idx="227">
                  <c:v>91.233000000000004</c:v>
                </c:pt>
                <c:pt idx="228">
                  <c:v>91.233000000000004</c:v>
                </c:pt>
                <c:pt idx="229">
                  <c:v>91.233000000000004</c:v>
                </c:pt>
                <c:pt idx="230">
                  <c:v>91.233000000000004</c:v>
                </c:pt>
                <c:pt idx="231">
                  <c:v>91.233000000000004</c:v>
                </c:pt>
                <c:pt idx="232">
                  <c:v>91.233000000000004</c:v>
                </c:pt>
                <c:pt idx="233">
                  <c:v>91.233000000000004</c:v>
                </c:pt>
                <c:pt idx="234">
                  <c:v>91.233000000000004</c:v>
                </c:pt>
                <c:pt idx="235">
                  <c:v>91.233000000000004</c:v>
                </c:pt>
                <c:pt idx="236">
                  <c:v>91.233000000000004</c:v>
                </c:pt>
                <c:pt idx="237">
                  <c:v>91.233000000000004</c:v>
                </c:pt>
                <c:pt idx="238">
                  <c:v>91.233000000000004</c:v>
                </c:pt>
                <c:pt idx="239">
                  <c:v>91.233000000000004</c:v>
                </c:pt>
                <c:pt idx="240">
                  <c:v>91.233000000000004</c:v>
                </c:pt>
                <c:pt idx="241">
                  <c:v>91.233000000000004</c:v>
                </c:pt>
                <c:pt idx="242">
                  <c:v>91.233000000000004</c:v>
                </c:pt>
                <c:pt idx="243">
                  <c:v>91.233000000000004</c:v>
                </c:pt>
                <c:pt idx="244">
                  <c:v>91.233000000000004</c:v>
                </c:pt>
                <c:pt idx="245">
                  <c:v>91.233000000000004</c:v>
                </c:pt>
                <c:pt idx="246">
                  <c:v>91.233000000000004</c:v>
                </c:pt>
                <c:pt idx="247">
                  <c:v>91.233000000000004</c:v>
                </c:pt>
                <c:pt idx="248">
                  <c:v>91.233000000000004</c:v>
                </c:pt>
                <c:pt idx="249">
                  <c:v>91.233000000000004</c:v>
                </c:pt>
                <c:pt idx="250">
                  <c:v>91.233000000000004</c:v>
                </c:pt>
                <c:pt idx="251">
                  <c:v>91.233000000000004</c:v>
                </c:pt>
                <c:pt idx="252">
                  <c:v>91.233000000000004</c:v>
                </c:pt>
                <c:pt idx="253">
                  <c:v>91.233000000000004</c:v>
                </c:pt>
                <c:pt idx="254">
                  <c:v>91.233000000000004</c:v>
                </c:pt>
                <c:pt idx="255">
                  <c:v>91.233000000000004</c:v>
                </c:pt>
                <c:pt idx="256">
                  <c:v>91.233000000000004</c:v>
                </c:pt>
                <c:pt idx="257">
                  <c:v>91.233000000000004</c:v>
                </c:pt>
                <c:pt idx="258">
                  <c:v>91.233000000000004</c:v>
                </c:pt>
                <c:pt idx="259">
                  <c:v>91.233000000000004</c:v>
                </c:pt>
                <c:pt idx="260">
                  <c:v>91.233000000000004</c:v>
                </c:pt>
                <c:pt idx="261">
                  <c:v>91.233000000000004</c:v>
                </c:pt>
                <c:pt idx="262">
                  <c:v>91.233000000000004</c:v>
                </c:pt>
                <c:pt idx="263">
                  <c:v>91.233000000000004</c:v>
                </c:pt>
                <c:pt idx="264">
                  <c:v>91.233000000000004</c:v>
                </c:pt>
                <c:pt idx="265">
                  <c:v>91.233000000000004</c:v>
                </c:pt>
                <c:pt idx="266">
                  <c:v>91.233000000000004</c:v>
                </c:pt>
                <c:pt idx="267">
                  <c:v>91.233000000000004</c:v>
                </c:pt>
                <c:pt idx="268">
                  <c:v>91.233000000000004</c:v>
                </c:pt>
                <c:pt idx="269">
                  <c:v>91.233000000000004</c:v>
                </c:pt>
                <c:pt idx="270">
                  <c:v>91.233000000000004</c:v>
                </c:pt>
                <c:pt idx="271">
                  <c:v>91.233000000000004</c:v>
                </c:pt>
                <c:pt idx="272">
                  <c:v>91.233000000000004</c:v>
                </c:pt>
                <c:pt idx="273">
                  <c:v>91.233000000000004</c:v>
                </c:pt>
                <c:pt idx="274">
                  <c:v>91.233000000000004</c:v>
                </c:pt>
                <c:pt idx="275">
                  <c:v>91.233000000000004</c:v>
                </c:pt>
                <c:pt idx="276">
                  <c:v>91.233000000000004</c:v>
                </c:pt>
                <c:pt idx="277">
                  <c:v>91.233000000000004</c:v>
                </c:pt>
                <c:pt idx="278">
                  <c:v>91.233000000000004</c:v>
                </c:pt>
                <c:pt idx="279">
                  <c:v>91.233000000000004</c:v>
                </c:pt>
                <c:pt idx="280">
                  <c:v>91.233000000000004</c:v>
                </c:pt>
                <c:pt idx="281">
                  <c:v>91.233000000000004</c:v>
                </c:pt>
                <c:pt idx="282">
                  <c:v>91.233000000000004</c:v>
                </c:pt>
                <c:pt idx="283">
                  <c:v>91.233000000000004</c:v>
                </c:pt>
                <c:pt idx="284">
                  <c:v>91.233000000000004</c:v>
                </c:pt>
                <c:pt idx="285">
                  <c:v>91.233000000000004</c:v>
                </c:pt>
                <c:pt idx="286">
                  <c:v>91.233000000000004</c:v>
                </c:pt>
                <c:pt idx="287">
                  <c:v>91.233000000000004</c:v>
                </c:pt>
                <c:pt idx="288">
                  <c:v>91.233000000000004</c:v>
                </c:pt>
                <c:pt idx="289">
                  <c:v>91.233000000000004</c:v>
                </c:pt>
                <c:pt idx="290">
                  <c:v>91.233000000000004</c:v>
                </c:pt>
                <c:pt idx="291">
                  <c:v>91.233000000000004</c:v>
                </c:pt>
                <c:pt idx="292">
                  <c:v>91.233000000000004</c:v>
                </c:pt>
                <c:pt idx="293">
                  <c:v>91.233000000000004</c:v>
                </c:pt>
                <c:pt idx="294">
                  <c:v>91.233000000000004</c:v>
                </c:pt>
                <c:pt idx="295">
                  <c:v>91.233000000000004</c:v>
                </c:pt>
                <c:pt idx="296">
                  <c:v>91.233000000000004</c:v>
                </c:pt>
                <c:pt idx="297">
                  <c:v>91.233000000000004</c:v>
                </c:pt>
                <c:pt idx="298">
                  <c:v>91.233000000000004</c:v>
                </c:pt>
                <c:pt idx="299">
                  <c:v>91.233000000000004</c:v>
                </c:pt>
                <c:pt idx="300">
                  <c:v>91.233000000000004</c:v>
                </c:pt>
                <c:pt idx="301">
                  <c:v>91.233000000000004</c:v>
                </c:pt>
                <c:pt idx="302">
                  <c:v>91.233000000000004</c:v>
                </c:pt>
                <c:pt idx="303">
                  <c:v>91.233000000000004</c:v>
                </c:pt>
                <c:pt idx="304">
                  <c:v>91.233000000000004</c:v>
                </c:pt>
                <c:pt idx="305">
                  <c:v>91.233000000000004</c:v>
                </c:pt>
                <c:pt idx="306">
                  <c:v>91.233000000000004</c:v>
                </c:pt>
                <c:pt idx="307">
                  <c:v>91.233000000000004</c:v>
                </c:pt>
                <c:pt idx="308">
                  <c:v>91.233000000000004</c:v>
                </c:pt>
                <c:pt idx="309">
                  <c:v>91.233000000000004</c:v>
                </c:pt>
                <c:pt idx="310">
                  <c:v>91.233000000000004</c:v>
                </c:pt>
                <c:pt idx="311">
                  <c:v>91.233000000000004</c:v>
                </c:pt>
                <c:pt idx="312">
                  <c:v>91.233000000000004</c:v>
                </c:pt>
                <c:pt idx="313">
                  <c:v>91.233000000000004</c:v>
                </c:pt>
                <c:pt idx="314">
                  <c:v>91.233000000000004</c:v>
                </c:pt>
                <c:pt idx="315">
                  <c:v>91.233000000000004</c:v>
                </c:pt>
                <c:pt idx="316">
                  <c:v>91.233000000000004</c:v>
                </c:pt>
                <c:pt idx="317">
                  <c:v>91.233000000000004</c:v>
                </c:pt>
                <c:pt idx="318">
                  <c:v>91.233000000000004</c:v>
                </c:pt>
                <c:pt idx="319">
                  <c:v>91.233000000000004</c:v>
                </c:pt>
                <c:pt idx="320">
                  <c:v>91.233000000000004</c:v>
                </c:pt>
                <c:pt idx="321">
                  <c:v>91.233000000000004</c:v>
                </c:pt>
                <c:pt idx="322">
                  <c:v>91.233000000000004</c:v>
                </c:pt>
                <c:pt idx="323">
                  <c:v>91.233000000000004</c:v>
                </c:pt>
                <c:pt idx="324">
                  <c:v>91.233000000000004</c:v>
                </c:pt>
                <c:pt idx="325">
                  <c:v>91.233000000000004</c:v>
                </c:pt>
                <c:pt idx="326">
                  <c:v>91.233000000000004</c:v>
                </c:pt>
                <c:pt idx="327">
                  <c:v>91.233000000000004</c:v>
                </c:pt>
                <c:pt idx="328">
                  <c:v>91.233000000000004</c:v>
                </c:pt>
                <c:pt idx="329">
                  <c:v>91.233000000000004</c:v>
                </c:pt>
                <c:pt idx="330">
                  <c:v>91.233000000000004</c:v>
                </c:pt>
                <c:pt idx="331">
                  <c:v>91.233000000000004</c:v>
                </c:pt>
                <c:pt idx="332">
                  <c:v>91.233000000000004</c:v>
                </c:pt>
                <c:pt idx="333">
                  <c:v>91.233000000000004</c:v>
                </c:pt>
                <c:pt idx="334">
                  <c:v>91.233000000000004</c:v>
                </c:pt>
                <c:pt idx="335">
                  <c:v>91.233000000000004</c:v>
                </c:pt>
                <c:pt idx="336">
                  <c:v>91.233000000000004</c:v>
                </c:pt>
                <c:pt idx="337">
                  <c:v>91.233000000000004</c:v>
                </c:pt>
                <c:pt idx="338">
                  <c:v>91.233000000000004</c:v>
                </c:pt>
                <c:pt idx="339">
                  <c:v>91.233000000000004</c:v>
                </c:pt>
                <c:pt idx="340">
                  <c:v>91.233000000000004</c:v>
                </c:pt>
                <c:pt idx="341">
                  <c:v>91.233000000000004</c:v>
                </c:pt>
                <c:pt idx="342">
                  <c:v>91.233000000000004</c:v>
                </c:pt>
                <c:pt idx="343">
                  <c:v>91.233000000000004</c:v>
                </c:pt>
                <c:pt idx="344">
                  <c:v>91.233000000000004</c:v>
                </c:pt>
                <c:pt idx="345">
                  <c:v>91.233000000000004</c:v>
                </c:pt>
                <c:pt idx="346">
                  <c:v>91.233000000000004</c:v>
                </c:pt>
                <c:pt idx="347">
                  <c:v>91.233000000000004</c:v>
                </c:pt>
                <c:pt idx="348">
                  <c:v>91.233000000000004</c:v>
                </c:pt>
                <c:pt idx="349">
                  <c:v>91.233000000000004</c:v>
                </c:pt>
                <c:pt idx="350">
                  <c:v>91.233000000000004</c:v>
                </c:pt>
                <c:pt idx="351">
                  <c:v>91.233000000000004</c:v>
                </c:pt>
                <c:pt idx="352">
                  <c:v>91.233000000000004</c:v>
                </c:pt>
                <c:pt idx="353">
                  <c:v>91.233000000000004</c:v>
                </c:pt>
                <c:pt idx="354">
                  <c:v>91.233000000000004</c:v>
                </c:pt>
                <c:pt idx="355">
                  <c:v>91.233000000000004</c:v>
                </c:pt>
                <c:pt idx="356">
                  <c:v>91.233000000000004</c:v>
                </c:pt>
                <c:pt idx="357">
                  <c:v>91.233000000000004</c:v>
                </c:pt>
                <c:pt idx="358">
                  <c:v>91.233000000000004</c:v>
                </c:pt>
                <c:pt idx="359">
                  <c:v>91.233000000000004</c:v>
                </c:pt>
                <c:pt idx="360">
                  <c:v>91.233000000000004</c:v>
                </c:pt>
                <c:pt idx="361">
                  <c:v>91.233000000000004</c:v>
                </c:pt>
                <c:pt idx="362">
                  <c:v>91.233000000000004</c:v>
                </c:pt>
                <c:pt idx="363">
                  <c:v>91.233000000000004</c:v>
                </c:pt>
                <c:pt idx="364">
                  <c:v>91.233000000000004</c:v>
                </c:pt>
                <c:pt idx="365">
                  <c:v>91.233000000000004</c:v>
                </c:pt>
                <c:pt idx="366">
                  <c:v>91.233000000000004</c:v>
                </c:pt>
                <c:pt idx="367">
                  <c:v>91.233000000000004</c:v>
                </c:pt>
                <c:pt idx="368">
                  <c:v>91.233000000000004</c:v>
                </c:pt>
                <c:pt idx="369">
                  <c:v>91.233000000000004</c:v>
                </c:pt>
                <c:pt idx="370">
                  <c:v>91.233000000000004</c:v>
                </c:pt>
                <c:pt idx="371">
                  <c:v>91.233000000000004</c:v>
                </c:pt>
                <c:pt idx="372">
                  <c:v>91.233000000000004</c:v>
                </c:pt>
                <c:pt idx="373">
                  <c:v>91.233000000000004</c:v>
                </c:pt>
                <c:pt idx="374">
                  <c:v>91.233000000000004</c:v>
                </c:pt>
                <c:pt idx="375">
                  <c:v>91.233000000000004</c:v>
                </c:pt>
                <c:pt idx="376">
                  <c:v>91.233000000000004</c:v>
                </c:pt>
                <c:pt idx="377">
                  <c:v>91.233000000000004</c:v>
                </c:pt>
                <c:pt idx="378">
                  <c:v>91.233000000000004</c:v>
                </c:pt>
                <c:pt idx="379">
                  <c:v>91.233000000000004</c:v>
                </c:pt>
                <c:pt idx="380">
                  <c:v>91.233000000000004</c:v>
                </c:pt>
                <c:pt idx="381">
                  <c:v>91.233000000000004</c:v>
                </c:pt>
                <c:pt idx="382">
                  <c:v>91.233000000000004</c:v>
                </c:pt>
                <c:pt idx="383">
                  <c:v>91.233000000000004</c:v>
                </c:pt>
                <c:pt idx="384">
                  <c:v>91.233000000000004</c:v>
                </c:pt>
                <c:pt idx="385">
                  <c:v>91.233000000000004</c:v>
                </c:pt>
                <c:pt idx="386">
                  <c:v>91.233000000000004</c:v>
                </c:pt>
                <c:pt idx="387">
                  <c:v>91.233000000000004</c:v>
                </c:pt>
                <c:pt idx="388">
                  <c:v>91.233000000000004</c:v>
                </c:pt>
                <c:pt idx="389">
                  <c:v>91.233000000000004</c:v>
                </c:pt>
                <c:pt idx="390">
                  <c:v>91.233000000000004</c:v>
                </c:pt>
                <c:pt idx="391">
                  <c:v>91.233000000000004</c:v>
                </c:pt>
                <c:pt idx="392">
                  <c:v>91.233000000000004</c:v>
                </c:pt>
                <c:pt idx="393">
                  <c:v>91.233000000000004</c:v>
                </c:pt>
                <c:pt idx="394">
                  <c:v>91.233000000000004</c:v>
                </c:pt>
                <c:pt idx="395">
                  <c:v>91.233000000000004</c:v>
                </c:pt>
                <c:pt idx="396">
                  <c:v>91.233000000000004</c:v>
                </c:pt>
                <c:pt idx="397">
                  <c:v>91.233000000000004</c:v>
                </c:pt>
                <c:pt idx="398">
                  <c:v>91.233000000000004</c:v>
                </c:pt>
                <c:pt idx="399">
                  <c:v>91.233000000000004</c:v>
                </c:pt>
                <c:pt idx="400">
                  <c:v>91.233000000000004</c:v>
                </c:pt>
                <c:pt idx="401">
                  <c:v>91.233000000000004</c:v>
                </c:pt>
                <c:pt idx="402">
                  <c:v>91.233000000000004</c:v>
                </c:pt>
                <c:pt idx="403">
                  <c:v>91.233000000000004</c:v>
                </c:pt>
                <c:pt idx="404">
                  <c:v>91.233000000000004</c:v>
                </c:pt>
                <c:pt idx="405">
                  <c:v>91.233000000000004</c:v>
                </c:pt>
                <c:pt idx="406">
                  <c:v>91.233000000000004</c:v>
                </c:pt>
                <c:pt idx="407">
                  <c:v>91.233000000000004</c:v>
                </c:pt>
                <c:pt idx="408">
                  <c:v>91.233000000000004</c:v>
                </c:pt>
                <c:pt idx="409">
                  <c:v>91.233000000000004</c:v>
                </c:pt>
                <c:pt idx="410">
                  <c:v>91.233000000000004</c:v>
                </c:pt>
                <c:pt idx="411">
                  <c:v>91.233000000000004</c:v>
                </c:pt>
                <c:pt idx="412">
                  <c:v>91.233000000000004</c:v>
                </c:pt>
                <c:pt idx="413">
                  <c:v>91.233000000000004</c:v>
                </c:pt>
                <c:pt idx="414">
                  <c:v>91.233000000000004</c:v>
                </c:pt>
                <c:pt idx="415">
                  <c:v>91.233000000000004</c:v>
                </c:pt>
                <c:pt idx="416">
                  <c:v>91.233000000000004</c:v>
                </c:pt>
                <c:pt idx="417">
                  <c:v>91.233000000000004</c:v>
                </c:pt>
                <c:pt idx="418">
                  <c:v>91.233000000000004</c:v>
                </c:pt>
                <c:pt idx="419">
                  <c:v>91.233000000000004</c:v>
                </c:pt>
                <c:pt idx="420">
                  <c:v>91.233000000000004</c:v>
                </c:pt>
                <c:pt idx="421">
                  <c:v>91.233000000000004</c:v>
                </c:pt>
                <c:pt idx="422">
                  <c:v>91.233000000000004</c:v>
                </c:pt>
                <c:pt idx="423">
                  <c:v>91.233000000000004</c:v>
                </c:pt>
                <c:pt idx="424">
                  <c:v>91.233000000000004</c:v>
                </c:pt>
                <c:pt idx="425">
                  <c:v>91.233000000000004</c:v>
                </c:pt>
                <c:pt idx="426">
                  <c:v>91.233000000000004</c:v>
                </c:pt>
                <c:pt idx="427">
                  <c:v>91.233000000000004</c:v>
                </c:pt>
                <c:pt idx="428">
                  <c:v>91.233000000000004</c:v>
                </c:pt>
                <c:pt idx="429">
                  <c:v>91.233000000000004</c:v>
                </c:pt>
                <c:pt idx="430">
                  <c:v>91.233000000000004</c:v>
                </c:pt>
                <c:pt idx="431">
                  <c:v>91.233000000000004</c:v>
                </c:pt>
                <c:pt idx="432">
                  <c:v>91.233000000000004</c:v>
                </c:pt>
                <c:pt idx="433">
                  <c:v>91.233000000000004</c:v>
                </c:pt>
                <c:pt idx="434">
                  <c:v>91.233000000000004</c:v>
                </c:pt>
                <c:pt idx="435">
                  <c:v>91.233000000000004</c:v>
                </c:pt>
                <c:pt idx="436">
                  <c:v>91.233000000000004</c:v>
                </c:pt>
                <c:pt idx="437">
                  <c:v>91.233000000000004</c:v>
                </c:pt>
                <c:pt idx="438">
                  <c:v>91.233000000000004</c:v>
                </c:pt>
                <c:pt idx="439">
                  <c:v>91.233000000000004</c:v>
                </c:pt>
                <c:pt idx="440">
                  <c:v>91.233000000000004</c:v>
                </c:pt>
                <c:pt idx="441">
                  <c:v>91.233000000000004</c:v>
                </c:pt>
                <c:pt idx="442">
                  <c:v>91.233000000000004</c:v>
                </c:pt>
                <c:pt idx="443">
                  <c:v>91.233000000000004</c:v>
                </c:pt>
                <c:pt idx="444">
                  <c:v>91.233000000000004</c:v>
                </c:pt>
                <c:pt idx="445">
                  <c:v>91.233000000000004</c:v>
                </c:pt>
                <c:pt idx="446">
                  <c:v>91.233000000000004</c:v>
                </c:pt>
                <c:pt idx="447">
                  <c:v>91.233000000000004</c:v>
                </c:pt>
                <c:pt idx="448">
                  <c:v>91.233000000000004</c:v>
                </c:pt>
                <c:pt idx="449">
                  <c:v>91.233000000000004</c:v>
                </c:pt>
                <c:pt idx="450">
                  <c:v>91.233000000000004</c:v>
                </c:pt>
                <c:pt idx="451">
                  <c:v>91.233000000000004</c:v>
                </c:pt>
                <c:pt idx="452">
                  <c:v>91.233000000000004</c:v>
                </c:pt>
                <c:pt idx="453">
                  <c:v>91.233000000000004</c:v>
                </c:pt>
                <c:pt idx="454">
                  <c:v>91.233000000000004</c:v>
                </c:pt>
                <c:pt idx="455">
                  <c:v>91.233000000000004</c:v>
                </c:pt>
                <c:pt idx="456">
                  <c:v>91.233000000000004</c:v>
                </c:pt>
                <c:pt idx="457">
                  <c:v>91.233000000000004</c:v>
                </c:pt>
                <c:pt idx="458">
                  <c:v>91.233000000000004</c:v>
                </c:pt>
                <c:pt idx="459">
                  <c:v>91.233000000000004</c:v>
                </c:pt>
                <c:pt idx="460">
                  <c:v>91.233000000000004</c:v>
                </c:pt>
                <c:pt idx="461">
                  <c:v>91.233000000000004</c:v>
                </c:pt>
                <c:pt idx="462">
                  <c:v>91.233000000000004</c:v>
                </c:pt>
                <c:pt idx="463">
                  <c:v>91.233000000000004</c:v>
                </c:pt>
                <c:pt idx="464">
                  <c:v>91.233000000000004</c:v>
                </c:pt>
                <c:pt idx="465">
                  <c:v>91.233000000000004</c:v>
                </c:pt>
                <c:pt idx="466">
                  <c:v>91.233000000000004</c:v>
                </c:pt>
                <c:pt idx="467">
                  <c:v>91.233000000000004</c:v>
                </c:pt>
                <c:pt idx="468">
                  <c:v>91.233000000000004</c:v>
                </c:pt>
                <c:pt idx="469">
                  <c:v>91.233000000000004</c:v>
                </c:pt>
                <c:pt idx="470">
                  <c:v>91.233000000000004</c:v>
                </c:pt>
                <c:pt idx="471">
                  <c:v>91.233000000000004</c:v>
                </c:pt>
                <c:pt idx="472">
                  <c:v>91.233000000000004</c:v>
                </c:pt>
                <c:pt idx="473">
                  <c:v>91.233000000000004</c:v>
                </c:pt>
                <c:pt idx="474">
                  <c:v>91.233000000000004</c:v>
                </c:pt>
                <c:pt idx="475">
                  <c:v>91.233000000000004</c:v>
                </c:pt>
                <c:pt idx="476">
                  <c:v>91.233000000000004</c:v>
                </c:pt>
                <c:pt idx="477">
                  <c:v>91.233000000000004</c:v>
                </c:pt>
                <c:pt idx="478">
                  <c:v>91.233000000000004</c:v>
                </c:pt>
                <c:pt idx="479">
                  <c:v>91.233000000000004</c:v>
                </c:pt>
                <c:pt idx="480">
                  <c:v>91.233000000000004</c:v>
                </c:pt>
                <c:pt idx="481">
                  <c:v>91.233000000000004</c:v>
                </c:pt>
                <c:pt idx="482">
                  <c:v>91.233000000000004</c:v>
                </c:pt>
                <c:pt idx="483">
                  <c:v>91.233000000000004</c:v>
                </c:pt>
                <c:pt idx="484">
                  <c:v>91.233000000000004</c:v>
                </c:pt>
                <c:pt idx="485">
                  <c:v>91.233000000000004</c:v>
                </c:pt>
                <c:pt idx="486">
                  <c:v>91.233000000000004</c:v>
                </c:pt>
                <c:pt idx="487">
                  <c:v>91.233000000000004</c:v>
                </c:pt>
                <c:pt idx="488">
                  <c:v>91.233000000000004</c:v>
                </c:pt>
                <c:pt idx="489">
                  <c:v>91.233000000000004</c:v>
                </c:pt>
                <c:pt idx="490">
                  <c:v>91.233000000000004</c:v>
                </c:pt>
                <c:pt idx="491">
                  <c:v>91.233000000000004</c:v>
                </c:pt>
                <c:pt idx="492">
                  <c:v>91.233000000000004</c:v>
                </c:pt>
                <c:pt idx="493">
                  <c:v>91.233000000000004</c:v>
                </c:pt>
                <c:pt idx="494">
                  <c:v>91.233000000000004</c:v>
                </c:pt>
                <c:pt idx="495">
                  <c:v>91.233000000000004</c:v>
                </c:pt>
                <c:pt idx="496">
                  <c:v>91.233000000000004</c:v>
                </c:pt>
                <c:pt idx="497">
                  <c:v>91.233000000000004</c:v>
                </c:pt>
                <c:pt idx="498">
                  <c:v>91.233000000000004</c:v>
                </c:pt>
                <c:pt idx="499">
                  <c:v>91.233000000000004</c:v>
                </c:pt>
                <c:pt idx="500">
                  <c:v>91.233000000000004</c:v>
                </c:pt>
                <c:pt idx="501">
                  <c:v>91.233000000000004</c:v>
                </c:pt>
                <c:pt idx="502">
                  <c:v>91.233000000000004</c:v>
                </c:pt>
                <c:pt idx="503">
                  <c:v>91.233000000000004</c:v>
                </c:pt>
                <c:pt idx="504">
                  <c:v>91.233000000000004</c:v>
                </c:pt>
                <c:pt idx="505">
                  <c:v>91.233000000000004</c:v>
                </c:pt>
                <c:pt idx="506">
                  <c:v>91.233000000000004</c:v>
                </c:pt>
                <c:pt idx="507">
                  <c:v>91.233000000000004</c:v>
                </c:pt>
                <c:pt idx="508">
                  <c:v>91.233000000000004</c:v>
                </c:pt>
                <c:pt idx="509">
                  <c:v>91.233000000000004</c:v>
                </c:pt>
                <c:pt idx="510">
                  <c:v>91.233000000000004</c:v>
                </c:pt>
                <c:pt idx="511">
                  <c:v>91.233000000000004</c:v>
                </c:pt>
                <c:pt idx="512">
                  <c:v>91.233000000000004</c:v>
                </c:pt>
                <c:pt idx="513">
                  <c:v>91.233000000000004</c:v>
                </c:pt>
                <c:pt idx="514">
                  <c:v>91.233000000000004</c:v>
                </c:pt>
                <c:pt idx="515">
                  <c:v>91.233000000000004</c:v>
                </c:pt>
                <c:pt idx="516">
                  <c:v>91.233000000000004</c:v>
                </c:pt>
                <c:pt idx="517">
                  <c:v>91.233000000000004</c:v>
                </c:pt>
                <c:pt idx="518">
                  <c:v>91.233000000000004</c:v>
                </c:pt>
                <c:pt idx="519">
                  <c:v>91.233000000000004</c:v>
                </c:pt>
                <c:pt idx="520">
                  <c:v>91.233000000000004</c:v>
                </c:pt>
                <c:pt idx="521">
                  <c:v>91.233000000000004</c:v>
                </c:pt>
                <c:pt idx="522">
                  <c:v>91.233000000000004</c:v>
                </c:pt>
                <c:pt idx="523">
                  <c:v>91.233000000000004</c:v>
                </c:pt>
                <c:pt idx="524">
                  <c:v>91.233000000000004</c:v>
                </c:pt>
                <c:pt idx="525">
                  <c:v>91.233000000000004</c:v>
                </c:pt>
                <c:pt idx="526">
                  <c:v>91.233000000000004</c:v>
                </c:pt>
                <c:pt idx="527">
                  <c:v>91.233000000000004</c:v>
                </c:pt>
                <c:pt idx="528">
                  <c:v>91.233000000000004</c:v>
                </c:pt>
                <c:pt idx="529">
                  <c:v>91.233000000000004</c:v>
                </c:pt>
                <c:pt idx="530">
                  <c:v>91.233000000000004</c:v>
                </c:pt>
                <c:pt idx="531">
                  <c:v>91.233000000000004</c:v>
                </c:pt>
                <c:pt idx="532">
                  <c:v>91.233000000000004</c:v>
                </c:pt>
                <c:pt idx="533">
                  <c:v>91.233000000000004</c:v>
                </c:pt>
                <c:pt idx="534">
                  <c:v>91.233000000000004</c:v>
                </c:pt>
                <c:pt idx="535">
                  <c:v>91.233000000000004</c:v>
                </c:pt>
                <c:pt idx="536">
                  <c:v>91.233000000000004</c:v>
                </c:pt>
                <c:pt idx="537">
                  <c:v>91.233000000000004</c:v>
                </c:pt>
                <c:pt idx="538">
                  <c:v>91.233000000000004</c:v>
                </c:pt>
                <c:pt idx="539">
                  <c:v>91.233000000000004</c:v>
                </c:pt>
                <c:pt idx="540">
                  <c:v>91.233000000000004</c:v>
                </c:pt>
                <c:pt idx="541">
                  <c:v>91.233000000000004</c:v>
                </c:pt>
                <c:pt idx="542">
                  <c:v>91.233000000000004</c:v>
                </c:pt>
                <c:pt idx="543">
                  <c:v>91.233000000000004</c:v>
                </c:pt>
                <c:pt idx="544">
                  <c:v>91.233000000000004</c:v>
                </c:pt>
                <c:pt idx="545">
                  <c:v>91.233000000000004</c:v>
                </c:pt>
                <c:pt idx="546">
                  <c:v>91.233000000000004</c:v>
                </c:pt>
                <c:pt idx="547">
                  <c:v>91.233000000000004</c:v>
                </c:pt>
                <c:pt idx="548">
                  <c:v>91.233000000000004</c:v>
                </c:pt>
                <c:pt idx="549">
                  <c:v>91.233000000000004</c:v>
                </c:pt>
                <c:pt idx="550">
                  <c:v>91.233000000000004</c:v>
                </c:pt>
                <c:pt idx="551">
                  <c:v>91.233000000000004</c:v>
                </c:pt>
                <c:pt idx="552">
                  <c:v>91.233000000000004</c:v>
                </c:pt>
                <c:pt idx="553">
                  <c:v>91.233000000000004</c:v>
                </c:pt>
                <c:pt idx="554">
                  <c:v>91.233000000000004</c:v>
                </c:pt>
                <c:pt idx="555">
                  <c:v>91.233000000000004</c:v>
                </c:pt>
                <c:pt idx="556">
                  <c:v>91.233000000000004</c:v>
                </c:pt>
                <c:pt idx="557">
                  <c:v>91.233000000000004</c:v>
                </c:pt>
                <c:pt idx="558">
                  <c:v>91.233000000000004</c:v>
                </c:pt>
                <c:pt idx="559">
                  <c:v>91.233000000000004</c:v>
                </c:pt>
                <c:pt idx="560">
                  <c:v>91.233000000000004</c:v>
                </c:pt>
                <c:pt idx="561">
                  <c:v>91.233000000000004</c:v>
                </c:pt>
                <c:pt idx="562">
                  <c:v>91.233000000000004</c:v>
                </c:pt>
                <c:pt idx="563">
                  <c:v>91.233000000000004</c:v>
                </c:pt>
                <c:pt idx="564">
                  <c:v>91.233000000000004</c:v>
                </c:pt>
                <c:pt idx="565">
                  <c:v>91.233000000000004</c:v>
                </c:pt>
                <c:pt idx="566">
                  <c:v>91.233000000000004</c:v>
                </c:pt>
                <c:pt idx="567">
                  <c:v>91.233000000000004</c:v>
                </c:pt>
                <c:pt idx="568">
                  <c:v>91.233000000000004</c:v>
                </c:pt>
                <c:pt idx="569">
                  <c:v>91.233000000000004</c:v>
                </c:pt>
                <c:pt idx="570">
                  <c:v>91.233000000000004</c:v>
                </c:pt>
                <c:pt idx="571">
                  <c:v>91.233000000000004</c:v>
                </c:pt>
                <c:pt idx="572">
                  <c:v>91.233000000000004</c:v>
                </c:pt>
                <c:pt idx="573">
                  <c:v>91.233000000000004</c:v>
                </c:pt>
                <c:pt idx="574">
                  <c:v>91.233000000000004</c:v>
                </c:pt>
                <c:pt idx="575">
                  <c:v>91.233000000000004</c:v>
                </c:pt>
                <c:pt idx="576">
                  <c:v>91.233000000000004</c:v>
                </c:pt>
                <c:pt idx="577">
                  <c:v>91.233000000000004</c:v>
                </c:pt>
                <c:pt idx="578">
                  <c:v>91.233000000000004</c:v>
                </c:pt>
                <c:pt idx="579">
                  <c:v>91.233000000000004</c:v>
                </c:pt>
                <c:pt idx="580">
                  <c:v>91.233000000000004</c:v>
                </c:pt>
                <c:pt idx="581">
                  <c:v>91.233000000000004</c:v>
                </c:pt>
                <c:pt idx="582">
                  <c:v>91.233000000000004</c:v>
                </c:pt>
                <c:pt idx="583">
                  <c:v>91.233000000000004</c:v>
                </c:pt>
                <c:pt idx="584">
                  <c:v>91.233000000000004</c:v>
                </c:pt>
                <c:pt idx="585">
                  <c:v>91.233000000000004</c:v>
                </c:pt>
                <c:pt idx="586">
                  <c:v>91.233000000000004</c:v>
                </c:pt>
                <c:pt idx="587">
                  <c:v>91.233000000000004</c:v>
                </c:pt>
                <c:pt idx="588">
                  <c:v>91.233000000000004</c:v>
                </c:pt>
                <c:pt idx="589">
                  <c:v>91.233000000000004</c:v>
                </c:pt>
                <c:pt idx="590">
                  <c:v>91.233000000000004</c:v>
                </c:pt>
                <c:pt idx="591">
                  <c:v>91.233000000000004</c:v>
                </c:pt>
                <c:pt idx="592">
                  <c:v>91.233000000000004</c:v>
                </c:pt>
                <c:pt idx="593">
                  <c:v>91.233000000000004</c:v>
                </c:pt>
                <c:pt idx="594">
                  <c:v>91.233000000000004</c:v>
                </c:pt>
                <c:pt idx="595">
                  <c:v>91.233000000000004</c:v>
                </c:pt>
                <c:pt idx="596">
                  <c:v>91.233000000000004</c:v>
                </c:pt>
                <c:pt idx="597">
                  <c:v>91.233000000000004</c:v>
                </c:pt>
                <c:pt idx="598">
                  <c:v>91.233000000000004</c:v>
                </c:pt>
                <c:pt idx="599">
                  <c:v>91.233000000000004</c:v>
                </c:pt>
                <c:pt idx="600">
                  <c:v>91.233000000000004</c:v>
                </c:pt>
                <c:pt idx="601">
                  <c:v>91.233000000000004</c:v>
                </c:pt>
                <c:pt idx="602">
                  <c:v>91.233000000000004</c:v>
                </c:pt>
                <c:pt idx="603">
                  <c:v>91.233000000000004</c:v>
                </c:pt>
                <c:pt idx="604">
                  <c:v>91.233000000000004</c:v>
                </c:pt>
                <c:pt idx="605">
                  <c:v>91.233000000000004</c:v>
                </c:pt>
                <c:pt idx="606">
                  <c:v>91.233000000000004</c:v>
                </c:pt>
                <c:pt idx="607">
                  <c:v>91.233000000000004</c:v>
                </c:pt>
                <c:pt idx="608">
                  <c:v>91.233000000000004</c:v>
                </c:pt>
                <c:pt idx="609">
                  <c:v>91.233000000000004</c:v>
                </c:pt>
                <c:pt idx="610">
                  <c:v>91.233000000000004</c:v>
                </c:pt>
                <c:pt idx="611">
                  <c:v>91.233000000000004</c:v>
                </c:pt>
                <c:pt idx="612">
                  <c:v>91.233000000000004</c:v>
                </c:pt>
                <c:pt idx="613">
                  <c:v>91.233000000000004</c:v>
                </c:pt>
                <c:pt idx="614">
                  <c:v>91.233000000000004</c:v>
                </c:pt>
                <c:pt idx="615">
                  <c:v>91.233000000000004</c:v>
                </c:pt>
                <c:pt idx="616">
                  <c:v>91.233000000000004</c:v>
                </c:pt>
                <c:pt idx="617">
                  <c:v>91.233000000000004</c:v>
                </c:pt>
                <c:pt idx="618">
                  <c:v>91.233000000000004</c:v>
                </c:pt>
                <c:pt idx="619">
                  <c:v>91.233000000000004</c:v>
                </c:pt>
                <c:pt idx="620">
                  <c:v>91.233000000000004</c:v>
                </c:pt>
                <c:pt idx="621">
                  <c:v>91.233000000000004</c:v>
                </c:pt>
                <c:pt idx="622">
                  <c:v>91.233000000000004</c:v>
                </c:pt>
                <c:pt idx="623">
                  <c:v>91.233000000000004</c:v>
                </c:pt>
                <c:pt idx="624">
                  <c:v>91.233000000000004</c:v>
                </c:pt>
                <c:pt idx="625">
                  <c:v>91.233000000000004</c:v>
                </c:pt>
                <c:pt idx="626">
                  <c:v>91.233000000000004</c:v>
                </c:pt>
                <c:pt idx="627">
                  <c:v>91.233000000000004</c:v>
                </c:pt>
                <c:pt idx="628">
                  <c:v>91.233000000000004</c:v>
                </c:pt>
                <c:pt idx="629">
                  <c:v>91.233000000000004</c:v>
                </c:pt>
                <c:pt idx="630">
                  <c:v>91.233000000000004</c:v>
                </c:pt>
                <c:pt idx="631">
                  <c:v>91.233000000000004</c:v>
                </c:pt>
                <c:pt idx="632">
                  <c:v>91.233000000000004</c:v>
                </c:pt>
                <c:pt idx="633">
                  <c:v>91.233000000000004</c:v>
                </c:pt>
                <c:pt idx="634">
                  <c:v>91.233000000000004</c:v>
                </c:pt>
                <c:pt idx="635">
                  <c:v>91.233000000000004</c:v>
                </c:pt>
                <c:pt idx="636">
                  <c:v>91.233000000000004</c:v>
                </c:pt>
                <c:pt idx="637">
                  <c:v>91.233000000000004</c:v>
                </c:pt>
                <c:pt idx="638">
                  <c:v>91.233000000000004</c:v>
                </c:pt>
                <c:pt idx="639">
                  <c:v>91.233000000000004</c:v>
                </c:pt>
                <c:pt idx="640">
                  <c:v>91.233000000000004</c:v>
                </c:pt>
                <c:pt idx="641">
                  <c:v>91.233000000000004</c:v>
                </c:pt>
                <c:pt idx="642">
                  <c:v>91.233000000000004</c:v>
                </c:pt>
                <c:pt idx="643">
                  <c:v>91.233000000000004</c:v>
                </c:pt>
                <c:pt idx="644">
                  <c:v>91.233000000000004</c:v>
                </c:pt>
                <c:pt idx="645">
                  <c:v>91.233000000000004</c:v>
                </c:pt>
                <c:pt idx="646">
                  <c:v>91.233000000000004</c:v>
                </c:pt>
                <c:pt idx="647">
                  <c:v>91.233000000000004</c:v>
                </c:pt>
                <c:pt idx="648">
                  <c:v>91.233000000000004</c:v>
                </c:pt>
                <c:pt idx="649">
                  <c:v>91.233000000000004</c:v>
                </c:pt>
                <c:pt idx="650">
                  <c:v>91.233000000000004</c:v>
                </c:pt>
                <c:pt idx="651">
                  <c:v>91.233000000000004</c:v>
                </c:pt>
                <c:pt idx="652">
                  <c:v>91.233000000000004</c:v>
                </c:pt>
                <c:pt idx="653">
                  <c:v>91.233000000000004</c:v>
                </c:pt>
                <c:pt idx="654">
                  <c:v>91.233000000000004</c:v>
                </c:pt>
                <c:pt idx="655">
                  <c:v>91.233000000000004</c:v>
                </c:pt>
                <c:pt idx="656">
                  <c:v>91.233000000000004</c:v>
                </c:pt>
                <c:pt idx="657">
                  <c:v>91.233000000000004</c:v>
                </c:pt>
                <c:pt idx="658">
                  <c:v>91.233000000000004</c:v>
                </c:pt>
                <c:pt idx="659">
                  <c:v>91.233000000000004</c:v>
                </c:pt>
                <c:pt idx="660">
                  <c:v>91.233000000000004</c:v>
                </c:pt>
                <c:pt idx="661">
                  <c:v>91.233000000000004</c:v>
                </c:pt>
                <c:pt idx="662">
                  <c:v>91.233000000000004</c:v>
                </c:pt>
                <c:pt idx="663">
                  <c:v>91.233000000000004</c:v>
                </c:pt>
                <c:pt idx="664">
                  <c:v>91.233000000000004</c:v>
                </c:pt>
                <c:pt idx="665">
                  <c:v>91.233000000000004</c:v>
                </c:pt>
                <c:pt idx="666">
                  <c:v>91.233000000000004</c:v>
                </c:pt>
                <c:pt idx="667">
                  <c:v>91.233000000000004</c:v>
                </c:pt>
                <c:pt idx="668">
                  <c:v>91.233000000000004</c:v>
                </c:pt>
                <c:pt idx="669">
                  <c:v>91.233000000000004</c:v>
                </c:pt>
                <c:pt idx="670">
                  <c:v>91.233000000000004</c:v>
                </c:pt>
                <c:pt idx="671">
                  <c:v>91.233000000000004</c:v>
                </c:pt>
                <c:pt idx="672">
                  <c:v>91.233000000000004</c:v>
                </c:pt>
                <c:pt idx="673">
                  <c:v>91.233000000000004</c:v>
                </c:pt>
                <c:pt idx="674">
                  <c:v>91.233000000000004</c:v>
                </c:pt>
                <c:pt idx="675">
                  <c:v>91.233000000000004</c:v>
                </c:pt>
                <c:pt idx="676">
                  <c:v>91.233000000000004</c:v>
                </c:pt>
                <c:pt idx="677">
                  <c:v>91.233000000000004</c:v>
                </c:pt>
                <c:pt idx="678">
                  <c:v>91.233000000000004</c:v>
                </c:pt>
                <c:pt idx="679">
                  <c:v>91.233000000000004</c:v>
                </c:pt>
                <c:pt idx="680">
                  <c:v>91.233000000000004</c:v>
                </c:pt>
                <c:pt idx="681">
                  <c:v>91.233000000000004</c:v>
                </c:pt>
                <c:pt idx="682">
                  <c:v>91.233000000000004</c:v>
                </c:pt>
                <c:pt idx="683">
                  <c:v>91.233000000000004</c:v>
                </c:pt>
                <c:pt idx="684">
                  <c:v>91.233000000000004</c:v>
                </c:pt>
                <c:pt idx="685">
                  <c:v>91.233000000000004</c:v>
                </c:pt>
                <c:pt idx="686">
                  <c:v>91.233000000000004</c:v>
                </c:pt>
                <c:pt idx="687">
                  <c:v>91.233000000000004</c:v>
                </c:pt>
                <c:pt idx="688">
                  <c:v>91.233000000000004</c:v>
                </c:pt>
                <c:pt idx="689">
                  <c:v>91.233000000000004</c:v>
                </c:pt>
                <c:pt idx="690">
                  <c:v>91.233000000000004</c:v>
                </c:pt>
                <c:pt idx="691">
                  <c:v>91.233000000000004</c:v>
                </c:pt>
                <c:pt idx="692">
                  <c:v>91.233000000000004</c:v>
                </c:pt>
                <c:pt idx="693">
                  <c:v>91.233000000000004</c:v>
                </c:pt>
                <c:pt idx="694">
                  <c:v>91.233000000000004</c:v>
                </c:pt>
                <c:pt idx="695">
                  <c:v>91.233000000000004</c:v>
                </c:pt>
                <c:pt idx="696">
                  <c:v>91.233000000000004</c:v>
                </c:pt>
                <c:pt idx="697">
                  <c:v>91.233000000000004</c:v>
                </c:pt>
                <c:pt idx="698">
                  <c:v>91.233000000000004</c:v>
                </c:pt>
                <c:pt idx="699">
                  <c:v>91.233000000000004</c:v>
                </c:pt>
                <c:pt idx="700">
                  <c:v>91.233000000000004</c:v>
                </c:pt>
                <c:pt idx="701">
                  <c:v>91.233000000000004</c:v>
                </c:pt>
                <c:pt idx="702">
                  <c:v>91.233000000000004</c:v>
                </c:pt>
                <c:pt idx="703">
                  <c:v>91.233000000000004</c:v>
                </c:pt>
                <c:pt idx="704">
                  <c:v>91.233000000000004</c:v>
                </c:pt>
                <c:pt idx="705">
                  <c:v>91.233000000000004</c:v>
                </c:pt>
                <c:pt idx="706">
                  <c:v>91.233000000000004</c:v>
                </c:pt>
                <c:pt idx="707">
                  <c:v>91.233000000000004</c:v>
                </c:pt>
                <c:pt idx="708">
                  <c:v>91.233000000000004</c:v>
                </c:pt>
                <c:pt idx="709">
                  <c:v>91.233000000000004</c:v>
                </c:pt>
                <c:pt idx="710">
                  <c:v>91.233000000000004</c:v>
                </c:pt>
                <c:pt idx="711">
                  <c:v>91.233000000000004</c:v>
                </c:pt>
                <c:pt idx="712">
                  <c:v>91.233000000000004</c:v>
                </c:pt>
                <c:pt idx="713">
                  <c:v>91.233000000000004</c:v>
                </c:pt>
                <c:pt idx="714">
                  <c:v>91.233000000000004</c:v>
                </c:pt>
                <c:pt idx="715">
                  <c:v>91.233000000000004</c:v>
                </c:pt>
                <c:pt idx="716">
                  <c:v>91.233000000000004</c:v>
                </c:pt>
                <c:pt idx="717">
                  <c:v>91.233000000000004</c:v>
                </c:pt>
                <c:pt idx="718">
                  <c:v>91.233000000000004</c:v>
                </c:pt>
                <c:pt idx="719">
                  <c:v>91.233000000000004</c:v>
                </c:pt>
                <c:pt idx="720">
                  <c:v>91.233000000000004</c:v>
                </c:pt>
                <c:pt idx="721">
                  <c:v>91.233000000000004</c:v>
                </c:pt>
                <c:pt idx="722">
                  <c:v>91.233000000000004</c:v>
                </c:pt>
                <c:pt idx="723">
                  <c:v>91.233000000000004</c:v>
                </c:pt>
                <c:pt idx="724">
                  <c:v>91.233000000000004</c:v>
                </c:pt>
                <c:pt idx="725">
                  <c:v>91.233000000000004</c:v>
                </c:pt>
                <c:pt idx="726">
                  <c:v>91.233000000000004</c:v>
                </c:pt>
                <c:pt idx="727">
                  <c:v>91.233000000000004</c:v>
                </c:pt>
                <c:pt idx="728">
                  <c:v>91.233000000000004</c:v>
                </c:pt>
                <c:pt idx="729">
                  <c:v>91.233000000000004</c:v>
                </c:pt>
                <c:pt idx="730">
                  <c:v>91.233000000000004</c:v>
                </c:pt>
                <c:pt idx="731">
                  <c:v>91.233000000000004</c:v>
                </c:pt>
                <c:pt idx="732">
                  <c:v>91.233000000000004</c:v>
                </c:pt>
                <c:pt idx="733">
                  <c:v>91.233000000000004</c:v>
                </c:pt>
                <c:pt idx="734">
                  <c:v>91.233000000000004</c:v>
                </c:pt>
                <c:pt idx="735">
                  <c:v>91.233000000000004</c:v>
                </c:pt>
                <c:pt idx="736">
                  <c:v>91.233000000000004</c:v>
                </c:pt>
                <c:pt idx="737">
                  <c:v>91.233000000000004</c:v>
                </c:pt>
                <c:pt idx="738">
                  <c:v>91.233000000000004</c:v>
                </c:pt>
                <c:pt idx="739">
                  <c:v>91.233000000000004</c:v>
                </c:pt>
                <c:pt idx="740">
                  <c:v>91.233000000000004</c:v>
                </c:pt>
                <c:pt idx="741">
                  <c:v>91.233000000000004</c:v>
                </c:pt>
                <c:pt idx="742">
                  <c:v>91.233000000000004</c:v>
                </c:pt>
                <c:pt idx="743">
                  <c:v>91.233000000000004</c:v>
                </c:pt>
                <c:pt idx="744">
                  <c:v>91.233000000000004</c:v>
                </c:pt>
                <c:pt idx="745">
                  <c:v>91.233000000000004</c:v>
                </c:pt>
                <c:pt idx="746">
                  <c:v>91.233000000000004</c:v>
                </c:pt>
                <c:pt idx="747">
                  <c:v>91.233000000000004</c:v>
                </c:pt>
                <c:pt idx="748">
                  <c:v>91.233000000000004</c:v>
                </c:pt>
                <c:pt idx="749">
                  <c:v>91.233000000000004</c:v>
                </c:pt>
                <c:pt idx="750">
                  <c:v>91.233000000000004</c:v>
                </c:pt>
                <c:pt idx="751">
                  <c:v>91.233000000000004</c:v>
                </c:pt>
                <c:pt idx="752">
                  <c:v>91.233000000000004</c:v>
                </c:pt>
                <c:pt idx="753">
                  <c:v>91.233000000000004</c:v>
                </c:pt>
                <c:pt idx="754">
                  <c:v>91.233000000000004</c:v>
                </c:pt>
                <c:pt idx="755">
                  <c:v>91.233000000000004</c:v>
                </c:pt>
                <c:pt idx="756">
                  <c:v>91.233000000000004</c:v>
                </c:pt>
                <c:pt idx="757">
                  <c:v>91.233000000000004</c:v>
                </c:pt>
                <c:pt idx="758">
                  <c:v>91.233000000000004</c:v>
                </c:pt>
                <c:pt idx="759">
                  <c:v>91.233000000000004</c:v>
                </c:pt>
                <c:pt idx="760">
                  <c:v>91.233000000000004</c:v>
                </c:pt>
                <c:pt idx="761">
                  <c:v>91.233000000000004</c:v>
                </c:pt>
                <c:pt idx="762">
                  <c:v>91.233000000000004</c:v>
                </c:pt>
                <c:pt idx="763">
                  <c:v>91.233000000000004</c:v>
                </c:pt>
                <c:pt idx="764">
                  <c:v>91.233000000000004</c:v>
                </c:pt>
                <c:pt idx="765">
                  <c:v>91.233000000000004</c:v>
                </c:pt>
                <c:pt idx="766">
                  <c:v>91.233000000000004</c:v>
                </c:pt>
                <c:pt idx="767">
                  <c:v>91.233000000000004</c:v>
                </c:pt>
                <c:pt idx="768">
                  <c:v>91.233000000000004</c:v>
                </c:pt>
                <c:pt idx="769">
                  <c:v>91.233000000000004</c:v>
                </c:pt>
                <c:pt idx="770">
                  <c:v>91.233000000000004</c:v>
                </c:pt>
                <c:pt idx="771">
                  <c:v>91.233000000000004</c:v>
                </c:pt>
                <c:pt idx="772">
                  <c:v>91.233000000000004</c:v>
                </c:pt>
                <c:pt idx="773">
                  <c:v>91.233000000000004</c:v>
                </c:pt>
                <c:pt idx="774">
                  <c:v>91.233000000000004</c:v>
                </c:pt>
                <c:pt idx="775">
                  <c:v>91.233000000000004</c:v>
                </c:pt>
                <c:pt idx="776">
                  <c:v>91.233000000000004</c:v>
                </c:pt>
                <c:pt idx="777">
                  <c:v>91.233000000000004</c:v>
                </c:pt>
                <c:pt idx="778">
                  <c:v>91.233000000000004</c:v>
                </c:pt>
                <c:pt idx="779">
                  <c:v>91.233000000000004</c:v>
                </c:pt>
                <c:pt idx="780">
                  <c:v>91.233000000000004</c:v>
                </c:pt>
                <c:pt idx="781">
                  <c:v>91.233000000000004</c:v>
                </c:pt>
                <c:pt idx="782">
                  <c:v>91.233000000000004</c:v>
                </c:pt>
                <c:pt idx="783">
                  <c:v>91.233000000000004</c:v>
                </c:pt>
                <c:pt idx="784">
                  <c:v>91.233000000000004</c:v>
                </c:pt>
                <c:pt idx="785">
                  <c:v>91.233000000000004</c:v>
                </c:pt>
                <c:pt idx="786">
                  <c:v>91.233000000000004</c:v>
                </c:pt>
                <c:pt idx="787">
                  <c:v>91.233000000000004</c:v>
                </c:pt>
                <c:pt idx="788">
                  <c:v>91.233000000000004</c:v>
                </c:pt>
                <c:pt idx="789">
                  <c:v>91.233000000000004</c:v>
                </c:pt>
                <c:pt idx="790">
                  <c:v>91.233000000000004</c:v>
                </c:pt>
                <c:pt idx="791">
                  <c:v>91.233000000000004</c:v>
                </c:pt>
                <c:pt idx="792">
                  <c:v>91.233000000000004</c:v>
                </c:pt>
                <c:pt idx="793">
                  <c:v>91.233000000000004</c:v>
                </c:pt>
                <c:pt idx="794">
                  <c:v>91.233000000000004</c:v>
                </c:pt>
                <c:pt idx="795">
                  <c:v>91.233000000000004</c:v>
                </c:pt>
                <c:pt idx="796">
                  <c:v>91.233000000000004</c:v>
                </c:pt>
                <c:pt idx="797">
                  <c:v>91.233000000000004</c:v>
                </c:pt>
                <c:pt idx="798">
                  <c:v>91.233000000000004</c:v>
                </c:pt>
                <c:pt idx="799">
                  <c:v>91.233000000000004</c:v>
                </c:pt>
                <c:pt idx="800">
                  <c:v>91.233000000000004</c:v>
                </c:pt>
                <c:pt idx="801">
                  <c:v>91.233000000000004</c:v>
                </c:pt>
                <c:pt idx="802">
                  <c:v>91.233000000000004</c:v>
                </c:pt>
                <c:pt idx="803">
                  <c:v>91.233000000000004</c:v>
                </c:pt>
                <c:pt idx="804">
                  <c:v>91.233000000000004</c:v>
                </c:pt>
                <c:pt idx="805">
                  <c:v>91.233000000000004</c:v>
                </c:pt>
                <c:pt idx="806">
                  <c:v>91.233000000000004</c:v>
                </c:pt>
                <c:pt idx="807">
                  <c:v>91.233000000000004</c:v>
                </c:pt>
                <c:pt idx="808">
                  <c:v>91.233000000000004</c:v>
                </c:pt>
                <c:pt idx="809">
                  <c:v>91.233000000000004</c:v>
                </c:pt>
                <c:pt idx="810">
                  <c:v>91.233000000000004</c:v>
                </c:pt>
                <c:pt idx="811">
                  <c:v>91.233000000000004</c:v>
                </c:pt>
                <c:pt idx="812">
                  <c:v>91.233000000000004</c:v>
                </c:pt>
                <c:pt idx="813">
                  <c:v>91.233000000000004</c:v>
                </c:pt>
                <c:pt idx="814">
                  <c:v>91.233000000000004</c:v>
                </c:pt>
                <c:pt idx="815">
                  <c:v>91.233000000000004</c:v>
                </c:pt>
                <c:pt idx="816">
                  <c:v>91.233000000000004</c:v>
                </c:pt>
                <c:pt idx="817">
                  <c:v>91.233000000000004</c:v>
                </c:pt>
                <c:pt idx="818">
                  <c:v>91.233000000000004</c:v>
                </c:pt>
                <c:pt idx="819">
                  <c:v>91.233000000000004</c:v>
                </c:pt>
                <c:pt idx="820">
                  <c:v>91.233000000000004</c:v>
                </c:pt>
                <c:pt idx="821">
                  <c:v>91.233000000000004</c:v>
                </c:pt>
                <c:pt idx="822">
                  <c:v>91.233000000000004</c:v>
                </c:pt>
                <c:pt idx="823">
                  <c:v>91.233000000000004</c:v>
                </c:pt>
                <c:pt idx="824">
                  <c:v>91.233000000000004</c:v>
                </c:pt>
                <c:pt idx="825">
                  <c:v>91.233000000000004</c:v>
                </c:pt>
                <c:pt idx="826">
                  <c:v>91.233000000000004</c:v>
                </c:pt>
                <c:pt idx="827">
                  <c:v>91.233000000000004</c:v>
                </c:pt>
                <c:pt idx="828">
                  <c:v>91.233000000000004</c:v>
                </c:pt>
                <c:pt idx="829">
                  <c:v>91.233000000000004</c:v>
                </c:pt>
                <c:pt idx="830">
                  <c:v>91.233000000000004</c:v>
                </c:pt>
                <c:pt idx="831">
                  <c:v>91.233000000000004</c:v>
                </c:pt>
                <c:pt idx="832">
                  <c:v>91.233000000000004</c:v>
                </c:pt>
                <c:pt idx="833">
                  <c:v>91.233000000000004</c:v>
                </c:pt>
                <c:pt idx="834">
                  <c:v>91.233000000000004</c:v>
                </c:pt>
                <c:pt idx="835">
                  <c:v>91.233000000000004</c:v>
                </c:pt>
                <c:pt idx="836">
                  <c:v>91.233000000000004</c:v>
                </c:pt>
                <c:pt idx="837">
                  <c:v>91.233000000000004</c:v>
                </c:pt>
                <c:pt idx="838">
                  <c:v>91.233000000000004</c:v>
                </c:pt>
                <c:pt idx="839">
                  <c:v>91.233000000000004</c:v>
                </c:pt>
                <c:pt idx="840">
                  <c:v>91.233000000000004</c:v>
                </c:pt>
                <c:pt idx="841">
                  <c:v>91.233000000000004</c:v>
                </c:pt>
                <c:pt idx="842">
                  <c:v>91.233000000000004</c:v>
                </c:pt>
                <c:pt idx="843">
                  <c:v>91.233000000000004</c:v>
                </c:pt>
                <c:pt idx="844">
                  <c:v>91.233000000000004</c:v>
                </c:pt>
                <c:pt idx="845">
                  <c:v>91.233000000000004</c:v>
                </c:pt>
                <c:pt idx="846">
                  <c:v>91.233000000000004</c:v>
                </c:pt>
                <c:pt idx="847">
                  <c:v>91.233000000000004</c:v>
                </c:pt>
                <c:pt idx="848">
                  <c:v>91.233000000000004</c:v>
                </c:pt>
                <c:pt idx="849">
                  <c:v>91.233000000000004</c:v>
                </c:pt>
                <c:pt idx="850">
                  <c:v>91.233000000000004</c:v>
                </c:pt>
                <c:pt idx="851">
                  <c:v>91.233000000000004</c:v>
                </c:pt>
                <c:pt idx="852">
                  <c:v>91.233000000000004</c:v>
                </c:pt>
                <c:pt idx="853">
                  <c:v>91.233000000000004</c:v>
                </c:pt>
                <c:pt idx="854">
                  <c:v>91.233000000000004</c:v>
                </c:pt>
                <c:pt idx="855">
                  <c:v>91.233000000000004</c:v>
                </c:pt>
                <c:pt idx="856">
                  <c:v>91.233000000000004</c:v>
                </c:pt>
                <c:pt idx="857">
                  <c:v>91.233000000000004</c:v>
                </c:pt>
                <c:pt idx="858">
                  <c:v>91.233000000000004</c:v>
                </c:pt>
                <c:pt idx="859">
                  <c:v>91.233000000000004</c:v>
                </c:pt>
                <c:pt idx="860">
                  <c:v>91.233000000000004</c:v>
                </c:pt>
                <c:pt idx="861">
                  <c:v>91.233000000000004</c:v>
                </c:pt>
                <c:pt idx="862">
                  <c:v>91.233000000000004</c:v>
                </c:pt>
                <c:pt idx="863">
                  <c:v>91.233000000000004</c:v>
                </c:pt>
                <c:pt idx="864">
                  <c:v>91.233000000000004</c:v>
                </c:pt>
                <c:pt idx="865">
                  <c:v>91.233000000000004</c:v>
                </c:pt>
                <c:pt idx="866">
                  <c:v>91.233000000000004</c:v>
                </c:pt>
                <c:pt idx="867">
                  <c:v>91.233000000000004</c:v>
                </c:pt>
                <c:pt idx="868">
                  <c:v>91.233000000000004</c:v>
                </c:pt>
                <c:pt idx="869">
                  <c:v>91.233000000000004</c:v>
                </c:pt>
                <c:pt idx="870">
                  <c:v>91.233000000000004</c:v>
                </c:pt>
                <c:pt idx="871">
                  <c:v>91.233000000000004</c:v>
                </c:pt>
                <c:pt idx="872">
                  <c:v>91.233000000000004</c:v>
                </c:pt>
                <c:pt idx="873">
                  <c:v>91.233000000000004</c:v>
                </c:pt>
                <c:pt idx="874">
                  <c:v>91.233000000000004</c:v>
                </c:pt>
                <c:pt idx="875">
                  <c:v>91.233000000000004</c:v>
                </c:pt>
                <c:pt idx="876">
                  <c:v>91.233000000000004</c:v>
                </c:pt>
                <c:pt idx="877">
                  <c:v>91.233000000000004</c:v>
                </c:pt>
                <c:pt idx="878">
                  <c:v>91.233000000000004</c:v>
                </c:pt>
                <c:pt idx="879">
                  <c:v>91.233000000000004</c:v>
                </c:pt>
                <c:pt idx="880">
                  <c:v>91.233000000000004</c:v>
                </c:pt>
                <c:pt idx="881">
                  <c:v>91.233000000000004</c:v>
                </c:pt>
                <c:pt idx="882">
                  <c:v>91.233000000000004</c:v>
                </c:pt>
                <c:pt idx="883">
                  <c:v>91.233000000000004</c:v>
                </c:pt>
                <c:pt idx="884">
                  <c:v>91.233000000000004</c:v>
                </c:pt>
                <c:pt idx="885">
                  <c:v>91.233000000000004</c:v>
                </c:pt>
                <c:pt idx="886">
                  <c:v>91.233000000000004</c:v>
                </c:pt>
                <c:pt idx="887">
                  <c:v>91.233000000000004</c:v>
                </c:pt>
                <c:pt idx="888">
                  <c:v>91.233000000000004</c:v>
                </c:pt>
                <c:pt idx="889">
                  <c:v>91.233000000000004</c:v>
                </c:pt>
                <c:pt idx="890">
                  <c:v>91.233000000000004</c:v>
                </c:pt>
                <c:pt idx="891">
                  <c:v>91.233000000000004</c:v>
                </c:pt>
                <c:pt idx="892">
                  <c:v>91.233000000000004</c:v>
                </c:pt>
                <c:pt idx="893">
                  <c:v>91.233000000000004</c:v>
                </c:pt>
                <c:pt idx="894">
                  <c:v>91.233000000000004</c:v>
                </c:pt>
                <c:pt idx="895">
                  <c:v>91.233000000000004</c:v>
                </c:pt>
                <c:pt idx="896">
                  <c:v>91.233000000000004</c:v>
                </c:pt>
                <c:pt idx="897">
                  <c:v>91.233000000000004</c:v>
                </c:pt>
                <c:pt idx="898">
                  <c:v>91.233000000000004</c:v>
                </c:pt>
                <c:pt idx="899">
                  <c:v>91.233000000000004</c:v>
                </c:pt>
                <c:pt idx="900">
                  <c:v>91.233000000000004</c:v>
                </c:pt>
                <c:pt idx="901">
                  <c:v>91.233000000000004</c:v>
                </c:pt>
                <c:pt idx="902">
                  <c:v>91.233000000000004</c:v>
                </c:pt>
                <c:pt idx="903">
                  <c:v>91.233000000000004</c:v>
                </c:pt>
                <c:pt idx="904">
                  <c:v>91.233000000000004</c:v>
                </c:pt>
                <c:pt idx="905">
                  <c:v>91.233000000000004</c:v>
                </c:pt>
                <c:pt idx="906">
                  <c:v>91.233000000000004</c:v>
                </c:pt>
                <c:pt idx="907">
                  <c:v>91.233000000000004</c:v>
                </c:pt>
                <c:pt idx="908">
                  <c:v>91.233000000000004</c:v>
                </c:pt>
                <c:pt idx="909">
                  <c:v>91.233000000000004</c:v>
                </c:pt>
                <c:pt idx="910">
                  <c:v>91.233000000000004</c:v>
                </c:pt>
                <c:pt idx="911">
                  <c:v>91.233000000000004</c:v>
                </c:pt>
                <c:pt idx="912">
                  <c:v>91.233000000000004</c:v>
                </c:pt>
                <c:pt idx="913">
                  <c:v>91.233000000000004</c:v>
                </c:pt>
                <c:pt idx="914">
                  <c:v>91.233000000000004</c:v>
                </c:pt>
                <c:pt idx="915">
                  <c:v>91.233000000000004</c:v>
                </c:pt>
                <c:pt idx="916">
                  <c:v>91.233000000000004</c:v>
                </c:pt>
                <c:pt idx="917">
                  <c:v>91.233000000000004</c:v>
                </c:pt>
                <c:pt idx="918">
                  <c:v>91.233000000000004</c:v>
                </c:pt>
                <c:pt idx="919">
                  <c:v>91.233000000000004</c:v>
                </c:pt>
                <c:pt idx="920">
                  <c:v>91.233000000000004</c:v>
                </c:pt>
                <c:pt idx="921">
                  <c:v>91.233000000000004</c:v>
                </c:pt>
                <c:pt idx="922">
                  <c:v>91.233000000000004</c:v>
                </c:pt>
                <c:pt idx="923">
                  <c:v>91.233000000000004</c:v>
                </c:pt>
                <c:pt idx="924">
                  <c:v>91.233000000000004</c:v>
                </c:pt>
                <c:pt idx="925">
                  <c:v>91.233000000000004</c:v>
                </c:pt>
                <c:pt idx="926">
                  <c:v>91.233000000000004</c:v>
                </c:pt>
                <c:pt idx="927">
                  <c:v>91.233000000000004</c:v>
                </c:pt>
                <c:pt idx="928">
                  <c:v>91.233000000000004</c:v>
                </c:pt>
                <c:pt idx="929">
                  <c:v>91.233000000000004</c:v>
                </c:pt>
                <c:pt idx="930">
                  <c:v>91.233000000000004</c:v>
                </c:pt>
                <c:pt idx="931">
                  <c:v>91.233000000000004</c:v>
                </c:pt>
                <c:pt idx="932">
                  <c:v>91.233000000000004</c:v>
                </c:pt>
                <c:pt idx="933">
                  <c:v>91.233000000000004</c:v>
                </c:pt>
                <c:pt idx="934">
                  <c:v>91.233000000000004</c:v>
                </c:pt>
                <c:pt idx="935">
                  <c:v>91.233000000000004</c:v>
                </c:pt>
                <c:pt idx="936">
                  <c:v>91.233000000000004</c:v>
                </c:pt>
                <c:pt idx="937">
                  <c:v>91.233000000000004</c:v>
                </c:pt>
                <c:pt idx="938">
                  <c:v>91.233000000000004</c:v>
                </c:pt>
                <c:pt idx="939">
                  <c:v>91.233000000000004</c:v>
                </c:pt>
                <c:pt idx="940">
                  <c:v>91.233000000000004</c:v>
                </c:pt>
                <c:pt idx="941">
                  <c:v>91.233000000000004</c:v>
                </c:pt>
                <c:pt idx="942">
                  <c:v>91.233000000000004</c:v>
                </c:pt>
                <c:pt idx="943">
                  <c:v>91.233000000000004</c:v>
                </c:pt>
                <c:pt idx="944">
                  <c:v>91.233000000000004</c:v>
                </c:pt>
                <c:pt idx="945">
                  <c:v>91.233000000000004</c:v>
                </c:pt>
                <c:pt idx="946">
                  <c:v>91.233000000000004</c:v>
                </c:pt>
                <c:pt idx="947">
                  <c:v>91.233000000000004</c:v>
                </c:pt>
                <c:pt idx="948">
                  <c:v>91.233000000000004</c:v>
                </c:pt>
                <c:pt idx="949">
                  <c:v>91.233000000000004</c:v>
                </c:pt>
                <c:pt idx="950">
                  <c:v>91.233000000000004</c:v>
                </c:pt>
                <c:pt idx="951">
                  <c:v>91.233000000000004</c:v>
                </c:pt>
                <c:pt idx="952">
                  <c:v>91.233000000000004</c:v>
                </c:pt>
                <c:pt idx="953">
                  <c:v>91.233000000000004</c:v>
                </c:pt>
                <c:pt idx="954">
                  <c:v>91.233000000000004</c:v>
                </c:pt>
                <c:pt idx="955">
                  <c:v>91.233000000000004</c:v>
                </c:pt>
                <c:pt idx="956">
                  <c:v>91.233000000000004</c:v>
                </c:pt>
                <c:pt idx="957">
                  <c:v>91.233000000000004</c:v>
                </c:pt>
                <c:pt idx="958">
                  <c:v>91.233000000000004</c:v>
                </c:pt>
                <c:pt idx="959">
                  <c:v>91.233000000000004</c:v>
                </c:pt>
                <c:pt idx="960">
                  <c:v>91.233000000000004</c:v>
                </c:pt>
                <c:pt idx="961">
                  <c:v>91.233000000000004</c:v>
                </c:pt>
                <c:pt idx="962">
                  <c:v>91.233000000000004</c:v>
                </c:pt>
                <c:pt idx="963">
                  <c:v>91.233000000000004</c:v>
                </c:pt>
                <c:pt idx="964">
                  <c:v>91.233000000000004</c:v>
                </c:pt>
                <c:pt idx="965">
                  <c:v>91.233000000000004</c:v>
                </c:pt>
                <c:pt idx="966">
                  <c:v>91.233000000000004</c:v>
                </c:pt>
                <c:pt idx="967">
                  <c:v>91.233000000000004</c:v>
                </c:pt>
                <c:pt idx="968">
                  <c:v>91.233000000000004</c:v>
                </c:pt>
                <c:pt idx="969">
                  <c:v>91.233000000000004</c:v>
                </c:pt>
                <c:pt idx="970">
                  <c:v>91.233000000000004</c:v>
                </c:pt>
                <c:pt idx="971">
                  <c:v>91.233000000000004</c:v>
                </c:pt>
                <c:pt idx="972">
                  <c:v>91.233000000000004</c:v>
                </c:pt>
                <c:pt idx="973">
                  <c:v>91.233000000000004</c:v>
                </c:pt>
                <c:pt idx="974">
                  <c:v>91.233000000000004</c:v>
                </c:pt>
                <c:pt idx="975">
                  <c:v>91.233000000000004</c:v>
                </c:pt>
                <c:pt idx="976">
                  <c:v>91.233000000000004</c:v>
                </c:pt>
                <c:pt idx="977">
                  <c:v>91.233000000000004</c:v>
                </c:pt>
                <c:pt idx="978">
                  <c:v>91.233000000000004</c:v>
                </c:pt>
                <c:pt idx="979">
                  <c:v>91.233000000000004</c:v>
                </c:pt>
                <c:pt idx="980">
                  <c:v>91.233000000000004</c:v>
                </c:pt>
                <c:pt idx="981">
                  <c:v>91.233000000000004</c:v>
                </c:pt>
                <c:pt idx="982">
                  <c:v>91.233000000000004</c:v>
                </c:pt>
                <c:pt idx="983">
                  <c:v>91.233000000000004</c:v>
                </c:pt>
                <c:pt idx="984">
                  <c:v>91.233000000000004</c:v>
                </c:pt>
                <c:pt idx="985">
                  <c:v>91.233000000000004</c:v>
                </c:pt>
                <c:pt idx="986">
                  <c:v>91.233000000000004</c:v>
                </c:pt>
                <c:pt idx="987">
                  <c:v>91.233000000000004</c:v>
                </c:pt>
                <c:pt idx="988">
                  <c:v>91.233000000000004</c:v>
                </c:pt>
                <c:pt idx="989">
                  <c:v>91.233000000000004</c:v>
                </c:pt>
                <c:pt idx="990">
                  <c:v>91.233000000000004</c:v>
                </c:pt>
                <c:pt idx="991">
                  <c:v>91.233000000000004</c:v>
                </c:pt>
                <c:pt idx="992">
                  <c:v>91.233000000000004</c:v>
                </c:pt>
                <c:pt idx="993">
                  <c:v>91.233000000000004</c:v>
                </c:pt>
                <c:pt idx="994">
                  <c:v>91.233000000000004</c:v>
                </c:pt>
                <c:pt idx="995">
                  <c:v>91.233000000000004</c:v>
                </c:pt>
                <c:pt idx="996">
                  <c:v>91.233000000000004</c:v>
                </c:pt>
                <c:pt idx="997">
                  <c:v>91.233000000000004</c:v>
                </c:pt>
                <c:pt idx="998">
                  <c:v>91.233000000000004</c:v>
                </c:pt>
                <c:pt idx="999">
                  <c:v>91.233000000000004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CF-4904-A118-12537A6AF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43056"/>
        <c:axId val="6784416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'Storage to House'!$B$11</c15:sqref>
                        </c15:formulaRef>
                      </c:ext>
                    </c:extLst>
                    <c:strCache>
                      <c:ptCount val="1"/>
                      <c:pt idx="0">
                        <c:v>Flow Rate [L/min]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'Storage to House'!$B$12:$B$1011</c15:sqref>
                        </c15:formulaRef>
                      </c:ext>
                    </c:extLst>
                    <c:numCache>
                      <c:formatCode>0.00</c:formatCode>
                      <c:ptCount val="1000"/>
                      <c:pt idx="0">
                        <c:v>5.6548667764616277E-2</c:v>
                      </c:pt>
                      <c:pt idx="1">
                        <c:v>0.11309733552923255</c:v>
                      </c:pt>
                      <c:pt idx="2">
                        <c:v>0.16964600329384882</c:v>
                      </c:pt>
                      <c:pt idx="3">
                        <c:v>0.22619467105846511</c:v>
                      </c:pt>
                      <c:pt idx="4">
                        <c:v>0.28274333882308139</c:v>
                      </c:pt>
                      <c:pt idx="5">
                        <c:v>0.33929200658769765</c:v>
                      </c:pt>
                      <c:pt idx="6">
                        <c:v>0.39584067435231396</c:v>
                      </c:pt>
                      <c:pt idx="7">
                        <c:v>0.45238934211693022</c:v>
                      </c:pt>
                      <c:pt idx="8">
                        <c:v>0.50893800988154647</c:v>
                      </c:pt>
                      <c:pt idx="9">
                        <c:v>0.56548667764616278</c:v>
                      </c:pt>
                      <c:pt idx="10">
                        <c:v>0.62203534541077898</c:v>
                      </c:pt>
                      <c:pt idx="11">
                        <c:v>0.6785840131753953</c:v>
                      </c:pt>
                      <c:pt idx="12">
                        <c:v>0.73513268094001161</c:v>
                      </c:pt>
                      <c:pt idx="13">
                        <c:v>0.79168134870462792</c:v>
                      </c:pt>
                      <c:pt idx="14">
                        <c:v>0.84823001646924412</c:v>
                      </c:pt>
                      <c:pt idx="15">
                        <c:v>0.90477868423386043</c:v>
                      </c:pt>
                      <c:pt idx="16">
                        <c:v>0.96132735199847663</c:v>
                      </c:pt>
                      <c:pt idx="17">
                        <c:v>1.0178760197630929</c:v>
                      </c:pt>
                      <c:pt idx="18">
                        <c:v>1.0744246875277093</c:v>
                      </c:pt>
                      <c:pt idx="19">
                        <c:v>1.1309733552923256</c:v>
                      </c:pt>
                      <c:pt idx="20">
                        <c:v>1.1875220230569419</c:v>
                      </c:pt>
                      <c:pt idx="21">
                        <c:v>1.244070690821558</c:v>
                      </c:pt>
                      <c:pt idx="22">
                        <c:v>1.3006193585861745</c:v>
                      </c:pt>
                      <c:pt idx="23">
                        <c:v>1.3571680263507906</c:v>
                      </c:pt>
                      <c:pt idx="24">
                        <c:v>1.4137166941154069</c:v>
                      </c:pt>
                      <c:pt idx="25">
                        <c:v>1.4702653618800232</c:v>
                      </c:pt>
                      <c:pt idx="26">
                        <c:v>1.5268140296446395</c:v>
                      </c:pt>
                      <c:pt idx="27">
                        <c:v>1.5833626974092558</c:v>
                      </c:pt>
                      <c:pt idx="28">
                        <c:v>1.6399113651738717</c:v>
                      </c:pt>
                      <c:pt idx="29">
                        <c:v>1.6964600329384882</c:v>
                      </c:pt>
                      <c:pt idx="30">
                        <c:v>1.7530087007031045</c:v>
                      </c:pt>
                      <c:pt idx="31">
                        <c:v>1.8095573684677209</c:v>
                      </c:pt>
                      <c:pt idx="32">
                        <c:v>1.8661060362323372</c:v>
                      </c:pt>
                      <c:pt idx="33">
                        <c:v>1.9226547039969533</c:v>
                      </c:pt>
                      <c:pt idx="34">
                        <c:v>1.9792033717615696</c:v>
                      </c:pt>
                      <c:pt idx="35">
                        <c:v>2.0357520395261859</c:v>
                      </c:pt>
                      <c:pt idx="36">
                        <c:v>2.0923007072908022</c:v>
                      </c:pt>
                      <c:pt idx="37">
                        <c:v>2.1488493750554185</c:v>
                      </c:pt>
                      <c:pt idx="38">
                        <c:v>2.2053980428200353</c:v>
                      </c:pt>
                      <c:pt idx="39">
                        <c:v>2.2619467105846511</c:v>
                      </c:pt>
                      <c:pt idx="40">
                        <c:v>2.3184953783492674</c:v>
                      </c:pt>
                      <c:pt idx="41">
                        <c:v>2.3750440461138838</c:v>
                      </c:pt>
                      <c:pt idx="42">
                        <c:v>2.4315927138785001</c:v>
                      </c:pt>
                      <c:pt idx="43">
                        <c:v>2.4881413816431159</c:v>
                      </c:pt>
                      <c:pt idx="44">
                        <c:v>2.5446900494077322</c:v>
                      </c:pt>
                      <c:pt idx="45">
                        <c:v>2.601238717172349</c:v>
                      </c:pt>
                      <c:pt idx="46">
                        <c:v>2.6577873849369649</c:v>
                      </c:pt>
                      <c:pt idx="47">
                        <c:v>2.7143360527015812</c:v>
                      </c:pt>
                      <c:pt idx="48">
                        <c:v>2.770884720466197</c:v>
                      </c:pt>
                      <c:pt idx="49">
                        <c:v>2.8274333882308138</c:v>
                      </c:pt>
                      <c:pt idx="50">
                        <c:v>2.8839820559954297</c:v>
                      </c:pt>
                      <c:pt idx="51">
                        <c:v>2.9405307237600464</c:v>
                      </c:pt>
                      <c:pt idx="52">
                        <c:v>2.9970793915246627</c:v>
                      </c:pt>
                      <c:pt idx="53">
                        <c:v>3.0536280592892791</c:v>
                      </c:pt>
                      <c:pt idx="54">
                        <c:v>3.1101767270538954</c:v>
                      </c:pt>
                      <c:pt idx="55">
                        <c:v>3.1667253948185117</c:v>
                      </c:pt>
                      <c:pt idx="56">
                        <c:v>3.223274062583128</c:v>
                      </c:pt>
                      <c:pt idx="57">
                        <c:v>3.2798227303477434</c:v>
                      </c:pt>
                      <c:pt idx="58">
                        <c:v>3.3363713981123602</c:v>
                      </c:pt>
                      <c:pt idx="59">
                        <c:v>3.3929200658769765</c:v>
                      </c:pt>
                      <c:pt idx="60">
                        <c:v>3.4494687336415932</c:v>
                      </c:pt>
                      <c:pt idx="61">
                        <c:v>3.5060174014062091</c:v>
                      </c:pt>
                      <c:pt idx="62">
                        <c:v>3.5625660691708254</c:v>
                      </c:pt>
                      <c:pt idx="63">
                        <c:v>3.6191147369354417</c:v>
                      </c:pt>
                      <c:pt idx="64">
                        <c:v>3.675663404700058</c:v>
                      </c:pt>
                      <c:pt idx="65">
                        <c:v>3.7322120724646743</c:v>
                      </c:pt>
                      <c:pt idx="66">
                        <c:v>3.7887607402292902</c:v>
                      </c:pt>
                      <c:pt idx="67">
                        <c:v>3.8453094079939065</c:v>
                      </c:pt>
                      <c:pt idx="68">
                        <c:v>3.9018580757585228</c:v>
                      </c:pt>
                      <c:pt idx="69">
                        <c:v>3.9584067435231391</c:v>
                      </c:pt>
                      <c:pt idx="70">
                        <c:v>4.0149554112877563</c:v>
                      </c:pt>
                      <c:pt idx="71">
                        <c:v>4.0715040790523718</c:v>
                      </c:pt>
                      <c:pt idx="72">
                        <c:v>4.1280527468169881</c:v>
                      </c:pt>
                      <c:pt idx="73">
                        <c:v>4.1846014145816044</c:v>
                      </c:pt>
                      <c:pt idx="74">
                        <c:v>4.2411500823462207</c:v>
                      </c:pt>
                      <c:pt idx="75">
                        <c:v>4.297698750110837</c:v>
                      </c:pt>
                      <c:pt idx="76">
                        <c:v>4.3542474178754533</c:v>
                      </c:pt>
                      <c:pt idx="77">
                        <c:v>4.4107960856400705</c:v>
                      </c:pt>
                      <c:pt idx="78">
                        <c:v>4.4673447534046851</c:v>
                      </c:pt>
                      <c:pt idx="79">
                        <c:v>4.5238934211693023</c:v>
                      </c:pt>
                      <c:pt idx="80">
                        <c:v>4.5804420889339177</c:v>
                      </c:pt>
                      <c:pt idx="81">
                        <c:v>4.6369907566985349</c:v>
                      </c:pt>
                      <c:pt idx="82">
                        <c:v>4.6935394244631503</c:v>
                      </c:pt>
                      <c:pt idx="83">
                        <c:v>4.7500880922277675</c:v>
                      </c:pt>
                      <c:pt idx="84">
                        <c:v>4.8066367599923838</c:v>
                      </c:pt>
                      <c:pt idx="85">
                        <c:v>4.8631854277570001</c:v>
                      </c:pt>
                      <c:pt idx="86">
                        <c:v>4.9197340955216164</c:v>
                      </c:pt>
                      <c:pt idx="87">
                        <c:v>4.9762827632862319</c:v>
                      </c:pt>
                      <c:pt idx="88">
                        <c:v>5.0328314310508491</c:v>
                      </c:pt>
                      <c:pt idx="89">
                        <c:v>5.0893800988154645</c:v>
                      </c:pt>
                      <c:pt idx="90">
                        <c:v>5.1459287665800817</c:v>
                      </c:pt>
                      <c:pt idx="91">
                        <c:v>5.202477434344698</c:v>
                      </c:pt>
                      <c:pt idx="92">
                        <c:v>5.2590261021093143</c:v>
                      </c:pt>
                      <c:pt idx="93">
                        <c:v>5.3155747698739297</c:v>
                      </c:pt>
                      <c:pt idx="94">
                        <c:v>5.3721234376385452</c:v>
                      </c:pt>
                      <c:pt idx="95">
                        <c:v>5.4286721054031624</c:v>
                      </c:pt>
                      <c:pt idx="96">
                        <c:v>5.4852207731677787</c:v>
                      </c:pt>
                      <c:pt idx="97">
                        <c:v>5.5417694409323941</c:v>
                      </c:pt>
                      <c:pt idx="98">
                        <c:v>5.5983181086970113</c:v>
                      </c:pt>
                      <c:pt idx="99">
                        <c:v>5.6548667764616276</c:v>
                      </c:pt>
                      <c:pt idx="100">
                        <c:v>5.7114154442262439</c:v>
                      </c:pt>
                      <c:pt idx="101">
                        <c:v>5.7679641119908593</c:v>
                      </c:pt>
                      <c:pt idx="102">
                        <c:v>5.8245127797554765</c:v>
                      </c:pt>
                      <c:pt idx="103">
                        <c:v>5.8810614475200929</c:v>
                      </c:pt>
                      <c:pt idx="104">
                        <c:v>5.9376101152847092</c:v>
                      </c:pt>
                      <c:pt idx="105">
                        <c:v>5.9941587830493255</c:v>
                      </c:pt>
                      <c:pt idx="106">
                        <c:v>6.0507074508139418</c:v>
                      </c:pt>
                      <c:pt idx="107">
                        <c:v>6.1072561185785581</c:v>
                      </c:pt>
                      <c:pt idx="108">
                        <c:v>6.1638047863431735</c:v>
                      </c:pt>
                      <c:pt idx="109">
                        <c:v>6.2203534541077907</c:v>
                      </c:pt>
                      <c:pt idx="110">
                        <c:v>6.276902121872407</c:v>
                      </c:pt>
                      <c:pt idx="111">
                        <c:v>6.3334507896370233</c:v>
                      </c:pt>
                      <c:pt idx="112">
                        <c:v>6.3899994574016397</c:v>
                      </c:pt>
                      <c:pt idx="113">
                        <c:v>6.446548125166256</c:v>
                      </c:pt>
                      <c:pt idx="114">
                        <c:v>6.5030967929308723</c:v>
                      </c:pt>
                      <c:pt idx="115">
                        <c:v>6.5596454606954868</c:v>
                      </c:pt>
                      <c:pt idx="116">
                        <c:v>6.6161941284601031</c:v>
                      </c:pt>
                      <c:pt idx="117">
                        <c:v>6.6727427962247203</c:v>
                      </c:pt>
                      <c:pt idx="118">
                        <c:v>6.7292914639893366</c:v>
                      </c:pt>
                      <c:pt idx="119">
                        <c:v>6.785840131753953</c:v>
                      </c:pt>
                      <c:pt idx="120">
                        <c:v>6.8423887995185693</c:v>
                      </c:pt>
                      <c:pt idx="121">
                        <c:v>6.8989374672831865</c:v>
                      </c:pt>
                      <c:pt idx="122">
                        <c:v>6.955486135047801</c:v>
                      </c:pt>
                      <c:pt idx="123">
                        <c:v>7.0120348028124182</c:v>
                      </c:pt>
                      <c:pt idx="124">
                        <c:v>7.0685834705770345</c:v>
                      </c:pt>
                      <c:pt idx="125">
                        <c:v>7.1251321383416508</c:v>
                      </c:pt>
                      <c:pt idx="126">
                        <c:v>7.1816808061062671</c:v>
                      </c:pt>
                      <c:pt idx="127">
                        <c:v>7.2382294738708834</c:v>
                      </c:pt>
                      <c:pt idx="128">
                        <c:v>7.2947781416355006</c:v>
                      </c:pt>
                      <c:pt idx="129">
                        <c:v>7.3513268094001161</c:v>
                      </c:pt>
                      <c:pt idx="130">
                        <c:v>7.4078754771647324</c:v>
                      </c:pt>
                      <c:pt idx="131">
                        <c:v>7.4644241449293487</c:v>
                      </c:pt>
                      <c:pt idx="132">
                        <c:v>7.520972812693965</c:v>
                      </c:pt>
                      <c:pt idx="133">
                        <c:v>7.5775214804585804</c:v>
                      </c:pt>
                      <c:pt idx="134">
                        <c:v>7.6340701482231985</c:v>
                      </c:pt>
                      <c:pt idx="135">
                        <c:v>7.6906188159878131</c:v>
                      </c:pt>
                      <c:pt idx="136">
                        <c:v>7.7471674837524285</c:v>
                      </c:pt>
                      <c:pt idx="137">
                        <c:v>7.8037161515170457</c:v>
                      </c:pt>
                      <c:pt idx="138">
                        <c:v>7.860264819281662</c:v>
                      </c:pt>
                      <c:pt idx="139">
                        <c:v>7.9168134870462783</c:v>
                      </c:pt>
                      <c:pt idx="140">
                        <c:v>7.9733621548108946</c:v>
                      </c:pt>
                      <c:pt idx="141">
                        <c:v>8.0299108225755127</c:v>
                      </c:pt>
                      <c:pt idx="142">
                        <c:v>8.0864594903401272</c:v>
                      </c:pt>
                      <c:pt idx="143">
                        <c:v>8.1430081581047435</c:v>
                      </c:pt>
                      <c:pt idx="144">
                        <c:v>8.1995568258693599</c:v>
                      </c:pt>
                      <c:pt idx="145">
                        <c:v>8.2561054936339762</c:v>
                      </c:pt>
                      <c:pt idx="146">
                        <c:v>8.3126541613985925</c:v>
                      </c:pt>
                      <c:pt idx="147">
                        <c:v>8.3692028291632088</c:v>
                      </c:pt>
                      <c:pt idx="148">
                        <c:v>8.4257514969278251</c:v>
                      </c:pt>
                      <c:pt idx="149">
                        <c:v>8.4823001646924414</c:v>
                      </c:pt>
                      <c:pt idx="150">
                        <c:v>8.5388488324570577</c:v>
                      </c:pt>
                      <c:pt idx="151">
                        <c:v>8.595397500221674</c:v>
                      </c:pt>
                      <c:pt idx="152">
                        <c:v>8.6519461679862903</c:v>
                      </c:pt>
                      <c:pt idx="153">
                        <c:v>8.7084948357509067</c:v>
                      </c:pt>
                      <c:pt idx="154">
                        <c:v>8.765043503515523</c:v>
                      </c:pt>
                      <c:pt idx="155">
                        <c:v>8.8215921712801411</c:v>
                      </c:pt>
                      <c:pt idx="156">
                        <c:v>8.8781408390447556</c:v>
                      </c:pt>
                      <c:pt idx="157">
                        <c:v>8.9346895068093701</c:v>
                      </c:pt>
                      <c:pt idx="158">
                        <c:v>8.9912381745739882</c:v>
                      </c:pt>
                      <c:pt idx="159">
                        <c:v>9.0477868423386045</c:v>
                      </c:pt>
                      <c:pt idx="160">
                        <c:v>9.1043355101032191</c:v>
                      </c:pt>
                      <c:pt idx="161">
                        <c:v>9.1608841778678354</c:v>
                      </c:pt>
                      <c:pt idx="162">
                        <c:v>9.2174328456324535</c:v>
                      </c:pt>
                      <c:pt idx="163">
                        <c:v>9.2739815133970698</c:v>
                      </c:pt>
                      <c:pt idx="164">
                        <c:v>9.3305301811616843</c:v>
                      </c:pt>
                      <c:pt idx="165">
                        <c:v>9.3870788489263006</c:v>
                      </c:pt>
                      <c:pt idx="166">
                        <c:v>9.4436275166909169</c:v>
                      </c:pt>
                      <c:pt idx="167">
                        <c:v>9.500176184455535</c:v>
                      </c:pt>
                      <c:pt idx="168">
                        <c:v>9.5567248522201513</c:v>
                      </c:pt>
                      <c:pt idx="169">
                        <c:v>9.6132735199847676</c:v>
                      </c:pt>
                      <c:pt idx="170">
                        <c:v>9.669822187749384</c:v>
                      </c:pt>
                      <c:pt idx="171">
                        <c:v>9.7263708555140003</c:v>
                      </c:pt>
                      <c:pt idx="172">
                        <c:v>9.7829195232786166</c:v>
                      </c:pt>
                      <c:pt idx="173">
                        <c:v>9.8394681910432329</c:v>
                      </c:pt>
                      <c:pt idx="174">
                        <c:v>9.8960168588078474</c:v>
                      </c:pt>
                      <c:pt idx="175">
                        <c:v>9.9525655265724637</c:v>
                      </c:pt>
                      <c:pt idx="176">
                        <c:v>10.009114194337082</c:v>
                      </c:pt>
                      <c:pt idx="177">
                        <c:v>10.065662862101698</c:v>
                      </c:pt>
                      <c:pt idx="178">
                        <c:v>10.122211529866313</c:v>
                      </c:pt>
                      <c:pt idx="179">
                        <c:v>10.178760197630929</c:v>
                      </c:pt>
                      <c:pt idx="180">
                        <c:v>10.235308865395545</c:v>
                      </c:pt>
                      <c:pt idx="181">
                        <c:v>10.291857533160163</c:v>
                      </c:pt>
                      <c:pt idx="182">
                        <c:v>10.34840620092478</c:v>
                      </c:pt>
                      <c:pt idx="183">
                        <c:v>10.404954868689396</c:v>
                      </c:pt>
                      <c:pt idx="184">
                        <c:v>10.461503536454012</c:v>
                      </c:pt>
                      <c:pt idx="185">
                        <c:v>10.518052204218629</c:v>
                      </c:pt>
                      <c:pt idx="186">
                        <c:v>10.574600871983245</c:v>
                      </c:pt>
                      <c:pt idx="187">
                        <c:v>10.631149539747859</c:v>
                      </c:pt>
                      <c:pt idx="188">
                        <c:v>10.687698207512476</c:v>
                      </c:pt>
                      <c:pt idx="189">
                        <c:v>10.74424687527709</c:v>
                      </c:pt>
                      <c:pt idx="190">
                        <c:v>10.800795543041707</c:v>
                      </c:pt>
                      <c:pt idx="191">
                        <c:v>10.857344210806325</c:v>
                      </c:pt>
                      <c:pt idx="192">
                        <c:v>10.913892878570941</c:v>
                      </c:pt>
                      <c:pt idx="193">
                        <c:v>10.970441546335557</c:v>
                      </c:pt>
                      <c:pt idx="194">
                        <c:v>11.026990214100172</c:v>
                      </c:pt>
                      <c:pt idx="195">
                        <c:v>11.083538881864788</c:v>
                      </c:pt>
                      <c:pt idx="196">
                        <c:v>11.140087549629406</c:v>
                      </c:pt>
                      <c:pt idx="197">
                        <c:v>11.196636217394023</c:v>
                      </c:pt>
                      <c:pt idx="198">
                        <c:v>11.253184885158639</c:v>
                      </c:pt>
                      <c:pt idx="199">
                        <c:v>11.309733552923255</c:v>
                      </c:pt>
                      <c:pt idx="200">
                        <c:v>11.366282220687873</c:v>
                      </c:pt>
                      <c:pt idx="201">
                        <c:v>11.422830888452488</c:v>
                      </c:pt>
                      <c:pt idx="202">
                        <c:v>11.479379556217102</c:v>
                      </c:pt>
                      <c:pt idx="203">
                        <c:v>11.535928223981719</c:v>
                      </c:pt>
                      <c:pt idx="204">
                        <c:v>11.592476891746335</c:v>
                      </c:pt>
                      <c:pt idx="205">
                        <c:v>11.649025559510953</c:v>
                      </c:pt>
                      <c:pt idx="206">
                        <c:v>11.705574227275569</c:v>
                      </c:pt>
                      <c:pt idx="207">
                        <c:v>11.762122895040186</c:v>
                      </c:pt>
                      <c:pt idx="208">
                        <c:v>11.8186715628048</c:v>
                      </c:pt>
                      <c:pt idx="209">
                        <c:v>11.875220230569418</c:v>
                      </c:pt>
                      <c:pt idx="210">
                        <c:v>11.931768898334035</c:v>
                      </c:pt>
                      <c:pt idx="211">
                        <c:v>11.988317566098651</c:v>
                      </c:pt>
                      <c:pt idx="212">
                        <c:v>12.044866233863267</c:v>
                      </c:pt>
                      <c:pt idx="213">
                        <c:v>12.101414901627884</c:v>
                      </c:pt>
                      <c:pt idx="214">
                        <c:v>12.157963569392502</c:v>
                      </c:pt>
                      <c:pt idx="215">
                        <c:v>12.214512237157116</c:v>
                      </c:pt>
                      <c:pt idx="216">
                        <c:v>12.271060904921731</c:v>
                      </c:pt>
                      <c:pt idx="217">
                        <c:v>12.327609572686347</c:v>
                      </c:pt>
                      <c:pt idx="218">
                        <c:v>12.384158240450965</c:v>
                      </c:pt>
                      <c:pt idx="219">
                        <c:v>12.440706908215581</c:v>
                      </c:pt>
                      <c:pt idx="220">
                        <c:v>12.497255575980198</c:v>
                      </c:pt>
                      <c:pt idx="221">
                        <c:v>12.553804243744814</c:v>
                      </c:pt>
                      <c:pt idx="222">
                        <c:v>12.610352911509429</c:v>
                      </c:pt>
                      <c:pt idx="223">
                        <c:v>12.666901579274047</c:v>
                      </c:pt>
                      <c:pt idx="224">
                        <c:v>12.723450247038663</c:v>
                      </c:pt>
                      <c:pt idx="225">
                        <c:v>12.779998914803279</c:v>
                      </c:pt>
                      <c:pt idx="226">
                        <c:v>12.836547582567896</c:v>
                      </c:pt>
                      <c:pt idx="227">
                        <c:v>12.893096250332512</c:v>
                      </c:pt>
                      <c:pt idx="228">
                        <c:v>12.94964491809713</c:v>
                      </c:pt>
                      <c:pt idx="229">
                        <c:v>13.006193585861745</c:v>
                      </c:pt>
                      <c:pt idx="230">
                        <c:v>13.062742253626357</c:v>
                      </c:pt>
                      <c:pt idx="231">
                        <c:v>13.119290921390974</c:v>
                      </c:pt>
                      <c:pt idx="232">
                        <c:v>13.17583958915559</c:v>
                      </c:pt>
                      <c:pt idx="233">
                        <c:v>13.232388256920206</c:v>
                      </c:pt>
                      <c:pt idx="234">
                        <c:v>13.288936924684824</c:v>
                      </c:pt>
                      <c:pt idx="235">
                        <c:v>13.345485592449441</c:v>
                      </c:pt>
                      <c:pt idx="236">
                        <c:v>13.402034260214057</c:v>
                      </c:pt>
                      <c:pt idx="237">
                        <c:v>13.458582927978673</c:v>
                      </c:pt>
                      <c:pt idx="238">
                        <c:v>13.51513159574329</c:v>
                      </c:pt>
                      <c:pt idx="239">
                        <c:v>13.571680263507906</c:v>
                      </c:pt>
                      <c:pt idx="240">
                        <c:v>13.628228931272522</c:v>
                      </c:pt>
                      <c:pt idx="241">
                        <c:v>13.684777599037139</c:v>
                      </c:pt>
                      <c:pt idx="242">
                        <c:v>13.741326266801755</c:v>
                      </c:pt>
                      <c:pt idx="243">
                        <c:v>13.797874934566373</c:v>
                      </c:pt>
                      <c:pt idx="244">
                        <c:v>13.854423602330987</c:v>
                      </c:pt>
                      <c:pt idx="245">
                        <c:v>13.910972270095602</c:v>
                      </c:pt>
                      <c:pt idx="246">
                        <c:v>13.967520937860218</c:v>
                      </c:pt>
                      <c:pt idx="247">
                        <c:v>14.024069605624836</c:v>
                      </c:pt>
                      <c:pt idx="248">
                        <c:v>14.080618273389453</c:v>
                      </c:pt>
                      <c:pt idx="249">
                        <c:v>14.137166941154069</c:v>
                      </c:pt>
                      <c:pt idx="250">
                        <c:v>14.193715608918685</c:v>
                      </c:pt>
                      <c:pt idx="251">
                        <c:v>14.250264276683302</c:v>
                      </c:pt>
                      <c:pt idx="252">
                        <c:v>14.306812944447918</c:v>
                      </c:pt>
                      <c:pt idx="253">
                        <c:v>14.363361612212534</c:v>
                      </c:pt>
                      <c:pt idx="254">
                        <c:v>14.419910279977151</c:v>
                      </c:pt>
                      <c:pt idx="255">
                        <c:v>14.476458947741767</c:v>
                      </c:pt>
                      <c:pt idx="256">
                        <c:v>14.533007615506385</c:v>
                      </c:pt>
                      <c:pt idx="257">
                        <c:v>14.589556283271001</c:v>
                      </c:pt>
                      <c:pt idx="258">
                        <c:v>14.646104951035616</c:v>
                      </c:pt>
                      <c:pt idx="259">
                        <c:v>14.702653618800232</c:v>
                      </c:pt>
                      <c:pt idx="260">
                        <c:v>14.759202286564848</c:v>
                      </c:pt>
                      <c:pt idx="261">
                        <c:v>14.815750954329465</c:v>
                      </c:pt>
                      <c:pt idx="262">
                        <c:v>14.872299622094081</c:v>
                      </c:pt>
                      <c:pt idx="263">
                        <c:v>14.928848289858697</c:v>
                      </c:pt>
                      <c:pt idx="264">
                        <c:v>14.985396957623314</c:v>
                      </c:pt>
                      <c:pt idx="265">
                        <c:v>15.04194562538793</c:v>
                      </c:pt>
                      <c:pt idx="266">
                        <c:v>15.098494293152545</c:v>
                      </c:pt>
                      <c:pt idx="267">
                        <c:v>15.155042960917161</c:v>
                      </c:pt>
                      <c:pt idx="268">
                        <c:v>15.211591628681781</c:v>
                      </c:pt>
                      <c:pt idx="269">
                        <c:v>15.268140296446397</c:v>
                      </c:pt>
                      <c:pt idx="270">
                        <c:v>15.32468896421101</c:v>
                      </c:pt>
                      <c:pt idx="271">
                        <c:v>15.381237631975626</c:v>
                      </c:pt>
                      <c:pt idx="272">
                        <c:v>15.437786299740242</c:v>
                      </c:pt>
                      <c:pt idx="273">
                        <c:v>15.494334967504857</c:v>
                      </c:pt>
                      <c:pt idx="274">
                        <c:v>15.550883635269475</c:v>
                      </c:pt>
                      <c:pt idx="275">
                        <c:v>15.607432303034091</c:v>
                      </c:pt>
                      <c:pt idx="276">
                        <c:v>15.663980970798709</c:v>
                      </c:pt>
                      <c:pt idx="277">
                        <c:v>15.720529638563324</c:v>
                      </c:pt>
                      <c:pt idx="278">
                        <c:v>15.777078306327939</c:v>
                      </c:pt>
                      <c:pt idx="279">
                        <c:v>15.833626974092557</c:v>
                      </c:pt>
                      <c:pt idx="280">
                        <c:v>15.890175641857171</c:v>
                      </c:pt>
                      <c:pt idx="281">
                        <c:v>15.946724309621789</c:v>
                      </c:pt>
                      <c:pt idx="282">
                        <c:v>16.003272977386402</c:v>
                      </c:pt>
                      <c:pt idx="283">
                        <c:v>16.059821645151025</c:v>
                      </c:pt>
                      <c:pt idx="284">
                        <c:v>16.116370312915638</c:v>
                      </c:pt>
                      <c:pt idx="285">
                        <c:v>16.172918980680254</c:v>
                      </c:pt>
                      <c:pt idx="286">
                        <c:v>16.229467648444871</c:v>
                      </c:pt>
                      <c:pt idx="287">
                        <c:v>16.286016316209487</c:v>
                      </c:pt>
                      <c:pt idx="288">
                        <c:v>16.342564983974103</c:v>
                      </c:pt>
                      <c:pt idx="289">
                        <c:v>16.39911365173872</c:v>
                      </c:pt>
                      <c:pt idx="290">
                        <c:v>16.455662319503336</c:v>
                      </c:pt>
                      <c:pt idx="291">
                        <c:v>16.512210987267952</c:v>
                      </c:pt>
                      <c:pt idx="292">
                        <c:v>16.568759655032569</c:v>
                      </c:pt>
                      <c:pt idx="293">
                        <c:v>16.625308322797185</c:v>
                      </c:pt>
                      <c:pt idx="294">
                        <c:v>16.681856990561801</c:v>
                      </c:pt>
                      <c:pt idx="295">
                        <c:v>16.738405658326418</c:v>
                      </c:pt>
                      <c:pt idx="296">
                        <c:v>16.794954326091034</c:v>
                      </c:pt>
                      <c:pt idx="297">
                        <c:v>16.85150299385565</c:v>
                      </c:pt>
                      <c:pt idx="298">
                        <c:v>16.908051661620267</c:v>
                      </c:pt>
                      <c:pt idx="299">
                        <c:v>16.964600329384883</c:v>
                      </c:pt>
                      <c:pt idx="300">
                        <c:v>17.021148997149499</c:v>
                      </c:pt>
                      <c:pt idx="301">
                        <c:v>17.077697664914115</c:v>
                      </c:pt>
                      <c:pt idx="302">
                        <c:v>17.134246332678735</c:v>
                      </c:pt>
                      <c:pt idx="303">
                        <c:v>17.190795000443348</c:v>
                      </c:pt>
                      <c:pt idx="304">
                        <c:v>17.247343668207968</c:v>
                      </c:pt>
                      <c:pt idx="305">
                        <c:v>17.303892335972581</c:v>
                      </c:pt>
                      <c:pt idx="306">
                        <c:v>17.360441003737197</c:v>
                      </c:pt>
                      <c:pt idx="307">
                        <c:v>17.416989671501813</c:v>
                      </c:pt>
                      <c:pt idx="308">
                        <c:v>17.473538339266426</c:v>
                      </c:pt>
                      <c:pt idx="309">
                        <c:v>17.530087007031046</c:v>
                      </c:pt>
                      <c:pt idx="310">
                        <c:v>17.586635674795662</c:v>
                      </c:pt>
                      <c:pt idx="311">
                        <c:v>17.643184342560282</c:v>
                      </c:pt>
                      <c:pt idx="312">
                        <c:v>17.699733010324891</c:v>
                      </c:pt>
                      <c:pt idx="313">
                        <c:v>17.756281678089511</c:v>
                      </c:pt>
                      <c:pt idx="314">
                        <c:v>17.812830345854124</c:v>
                      </c:pt>
                      <c:pt idx="315">
                        <c:v>17.86937901361874</c:v>
                      </c:pt>
                      <c:pt idx="316">
                        <c:v>17.92592768138336</c:v>
                      </c:pt>
                      <c:pt idx="317">
                        <c:v>17.982476349147976</c:v>
                      </c:pt>
                      <c:pt idx="318">
                        <c:v>18.039025016912593</c:v>
                      </c:pt>
                      <c:pt idx="319">
                        <c:v>18.095573684677209</c:v>
                      </c:pt>
                      <c:pt idx="320">
                        <c:v>18.152122352441825</c:v>
                      </c:pt>
                      <c:pt idx="321">
                        <c:v>18.208671020206438</c:v>
                      </c:pt>
                      <c:pt idx="322">
                        <c:v>18.265219687971054</c:v>
                      </c:pt>
                      <c:pt idx="323">
                        <c:v>18.321768355735671</c:v>
                      </c:pt>
                      <c:pt idx="324">
                        <c:v>18.378317023500287</c:v>
                      </c:pt>
                      <c:pt idx="325">
                        <c:v>18.434865691264907</c:v>
                      </c:pt>
                      <c:pt idx="326">
                        <c:v>18.491414359029523</c:v>
                      </c:pt>
                      <c:pt idx="327">
                        <c:v>18.54796302679414</c:v>
                      </c:pt>
                      <c:pt idx="328">
                        <c:v>18.604511694558756</c:v>
                      </c:pt>
                      <c:pt idx="329">
                        <c:v>18.661060362323369</c:v>
                      </c:pt>
                      <c:pt idx="330">
                        <c:v>18.717609030087988</c:v>
                      </c:pt>
                      <c:pt idx="331">
                        <c:v>18.774157697852601</c:v>
                      </c:pt>
                      <c:pt idx="332">
                        <c:v>18.830706365617221</c:v>
                      </c:pt>
                      <c:pt idx="333">
                        <c:v>18.887255033381834</c:v>
                      </c:pt>
                      <c:pt idx="334">
                        <c:v>18.943803701146454</c:v>
                      </c:pt>
                      <c:pt idx="335">
                        <c:v>19.00035236891107</c:v>
                      </c:pt>
                      <c:pt idx="336">
                        <c:v>19.056901036675683</c:v>
                      </c:pt>
                      <c:pt idx="337">
                        <c:v>19.113449704440303</c:v>
                      </c:pt>
                      <c:pt idx="338">
                        <c:v>19.169998372204912</c:v>
                      </c:pt>
                      <c:pt idx="339">
                        <c:v>19.226547039969535</c:v>
                      </c:pt>
                      <c:pt idx="340">
                        <c:v>19.283095707734148</c:v>
                      </c:pt>
                      <c:pt idx="341">
                        <c:v>19.339644375498768</c:v>
                      </c:pt>
                      <c:pt idx="342">
                        <c:v>19.396193043263381</c:v>
                      </c:pt>
                      <c:pt idx="343">
                        <c:v>19.452741711028001</c:v>
                      </c:pt>
                      <c:pt idx="344">
                        <c:v>19.509290378792613</c:v>
                      </c:pt>
                      <c:pt idx="345">
                        <c:v>19.565839046557233</c:v>
                      </c:pt>
                      <c:pt idx="346">
                        <c:v>19.622387714321846</c:v>
                      </c:pt>
                      <c:pt idx="347">
                        <c:v>19.678936382086466</c:v>
                      </c:pt>
                      <c:pt idx="348">
                        <c:v>19.735485049851079</c:v>
                      </c:pt>
                      <c:pt idx="349">
                        <c:v>19.792033717615695</c:v>
                      </c:pt>
                      <c:pt idx="350">
                        <c:v>19.848582385380315</c:v>
                      </c:pt>
                      <c:pt idx="351">
                        <c:v>19.905131053144927</c:v>
                      </c:pt>
                      <c:pt idx="352">
                        <c:v>19.961679720909544</c:v>
                      </c:pt>
                      <c:pt idx="353">
                        <c:v>20.018228388674164</c:v>
                      </c:pt>
                      <c:pt idx="354">
                        <c:v>20.074777056438776</c:v>
                      </c:pt>
                      <c:pt idx="355">
                        <c:v>20.131325724203396</c:v>
                      </c:pt>
                      <c:pt idx="356">
                        <c:v>20.187874391968009</c:v>
                      </c:pt>
                      <c:pt idx="357">
                        <c:v>20.244423059732625</c:v>
                      </c:pt>
                      <c:pt idx="358">
                        <c:v>20.300971727497242</c:v>
                      </c:pt>
                      <c:pt idx="359">
                        <c:v>20.357520395261858</c:v>
                      </c:pt>
                      <c:pt idx="360">
                        <c:v>20.414069063026478</c:v>
                      </c:pt>
                      <c:pt idx="361">
                        <c:v>20.470617730791091</c:v>
                      </c:pt>
                      <c:pt idx="362">
                        <c:v>20.52716639855571</c:v>
                      </c:pt>
                      <c:pt idx="363">
                        <c:v>20.583715066320327</c:v>
                      </c:pt>
                      <c:pt idx="364">
                        <c:v>20.64026373408494</c:v>
                      </c:pt>
                      <c:pt idx="365">
                        <c:v>20.696812401849559</c:v>
                      </c:pt>
                      <c:pt idx="366">
                        <c:v>20.753361069614169</c:v>
                      </c:pt>
                      <c:pt idx="367">
                        <c:v>20.809909737378792</c:v>
                      </c:pt>
                      <c:pt idx="368">
                        <c:v>20.866458405143405</c:v>
                      </c:pt>
                      <c:pt idx="369">
                        <c:v>20.923007072908025</c:v>
                      </c:pt>
                      <c:pt idx="370">
                        <c:v>20.979555740672637</c:v>
                      </c:pt>
                      <c:pt idx="371">
                        <c:v>21.036104408437257</c:v>
                      </c:pt>
                      <c:pt idx="372">
                        <c:v>21.09265307620187</c:v>
                      </c:pt>
                      <c:pt idx="373">
                        <c:v>21.14920174396649</c:v>
                      </c:pt>
                      <c:pt idx="374">
                        <c:v>21.205750411731103</c:v>
                      </c:pt>
                      <c:pt idx="375">
                        <c:v>21.262299079495719</c:v>
                      </c:pt>
                      <c:pt idx="376">
                        <c:v>21.318847747260335</c:v>
                      </c:pt>
                      <c:pt idx="377">
                        <c:v>21.375396415024952</c:v>
                      </c:pt>
                      <c:pt idx="378">
                        <c:v>21.431945082789571</c:v>
                      </c:pt>
                      <c:pt idx="379">
                        <c:v>21.488493750554181</c:v>
                      </c:pt>
                      <c:pt idx="380">
                        <c:v>21.545042418318801</c:v>
                      </c:pt>
                      <c:pt idx="381">
                        <c:v>21.601591086083413</c:v>
                      </c:pt>
                      <c:pt idx="382">
                        <c:v>21.658139753848033</c:v>
                      </c:pt>
                      <c:pt idx="383">
                        <c:v>21.714688421612649</c:v>
                      </c:pt>
                      <c:pt idx="384">
                        <c:v>21.771237089377266</c:v>
                      </c:pt>
                      <c:pt idx="385">
                        <c:v>21.827785757141882</c:v>
                      </c:pt>
                      <c:pt idx="386">
                        <c:v>21.884334424906502</c:v>
                      </c:pt>
                      <c:pt idx="387">
                        <c:v>21.940883092671115</c:v>
                      </c:pt>
                      <c:pt idx="388">
                        <c:v>21.997431760435735</c:v>
                      </c:pt>
                      <c:pt idx="389">
                        <c:v>22.053980428200344</c:v>
                      </c:pt>
                      <c:pt idx="390">
                        <c:v>22.110529095964967</c:v>
                      </c:pt>
                      <c:pt idx="391">
                        <c:v>22.167077763729576</c:v>
                      </c:pt>
                      <c:pt idx="392">
                        <c:v>22.223626431494196</c:v>
                      </c:pt>
                      <c:pt idx="393">
                        <c:v>22.280175099258813</c:v>
                      </c:pt>
                      <c:pt idx="394">
                        <c:v>22.336723767023425</c:v>
                      </c:pt>
                      <c:pt idx="395">
                        <c:v>22.393272434788045</c:v>
                      </c:pt>
                      <c:pt idx="396">
                        <c:v>22.449821102552662</c:v>
                      </c:pt>
                      <c:pt idx="397">
                        <c:v>22.506369770317278</c:v>
                      </c:pt>
                      <c:pt idx="398">
                        <c:v>22.562918438081894</c:v>
                      </c:pt>
                      <c:pt idx="399">
                        <c:v>22.61946710584651</c:v>
                      </c:pt>
                      <c:pt idx="400">
                        <c:v>22.676015773611127</c:v>
                      </c:pt>
                      <c:pt idx="401">
                        <c:v>22.732564441375747</c:v>
                      </c:pt>
                      <c:pt idx="402">
                        <c:v>22.789113109140359</c:v>
                      </c:pt>
                      <c:pt idx="403">
                        <c:v>22.845661776904976</c:v>
                      </c:pt>
                      <c:pt idx="404">
                        <c:v>22.902210444669596</c:v>
                      </c:pt>
                      <c:pt idx="405">
                        <c:v>22.958759112434205</c:v>
                      </c:pt>
                      <c:pt idx="406">
                        <c:v>23.015307780198828</c:v>
                      </c:pt>
                      <c:pt idx="407">
                        <c:v>23.071856447963437</c:v>
                      </c:pt>
                      <c:pt idx="408">
                        <c:v>23.128405115728057</c:v>
                      </c:pt>
                      <c:pt idx="409">
                        <c:v>23.18495378349267</c:v>
                      </c:pt>
                      <c:pt idx="410">
                        <c:v>23.24150245125729</c:v>
                      </c:pt>
                      <c:pt idx="411">
                        <c:v>23.298051119021906</c:v>
                      </c:pt>
                      <c:pt idx="412">
                        <c:v>23.354599786786522</c:v>
                      </c:pt>
                      <c:pt idx="413">
                        <c:v>23.411148454551139</c:v>
                      </c:pt>
                      <c:pt idx="414">
                        <c:v>23.467697122315759</c:v>
                      </c:pt>
                      <c:pt idx="415">
                        <c:v>23.524245790080371</c:v>
                      </c:pt>
                      <c:pt idx="416">
                        <c:v>23.580794457844988</c:v>
                      </c:pt>
                      <c:pt idx="417">
                        <c:v>23.6373431256096</c:v>
                      </c:pt>
                      <c:pt idx="418">
                        <c:v>23.69389179337422</c:v>
                      </c:pt>
                      <c:pt idx="419">
                        <c:v>23.750440461138837</c:v>
                      </c:pt>
                      <c:pt idx="420">
                        <c:v>23.806989128903449</c:v>
                      </c:pt>
                      <c:pt idx="421">
                        <c:v>23.863537796668069</c:v>
                      </c:pt>
                      <c:pt idx="422">
                        <c:v>23.920086464432682</c:v>
                      </c:pt>
                      <c:pt idx="423">
                        <c:v>23.976635132197302</c:v>
                      </c:pt>
                      <c:pt idx="424">
                        <c:v>24.033183799961915</c:v>
                      </c:pt>
                      <c:pt idx="425">
                        <c:v>24.089732467726535</c:v>
                      </c:pt>
                      <c:pt idx="426">
                        <c:v>24.146281135491147</c:v>
                      </c:pt>
                      <c:pt idx="427">
                        <c:v>24.202829803255767</c:v>
                      </c:pt>
                      <c:pt idx="428">
                        <c:v>24.25937847102038</c:v>
                      </c:pt>
                      <c:pt idx="429">
                        <c:v>24.315927138785003</c:v>
                      </c:pt>
                      <c:pt idx="430">
                        <c:v>24.372475806549613</c:v>
                      </c:pt>
                      <c:pt idx="431">
                        <c:v>24.429024474314232</c:v>
                      </c:pt>
                      <c:pt idx="432">
                        <c:v>24.485573142078845</c:v>
                      </c:pt>
                      <c:pt idx="433">
                        <c:v>24.542121809843461</c:v>
                      </c:pt>
                      <c:pt idx="434">
                        <c:v>24.598670477608081</c:v>
                      </c:pt>
                      <c:pt idx="435">
                        <c:v>24.655219145372694</c:v>
                      </c:pt>
                      <c:pt idx="436">
                        <c:v>24.711767813137314</c:v>
                      </c:pt>
                      <c:pt idx="437">
                        <c:v>24.76831648090193</c:v>
                      </c:pt>
                      <c:pt idx="438">
                        <c:v>24.824865148666547</c:v>
                      </c:pt>
                      <c:pt idx="439">
                        <c:v>24.881413816431163</c:v>
                      </c:pt>
                      <c:pt idx="440">
                        <c:v>24.937962484195776</c:v>
                      </c:pt>
                      <c:pt idx="441">
                        <c:v>24.994511151960396</c:v>
                      </c:pt>
                      <c:pt idx="442">
                        <c:v>25.051059819725008</c:v>
                      </c:pt>
                      <c:pt idx="443">
                        <c:v>25.107608487489628</c:v>
                      </c:pt>
                      <c:pt idx="444">
                        <c:v>25.164157155254244</c:v>
                      </c:pt>
                      <c:pt idx="445">
                        <c:v>25.220705823018857</c:v>
                      </c:pt>
                      <c:pt idx="446">
                        <c:v>25.277254490783477</c:v>
                      </c:pt>
                      <c:pt idx="447">
                        <c:v>25.333803158548093</c:v>
                      </c:pt>
                      <c:pt idx="448">
                        <c:v>25.390351826312706</c:v>
                      </c:pt>
                      <c:pt idx="449">
                        <c:v>25.446900494077326</c:v>
                      </c:pt>
                      <c:pt idx="450">
                        <c:v>25.503449161841939</c:v>
                      </c:pt>
                      <c:pt idx="451">
                        <c:v>25.559997829606559</c:v>
                      </c:pt>
                      <c:pt idx="452">
                        <c:v>25.616546497371171</c:v>
                      </c:pt>
                      <c:pt idx="453">
                        <c:v>25.673095165135791</c:v>
                      </c:pt>
                      <c:pt idx="454">
                        <c:v>25.729643832900404</c:v>
                      </c:pt>
                      <c:pt idx="455">
                        <c:v>25.786192500665024</c:v>
                      </c:pt>
                      <c:pt idx="456">
                        <c:v>25.842741168429637</c:v>
                      </c:pt>
                      <c:pt idx="457">
                        <c:v>25.89928983619426</c:v>
                      </c:pt>
                      <c:pt idx="458">
                        <c:v>25.955838503958869</c:v>
                      </c:pt>
                      <c:pt idx="459">
                        <c:v>26.012387171723489</c:v>
                      </c:pt>
                      <c:pt idx="460">
                        <c:v>26.068935839488102</c:v>
                      </c:pt>
                      <c:pt idx="461">
                        <c:v>26.125484507252715</c:v>
                      </c:pt>
                      <c:pt idx="462">
                        <c:v>26.182033175017338</c:v>
                      </c:pt>
                      <c:pt idx="463">
                        <c:v>26.238581842781947</c:v>
                      </c:pt>
                      <c:pt idx="464">
                        <c:v>26.295130510546571</c:v>
                      </c:pt>
                      <c:pt idx="465">
                        <c:v>26.35167917831118</c:v>
                      </c:pt>
                      <c:pt idx="466">
                        <c:v>26.408227846075803</c:v>
                      </c:pt>
                      <c:pt idx="467">
                        <c:v>26.464776513840413</c:v>
                      </c:pt>
                      <c:pt idx="468">
                        <c:v>26.521325181605032</c:v>
                      </c:pt>
                      <c:pt idx="469">
                        <c:v>26.577873849369649</c:v>
                      </c:pt>
                      <c:pt idx="470">
                        <c:v>26.634422517134265</c:v>
                      </c:pt>
                      <c:pt idx="471">
                        <c:v>26.690971184898881</c:v>
                      </c:pt>
                      <c:pt idx="472">
                        <c:v>26.747519852663501</c:v>
                      </c:pt>
                      <c:pt idx="473">
                        <c:v>26.804068520428114</c:v>
                      </c:pt>
                      <c:pt idx="474">
                        <c:v>26.860617188192734</c:v>
                      </c:pt>
                      <c:pt idx="475">
                        <c:v>26.917165855957347</c:v>
                      </c:pt>
                      <c:pt idx="476">
                        <c:v>26.973714523721963</c:v>
                      </c:pt>
                      <c:pt idx="477">
                        <c:v>27.030263191486579</c:v>
                      </c:pt>
                      <c:pt idx="478">
                        <c:v>27.086811859251196</c:v>
                      </c:pt>
                      <c:pt idx="479">
                        <c:v>27.143360527015812</c:v>
                      </c:pt>
                      <c:pt idx="480">
                        <c:v>27.199909194780432</c:v>
                      </c:pt>
                      <c:pt idx="481">
                        <c:v>27.256457862545044</c:v>
                      </c:pt>
                      <c:pt idx="482">
                        <c:v>27.313006530309661</c:v>
                      </c:pt>
                      <c:pt idx="483">
                        <c:v>27.369555198074277</c:v>
                      </c:pt>
                      <c:pt idx="484">
                        <c:v>27.426103865838893</c:v>
                      </c:pt>
                      <c:pt idx="485">
                        <c:v>27.48265253360351</c:v>
                      </c:pt>
                      <c:pt idx="486">
                        <c:v>27.539201201368126</c:v>
                      </c:pt>
                      <c:pt idx="487">
                        <c:v>27.595749869132746</c:v>
                      </c:pt>
                      <c:pt idx="488">
                        <c:v>27.652298536897359</c:v>
                      </c:pt>
                      <c:pt idx="489">
                        <c:v>27.708847204661975</c:v>
                      </c:pt>
                      <c:pt idx="490">
                        <c:v>27.765395872426595</c:v>
                      </c:pt>
                      <c:pt idx="491">
                        <c:v>27.821944540191204</c:v>
                      </c:pt>
                      <c:pt idx="492">
                        <c:v>27.878493207955827</c:v>
                      </c:pt>
                      <c:pt idx="493">
                        <c:v>27.935041875720437</c:v>
                      </c:pt>
                      <c:pt idx="494">
                        <c:v>27.99159054348506</c:v>
                      </c:pt>
                      <c:pt idx="495">
                        <c:v>28.048139211249673</c:v>
                      </c:pt>
                      <c:pt idx="496">
                        <c:v>28.104687879014289</c:v>
                      </c:pt>
                      <c:pt idx="497">
                        <c:v>28.161236546778905</c:v>
                      </c:pt>
                      <c:pt idx="498">
                        <c:v>28.217785214543525</c:v>
                      </c:pt>
                      <c:pt idx="499">
                        <c:v>28.274333882308138</c:v>
                      </c:pt>
                      <c:pt idx="500">
                        <c:v>28.330882550072751</c:v>
                      </c:pt>
                      <c:pt idx="501">
                        <c:v>28.387431217837371</c:v>
                      </c:pt>
                      <c:pt idx="502">
                        <c:v>28.443979885601987</c:v>
                      </c:pt>
                      <c:pt idx="503">
                        <c:v>28.500528553366603</c:v>
                      </c:pt>
                      <c:pt idx="504">
                        <c:v>28.557077221131216</c:v>
                      </c:pt>
                      <c:pt idx="505">
                        <c:v>28.613625888895836</c:v>
                      </c:pt>
                      <c:pt idx="506">
                        <c:v>28.670174556660449</c:v>
                      </c:pt>
                      <c:pt idx="507">
                        <c:v>28.726723224425069</c:v>
                      </c:pt>
                      <c:pt idx="508">
                        <c:v>28.783271892189681</c:v>
                      </c:pt>
                      <c:pt idx="509">
                        <c:v>28.839820559954301</c:v>
                      </c:pt>
                      <c:pt idx="510">
                        <c:v>28.896369227718917</c:v>
                      </c:pt>
                      <c:pt idx="511">
                        <c:v>28.952917895483534</c:v>
                      </c:pt>
                      <c:pt idx="512">
                        <c:v>29.009466563248147</c:v>
                      </c:pt>
                      <c:pt idx="513">
                        <c:v>29.06601523101277</c:v>
                      </c:pt>
                      <c:pt idx="514">
                        <c:v>29.122563898777379</c:v>
                      </c:pt>
                      <c:pt idx="515">
                        <c:v>29.179112566542003</c:v>
                      </c:pt>
                      <c:pt idx="516">
                        <c:v>29.235661234306612</c:v>
                      </c:pt>
                      <c:pt idx="517">
                        <c:v>29.292209902071232</c:v>
                      </c:pt>
                      <c:pt idx="518">
                        <c:v>29.348758569835848</c:v>
                      </c:pt>
                      <c:pt idx="519">
                        <c:v>29.405307237600464</c:v>
                      </c:pt>
                      <c:pt idx="520">
                        <c:v>29.461855905365081</c:v>
                      </c:pt>
                      <c:pt idx="521">
                        <c:v>29.518404573129697</c:v>
                      </c:pt>
                      <c:pt idx="522">
                        <c:v>29.574953240894313</c:v>
                      </c:pt>
                      <c:pt idx="523">
                        <c:v>29.63150190865893</c:v>
                      </c:pt>
                      <c:pt idx="524">
                        <c:v>29.688050576423546</c:v>
                      </c:pt>
                      <c:pt idx="525">
                        <c:v>29.744599244188162</c:v>
                      </c:pt>
                      <c:pt idx="526">
                        <c:v>29.801147911952778</c:v>
                      </c:pt>
                      <c:pt idx="527">
                        <c:v>29.857696579717395</c:v>
                      </c:pt>
                      <c:pt idx="528">
                        <c:v>29.914245247482008</c:v>
                      </c:pt>
                      <c:pt idx="529">
                        <c:v>29.970793915246627</c:v>
                      </c:pt>
                      <c:pt idx="530">
                        <c:v>30.02734258301124</c:v>
                      </c:pt>
                      <c:pt idx="531">
                        <c:v>30.08389125077586</c:v>
                      </c:pt>
                      <c:pt idx="532">
                        <c:v>30.140439918540469</c:v>
                      </c:pt>
                      <c:pt idx="533">
                        <c:v>30.196988586305089</c:v>
                      </c:pt>
                      <c:pt idx="534">
                        <c:v>30.253537254069709</c:v>
                      </c:pt>
                      <c:pt idx="535">
                        <c:v>30.310085921834322</c:v>
                      </c:pt>
                      <c:pt idx="536">
                        <c:v>30.366634589598942</c:v>
                      </c:pt>
                      <c:pt idx="537">
                        <c:v>30.423183257363561</c:v>
                      </c:pt>
                      <c:pt idx="538">
                        <c:v>30.479731925128174</c:v>
                      </c:pt>
                      <c:pt idx="539">
                        <c:v>30.536280592892794</c:v>
                      </c:pt>
                      <c:pt idx="540">
                        <c:v>30.592829260657407</c:v>
                      </c:pt>
                      <c:pt idx="541">
                        <c:v>30.64937792842202</c:v>
                      </c:pt>
                      <c:pt idx="542">
                        <c:v>30.705926596186636</c:v>
                      </c:pt>
                      <c:pt idx="543">
                        <c:v>30.762475263951252</c:v>
                      </c:pt>
                      <c:pt idx="544">
                        <c:v>30.819023931715869</c:v>
                      </c:pt>
                      <c:pt idx="545">
                        <c:v>30.875572599480485</c:v>
                      </c:pt>
                      <c:pt idx="546">
                        <c:v>30.932121267245101</c:v>
                      </c:pt>
                      <c:pt idx="547">
                        <c:v>30.988669935009714</c:v>
                      </c:pt>
                      <c:pt idx="548">
                        <c:v>31.045218602774334</c:v>
                      </c:pt>
                      <c:pt idx="549">
                        <c:v>31.10176727053895</c:v>
                      </c:pt>
                      <c:pt idx="550">
                        <c:v>31.158315938303566</c:v>
                      </c:pt>
                      <c:pt idx="551">
                        <c:v>31.214864606068183</c:v>
                      </c:pt>
                      <c:pt idx="552">
                        <c:v>31.271413273832803</c:v>
                      </c:pt>
                      <c:pt idx="553">
                        <c:v>31.327961941597419</c:v>
                      </c:pt>
                      <c:pt idx="554">
                        <c:v>31.384510609362039</c:v>
                      </c:pt>
                      <c:pt idx="555">
                        <c:v>31.441059277126648</c:v>
                      </c:pt>
                      <c:pt idx="556">
                        <c:v>31.497607944891268</c:v>
                      </c:pt>
                      <c:pt idx="557">
                        <c:v>31.554156612655877</c:v>
                      </c:pt>
                      <c:pt idx="558">
                        <c:v>31.6107052804205</c:v>
                      </c:pt>
                      <c:pt idx="559">
                        <c:v>31.667253948185113</c:v>
                      </c:pt>
                      <c:pt idx="560">
                        <c:v>31.723802615949729</c:v>
                      </c:pt>
                      <c:pt idx="561">
                        <c:v>31.780351283714342</c:v>
                      </c:pt>
                      <c:pt idx="562">
                        <c:v>31.836899951478966</c:v>
                      </c:pt>
                      <c:pt idx="563">
                        <c:v>31.893448619243578</c:v>
                      </c:pt>
                      <c:pt idx="564">
                        <c:v>31.949997287008195</c:v>
                      </c:pt>
                      <c:pt idx="565">
                        <c:v>32.006545954772804</c:v>
                      </c:pt>
                      <c:pt idx="566">
                        <c:v>32.063094622537427</c:v>
                      </c:pt>
                      <c:pt idx="567">
                        <c:v>32.119643290302051</c:v>
                      </c:pt>
                      <c:pt idx="568">
                        <c:v>32.17619195806666</c:v>
                      </c:pt>
                      <c:pt idx="569">
                        <c:v>32.232740625831276</c:v>
                      </c:pt>
                      <c:pt idx="570">
                        <c:v>32.2892892935959</c:v>
                      </c:pt>
                      <c:pt idx="571">
                        <c:v>32.345837961360509</c:v>
                      </c:pt>
                      <c:pt idx="572">
                        <c:v>32.402386629125132</c:v>
                      </c:pt>
                      <c:pt idx="573">
                        <c:v>32.458935296889742</c:v>
                      </c:pt>
                      <c:pt idx="574">
                        <c:v>32.515483964654358</c:v>
                      </c:pt>
                      <c:pt idx="575">
                        <c:v>32.572032632418974</c:v>
                      </c:pt>
                      <c:pt idx="576">
                        <c:v>32.62858130018359</c:v>
                      </c:pt>
                      <c:pt idx="577">
                        <c:v>32.685129967948207</c:v>
                      </c:pt>
                      <c:pt idx="578">
                        <c:v>32.741678635712823</c:v>
                      </c:pt>
                      <c:pt idx="579">
                        <c:v>32.798227303477439</c:v>
                      </c:pt>
                      <c:pt idx="580">
                        <c:v>32.854775971242056</c:v>
                      </c:pt>
                      <c:pt idx="581">
                        <c:v>32.911324639006672</c:v>
                      </c:pt>
                      <c:pt idx="582">
                        <c:v>32.967873306771288</c:v>
                      </c:pt>
                      <c:pt idx="583">
                        <c:v>33.024421974535905</c:v>
                      </c:pt>
                      <c:pt idx="584">
                        <c:v>33.080970642300521</c:v>
                      </c:pt>
                      <c:pt idx="585">
                        <c:v>33.137519310065137</c:v>
                      </c:pt>
                      <c:pt idx="586">
                        <c:v>33.194067977829754</c:v>
                      </c:pt>
                      <c:pt idx="587">
                        <c:v>33.25061664559437</c:v>
                      </c:pt>
                      <c:pt idx="588">
                        <c:v>33.307165313358986</c:v>
                      </c:pt>
                      <c:pt idx="589">
                        <c:v>33.363713981123603</c:v>
                      </c:pt>
                      <c:pt idx="590">
                        <c:v>33.420262648888219</c:v>
                      </c:pt>
                      <c:pt idx="591">
                        <c:v>33.476811316652835</c:v>
                      </c:pt>
                      <c:pt idx="592">
                        <c:v>33.533359984417451</c:v>
                      </c:pt>
                      <c:pt idx="593">
                        <c:v>33.589908652182068</c:v>
                      </c:pt>
                      <c:pt idx="594">
                        <c:v>33.646457319946677</c:v>
                      </c:pt>
                      <c:pt idx="595">
                        <c:v>33.7030059877113</c:v>
                      </c:pt>
                      <c:pt idx="596">
                        <c:v>33.759554655475917</c:v>
                      </c:pt>
                      <c:pt idx="597">
                        <c:v>33.816103323240533</c:v>
                      </c:pt>
                      <c:pt idx="598">
                        <c:v>33.872651991005142</c:v>
                      </c:pt>
                      <c:pt idx="599">
                        <c:v>33.929200658769766</c:v>
                      </c:pt>
                      <c:pt idx="600">
                        <c:v>33.985749326534382</c:v>
                      </c:pt>
                      <c:pt idx="601">
                        <c:v>34.042297994298998</c:v>
                      </c:pt>
                      <c:pt idx="602">
                        <c:v>34.098846662063615</c:v>
                      </c:pt>
                      <c:pt idx="603">
                        <c:v>34.155395329828231</c:v>
                      </c:pt>
                      <c:pt idx="604">
                        <c:v>34.211943997592847</c:v>
                      </c:pt>
                      <c:pt idx="605">
                        <c:v>34.268492665357471</c:v>
                      </c:pt>
                      <c:pt idx="606">
                        <c:v>34.32504133312208</c:v>
                      </c:pt>
                      <c:pt idx="607">
                        <c:v>34.381590000886696</c:v>
                      </c:pt>
                      <c:pt idx="608">
                        <c:v>34.438138668651305</c:v>
                      </c:pt>
                      <c:pt idx="609">
                        <c:v>34.494687336415936</c:v>
                      </c:pt>
                      <c:pt idx="610">
                        <c:v>34.551236004180545</c:v>
                      </c:pt>
                      <c:pt idx="611">
                        <c:v>34.607784671945161</c:v>
                      </c:pt>
                      <c:pt idx="612">
                        <c:v>34.664333339709771</c:v>
                      </c:pt>
                      <c:pt idx="613">
                        <c:v>34.720882007474394</c:v>
                      </c:pt>
                      <c:pt idx="614">
                        <c:v>34.77743067523901</c:v>
                      </c:pt>
                      <c:pt idx="615">
                        <c:v>34.833979343003627</c:v>
                      </c:pt>
                      <c:pt idx="616">
                        <c:v>34.890528010768236</c:v>
                      </c:pt>
                      <c:pt idx="617">
                        <c:v>34.947076678532852</c:v>
                      </c:pt>
                      <c:pt idx="618">
                        <c:v>35.003625346297483</c:v>
                      </c:pt>
                      <c:pt idx="619">
                        <c:v>35.060174014062092</c:v>
                      </c:pt>
                      <c:pt idx="620">
                        <c:v>35.116722681826708</c:v>
                      </c:pt>
                      <c:pt idx="621">
                        <c:v>35.173271349591325</c:v>
                      </c:pt>
                      <c:pt idx="622">
                        <c:v>35.229820017355941</c:v>
                      </c:pt>
                      <c:pt idx="623">
                        <c:v>35.286368685120564</c:v>
                      </c:pt>
                      <c:pt idx="624">
                        <c:v>35.342917352885173</c:v>
                      </c:pt>
                      <c:pt idx="625">
                        <c:v>35.399466020649783</c:v>
                      </c:pt>
                      <c:pt idx="626">
                        <c:v>35.456014688414406</c:v>
                      </c:pt>
                      <c:pt idx="627">
                        <c:v>35.512563356179022</c:v>
                      </c:pt>
                      <c:pt idx="628">
                        <c:v>35.569112023943639</c:v>
                      </c:pt>
                      <c:pt idx="629">
                        <c:v>35.625660691708248</c:v>
                      </c:pt>
                      <c:pt idx="630">
                        <c:v>35.682209359472864</c:v>
                      </c:pt>
                      <c:pt idx="631">
                        <c:v>35.738758027237481</c:v>
                      </c:pt>
                      <c:pt idx="632">
                        <c:v>35.795306695002104</c:v>
                      </c:pt>
                      <c:pt idx="633">
                        <c:v>35.85185536276672</c:v>
                      </c:pt>
                      <c:pt idx="634">
                        <c:v>35.908404030531329</c:v>
                      </c:pt>
                      <c:pt idx="635">
                        <c:v>35.964952698295953</c:v>
                      </c:pt>
                      <c:pt idx="636">
                        <c:v>36.021501366060569</c:v>
                      </c:pt>
                      <c:pt idx="637">
                        <c:v>36.078050033825185</c:v>
                      </c:pt>
                      <c:pt idx="638">
                        <c:v>36.134598701589802</c:v>
                      </c:pt>
                      <c:pt idx="639">
                        <c:v>36.191147369354418</c:v>
                      </c:pt>
                      <c:pt idx="640">
                        <c:v>36.247696037119034</c:v>
                      </c:pt>
                      <c:pt idx="641">
                        <c:v>36.304244704883651</c:v>
                      </c:pt>
                      <c:pt idx="642">
                        <c:v>36.360793372648267</c:v>
                      </c:pt>
                      <c:pt idx="643">
                        <c:v>36.417342040412876</c:v>
                      </c:pt>
                      <c:pt idx="644">
                        <c:v>36.4738907081775</c:v>
                      </c:pt>
                      <c:pt idx="645">
                        <c:v>36.530439375942109</c:v>
                      </c:pt>
                      <c:pt idx="646">
                        <c:v>36.586988043706732</c:v>
                      </c:pt>
                      <c:pt idx="647">
                        <c:v>36.643536711471342</c:v>
                      </c:pt>
                      <c:pt idx="648">
                        <c:v>36.700085379235965</c:v>
                      </c:pt>
                      <c:pt idx="649">
                        <c:v>36.756634047000574</c:v>
                      </c:pt>
                      <c:pt idx="650">
                        <c:v>36.81318271476519</c:v>
                      </c:pt>
                      <c:pt idx="651">
                        <c:v>36.869731382529814</c:v>
                      </c:pt>
                      <c:pt idx="652">
                        <c:v>36.92628005029443</c:v>
                      </c:pt>
                      <c:pt idx="653">
                        <c:v>36.982828718059046</c:v>
                      </c:pt>
                      <c:pt idx="654">
                        <c:v>37.039377385823663</c:v>
                      </c:pt>
                      <c:pt idx="655">
                        <c:v>37.095926053588279</c:v>
                      </c:pt>
                      <c:pt idx="656">
                        <c:v>37.152474721352895</c:v>
                      </c:pt>
                      <c:pt idx="657">
                        <c:v>37.209023389117512</c:v>
                      </c:pt>
                      <c:pt idx="658">
                        <c:v>37.265572056882128</c:v>
                      </c:pt>
                      <c:pt idx="659">
                        <c:v>37.322120724646737</c:v>
                      </c:pt>
                      <c:pt idx="660">
                        <c:v>37.378669392411361</c:v>
                      </c:pt>
                      <c:pt idx="661">
                        <c:v>37.435218060175977</c:v>
                      </c:pt>
                      <c:pt idx="662">
                        <c:v>37.491766727940593</c:v>
                      </c:pt>
                      <c:pt idx="663">
                        <c:v>37.548315395705202</c:v>
                      </c:pt>
                      <c:pt idx="664">
                        <c:v>37.604864063469826</c:v>
                      </c:pt>
                      <c:pt idx="665">
                        <c:v>37.661412731234442</c:v>
                      </c:pt>
                      <c:pt idx="666">
                        <c:v>37.717961398999059</c:v>
                      </c:pt>
                      <c:pt idx="667">
                        <c:v>37.774510066763668</c:v>
                      </c:pt>
                      <c:pt idx="668">
                        <c:v>37.831058734528284</c:v>
                      </c:pt>
                      <c:pt idx="669">
                        <c:v>37.887607402292907</c:v>
                      </c:pt>
                      <c:pt idx="670">
                        <c:v>37.944156070057524</c:v>
                      </c:pt>
                      <c:pt idx="671">
                        <c:v>38.00070473782214</c:v>
                      </c:pt>
                      <c:pt idx="672">
                        <c:v>38.057253405586756</c:v>
                      </c:pt>
                      <c:pt idx="673">
                        <c:v>38.113802073351366</c:v>
                      </c:pt>
                      <c:pt idx="674">
                        <c:v>38.170350741115989</c:v>
                      </c:pt>
                      <c:pt idx="675">
                        <c:v>38.226899408880605</c:v>
                      </c:pt>
                      <c:pt idx="676">
                        <c:v>38.283448076645222</c:v>
                      </c:pt>
                      <c:pt idx="677">
                        <c:v>38.339996744409824</c:v>
                      </c:pt>
                      <c:pt idx="678">
                        <c:v>38.396545412174454</c:v>
                      </c:pt>
                      <c:pt idx="679">
                        <c:v>38.453094079939071</c:v>
                      </c:pt>
                      <c:pt idx="680">
                        <c:v>38.509642747703687</c:v>
                      </c:pt>
                      <c:pt idx="681">
                        <c:v>38.566191415468296</c:v>
                      </c:pt>
                      <c:pt idx="682">
                        <c:v>38.622740083232912</c:v>
                      </c:pt>
                      <c:pt idx="683">
                        <c:v>38.679288750997536</c:v>
                      </c:pt>
                      <c:pt idx="684">
                        <c:v>38.735837418762152</c:v>
                      </c:pt>
                      <c:pt idx="685">
                        <c:v>38.792386086526761</c:v>
                      </c:pt>
                      <c:pt idx="686">
                        <c:v>38.848934754291378</c:v>
                      </c:pt>
                      <c:pt idx="687">
                        <c:v>38.905483422056001</c:v>
                      </c:pt>
                      <c:pt idx="688">
                        <c:v>38.962032089820617</c:v>
                      </c:pt>
                      <c:pt idx="689">
                        <c:v>39.018580757585227</c:v>
                      </c:pt>
                      <c:pt idx="690">
                        <c:v>39.075129425349843</c:v>
                      </c:pt>
                      <c:pt idx="691">
                        <c:v>39.131678093114466</c:v>
                      </c:pt>
                      <c:pt idx="692">
                        <c:v>39.18822676087909</c:v>
                      </c:pt>
                      <c:pt idx="693">
                        <c:v>39.244775428643692</c:v>
                      </c:pt>
                      <c:pt idx="694">
                        <c:v>39.301324096408308</c:v>
                      </c:pt>
                      <c:pt idx="695">
                        <c:v>39.357872764172932</c:v>
                      </c:pt>
                      <c:pt idx="696">
                        <c:v>39.414421431937548</c:v>
                      </c:pt>
                      <c:pt idx="697">
                        <c:v>39.470970099702157</c:v>
                      </c:pt>
                      <c:pt idx="698">
                        <c:v>39.527518767466773</c:v>
                      </c:pt>
                      <c:pt idx="699">
                        <c:v>39.58406743523139</c:v>
                      </c:pt>
                      <c:pt idx="700">
                        <c:v>39.640616102996013</c:v>
                      </c:pt>
                      <c:pt idx="701">
                        <c:v>39.697164770760629</c:v>
                      </c:pt>
                      <c:pt idx="702">
                        <c:v>39.753713438525239</c:v>
                      </c:pt>
                      <c:pt idx="703">
                        <c:v>39.810262106289855</c:v>
                      </c:pt>
                      <c:pt idx="704">
                        <c:v>39.866810774054478</c:v>
                      </c:pt>
                      <c:pt idx="705">
                        <c:v>39.923359441819088</c:v>
                      </c:pt>
                      <c:pt idx="706">
                        <c:v>39.979908109583711</c:v>
                      </c:pt>
                      <c:pt idx="707">
                        <c:v>40.036456777348327</c:v>
                      </c:pt>
                      <c:pt idx="708">
                        <c:v>40.093005445112937</c:v>
                      </c:pt>
                      <c:pt idx="709">
                        <c:v>40.149554112877553</c:v>
                      </c:pt>
                      <c:pt idx="710">
                        <c:v>40.206102780642169</c:v>
                      </c:pt>
                      <c:pt idx="711">
                        <c:v>40.262651448406793</c:v>
                      </c:pt>
                      <c:pt idx="712">
                        <c:v>40.319200116171402</c:v>
                      </c:pt>
                      <c:pt idx="713">
                        <c:v>40.375748783936018</c:v>
                      </c:pt>
                      <c:pt idx="714">
                        <c:v>40.432297451700634</c:v>
                      </c:pt>
                      <c:pt idx="715">
                        <c:v>40.488846119465251</c:v>
                      </c:pt>
                      <c:pt idx="716">
                        <c:v>40.545394787229867</c:v>
                      </c:pt>
                      <c:pt idx="717">
                        <c:v>40.601943454994483</c:v>
                      </c:pt>
                      <c:pt idx="718">
                        <c:v>40.6584921227591</c:v>
                      </c:pt>
                      <c:pt idx="719">
                        <c:v>40.715040790523716</c:v>
                      </c:pt>
                      <c:pt idx="720">
                        <c:v>40.771589458288332</c:v>
                      </c:pt>
                      <c:pt idx="721">
                        <c:v>40.828138126052956</c:v>
                      </c:pt>
                      <c:pt idx="722">
                        <c:v>40.884686793817572</c:v>
                      </c:pt>
                      <c:pt idx="723">
                        <c:v>40.941235461582181</c:v>
                      </c:pt>
                      <c:pt idx="724">
                        <c:v>40.99778412934679</c:v>
                      </c:pt>
                      <c:pt idx="725">
                        <c:v>41.054332797111421</c:v>
                      </c:pt>
                      <c:pt idx="726">
                        <c:v>41.110881464876037</c:v>
                      </c:pt>
                      <c:pt idx="727">
                        <c:v>41.167430132640654</c:v>
                      </c:pt>
                      <c:pt idx="728">
                        <c:v>41.223978800405256</c:v>
                      </c:pt>
                      <c:pt idx="729">
                        <c:v>41.280527468169879</c:v>
                      </c:pt>
                      <c:pt idx="730">
                        <c:v>41.337076135934502</c:v>
                      </c:pt>
                      <c:pt idx="731">
                        <c:v>41.393624803699119</c:v>
                      </c:pt>
                      <c:pt idx="732">
                        <c:v>41.450173471463721</c:v>
                      </c:pt>
                      <c:pt idx="733">
                        <c:v>41.506722139228337</c:v>
                      </c:pt>
                      <c:pt idx="734">
                        <c:v>41.563270806992968</c:v>
                      </c:pt>
                      <c:pt idx="735">
                        <c:v>41.619819474757584</c:v>
                      </c:pt>
                      <c:pt idx="736">
                        <c:v>41.676368142522193</c:v>
                      </c:pt>
                      <c:pt idx="737">
                        <c:v>41.73291681028681</c:v>
                      </c:pt>
                      <c:pt idx="738">
                        <c:v>41.789465478051433</c:v>
                      </c:pt>
                      <c:pt idx="739">
                        <c:v>41.846014145816049</c:v>
                      </c:pt>
                      <c:pt idx="740">
                        <c:v>41.902562813580658</c:v>
                      </c:pt>
                      <c:pt idx="741">
                        <c:v>41.959111481345275</c:v>
                      </c:pt>
                      <c:pt idx="742">
                        <c:v>42.015660149109891</c:v>
                      </c:pt>
                      <c:pt idx="743">
                        <c:v>42.072208816874515</c:v>
                      </c:pt>
                      <c:pt idx="744">
                        <c:v>42.128757484639124</c:v>
                      </c:pt>
                      <c:pt idx="745">
                        <c:v>42.18530615240374</c:v>
                      </c:pt>
                      <c:pt idx="746">
                        <c:v>42.241854820168356</c:v>
                      </c:pt>
                      <c:pt idx="747">
                        <c:v>42.29840348793298</c:v>
                      </c:pt>
                      <c:pt idx="748">
                        <c:v>42.354952155697589</c:v>
                      </c:pt>
                      <c:pt idx="749">
                        <c:v>42.411500823462205</c:v>
                      </c:pt>
                      <c:pt idx="750">
                        <c:v>42.468049491226822</c:v>
                      </c:pt>
                      <c:pt idx="751">
                        <c:v>42.524598158991438</c:v>
                      </c:pt>
                      <c:pt idx="752">
                        <c:v>42.581146826756054</c:v>
                      </c:pt>
                      <c:pt idx="753">
                        <c:v>42.637695494520671</c:v>
                      </c:pt>
                      <c:pt idx="754">
                        <c:v>42.694244162285287</c:v>
                      </c:pt>
                      <c:pt idx="755">
                        <c:v>42.750792830049903</c:v>
                      </c:pt>
                      <c:pt idx="756">
                        <c:v>42.807341497814519</c:v>
                      </c:pt>
                      <c:pt idx="757">
                        <c:v>42.863890165579143</c:v>
                      </c:pt>
                      <c:pt idx="758">
                        <c:v>42.920438833343759</c:v>
                      </c:pt>
                      <c:pt idx="759">
                        <c:v>42.976987501108361</c:v>
                      </c:pt>
                      <c:pt idx="760">
                        <c:v>43.033536168872985</c:v>
                      </c:pt>
                      <c:pt idx="761">
                        <c:v>43.090084836637601</c:v>
                      </c:pt>
                      <c:pt idx="762">
                        <c:v>43.146633504402224</c:v>
                      </c:pt>
                      <c:pt idx="763">
                        <c:v>43.203182172166827</c:v>
                      </c:pt>
                      <c:pt idx="764">
                        <c:v>43.25973083993145</c:v>
                      </c:pt>
                      <c:pt idx="765">
                        <c:v>43.316279507696066</c:v>
                      </c:pt>
                      <c:pt idx="766">
                        <c:v>43.37282817546069</c:v>
                      </c:pt>
                      <c:pt idx="767">
                        <c:v>43.429376843225299</c:v>
                      </c:pt>
                      <c:pt idx="768">
                        <c:v>43.485925510989915</c:v>
                      </c:pt>
                      <c:pt idx="769">
                        <c:v>43.542474178754532</c:v>
                      </c:pt>
                      <c:pt idx="770">
                        <c:v>43.599022846519148</c:v>
                      </c:pt>
                      <c:pt idx="771">
                        <c:v>43.655571514283764</c:v>
                      </c:pt>
                      <c:pt idx="772">
                        <c:v>43.71212018204838</c:v>
                      </c:pt>
                      <c:pt idx="773">
                        <c:v>43.768668849813004</c:v>
                      </c:pt>
                      <c:pt idx="774">
                        <c:v>43.825217517577613</c:v>
                      </c:pt>
                      <c:pt idx="775">
                        <c:v>43.881766185342229</c:v>
                      </c:pt>
                      <c:pt idx="776">
                        <c:v>43.938314853106846</c:v>
                      </c:pt>
                      <c:pt idx="777">
                        <c:v>43.994863520871469</c:v>
                      </c:pt>
                      <c:pt idx="778">
                        <c:v>44.051412188636085</c:v>
                      </c:pt>
                      <c:pt idx="779">
                        <c:v>44.107960856400688</c:v>
                      </c:pt>
                      <c:pt idx="780">
                        <c:v>44.164509524165311</c:v>
                      </c:pt>
                      <c:pt idx="781">
                        <c:v>44.221058191929934</c:v>
                      </c:pt>
                      <c:pt idx="782">
                        <c:v>44.277606859694551</c:v>
                      </c:pt>
                      <c:pt idx="783">
                        <c:v>44.334155527459153</c:v>
                      </c:pt>
                      <c:pt idx="784">
                        <c:v>44.390704195223769</c:v>
                      </c:pt>
                      <c:pt idx="785">
                        <c:v>44.447252862988393</c:v>
                      </c:pt>
                      <c:pt idx="786">
                        <c:v>44.503801530753016</c:v>
                      </c:pt>
                      <c:pt idx="787">
                        <c:v>44.560350198517625</c:v>
                      </c:pt>
                      <c:pt idx="788">
                        <c:v>44.616898866282241</c:v>
                      </c:pt>
                      <c:pt idx="789">
                        <c:v>44.673447534046851</c:v>
                      </c:pt>
                      <c:pt idx="790">
                        <c:v>44.729996201811481</c:v>
                      </c:pt>
                      <c:pt idx="791">
                        <c:v>44.78654486957609</c:v>
                      </c:pt>
                      <c:pt idx="792">
                        <c:v>44.843093537340707</c:v>
                      </c:pt>
                      <c:pt idx="793">
                        <c:v>44.899642205105323</c:v>
                      </c:pt>
                      <c:pt idx="794">
                        <c:v>44.956190872869939</c:v>
                      </c:pt>
                      <c:pt idx="795">
                        <c:v>45.012739540634556</c:v>
                      </c:pt>
                      <c:pt idx="796">
                        <c:v>45.069288208399172</c:v>
                      </c:pt>
                      <c:pt idx="797">
                        <c:v>45.125836876163788</c:v>
                      </c:pt>
                      <c:pt idx="798">
                        <c:v>45.18238554392839</c:v>
                      </c:pt>
                      <c:pt idx="799">
                        <c:v>45.238934211693021</c:v>
                      </c:pt>
                      <c:pt idx="800">
                        <c:v>45.295482879457637</c:v>
                      </c:pt>
                      <c:pt idx="801">
                        <c:v>45.352031547222253</c:v>
                      </c:pt>
                      <c:pt idx="802">
                        <c:v>45.408580214986863</c:v>
                      </c:pt>
                      <c:pt idx="803">
                        <c:v>45.465128882751493</c:v>
                      </c:pt>
                      <c:pt idx="804">
                        <c:v>45.521677550516102</c:v>
                      </c:pt>
                      <c:pt idx="805">
                        <c:v>45.578226218280719</c:v>
                      </c:pt>
                      <c:pt idx="806">
                        <c:v>45.634774886045328</c:v>
                      </c:pt>
                      <c:pt idx="807">
                        <c:v>45.691323553809951</c:v>
                      </c:pt>
                      <c:pt idx="808">
                        <c:v>45.747872221574575</c:v>
                      </c:pt>
                      <c:pt idx="809">
                        <c:v>45.804420889339191</c:v>
                      </c:pt>
                      <c:pt idx="810">
                        <c:v>45.860969557103793</c:v>
                      </c:pt>
                      <c:pt idx="811">
                        <c:v>45.91751822486841</c:v>
                      </c:pt>
                      <c:pt idx="812">
                        <c:v>45.974066892633033</c:v>
                      </c:pt>
                      <c:pt idx="813">
                        <c:v>46.030615560397656</c:v>
                      </c:pt>
                      <c:pt idx="814">
                        <c:v>46.087164228162258</c:v>
                      </c:pt>
                      <c:pt idx="815">
                        <c:v>46.143712895926875</c:v>
                      </c:pt>
                      <c:pt idx="816">
                        <c:v>46.200261563691498</c:v>
                      </c:pt>
                      <c:pt idx="817">
                        <c:v>46.256810231456114</c:v>
                      </c:pt>
                      <c:pt idx="818">
                        <c:v>46.313358899220731</c:v>
                      </c:pt>
                      <c:pt idx="819">
                        <c:v>46.36990756698534</c:v>
                      </c:pt>
                      <c:pt idx="820">
                        <c:v>46.426456234749963</c:v>
                      </c:pt>
                      <c:pt idx="821">
                        <c:v>46.48300490251458</c:v>
                      </c:pt>
                      <c:pt idx="822">
                        <c:v>46.539553570279196</c:v>
                      </c:pt>
                      <c:pt idx="823">
                        <c:v>46.596102238043812</c:v>
                      </c:pt>
                      <c:pt idx="824">
                        <c:v>46.652650905808429</c:v>
                      </c:pt>
                      <c:pt idx="825">
                        <c:v>46.709199573573045</c:v>
                      </c:pt>
                      <c:pt idx="826">
                        <c:v>46.765748241337654</c:v>
                      </c:pt>
                      <c:pt idx="827">
                        <c:v>46.822296909102278</c:v>
                      </c:pt>
                      <c:pt idx="828">
                        <c:v>46.878845576866894</c:v>
                      </c:pt>
                      <c:pt idx="829">
                        <c:v>46.935394244631517</c:v>
                      </c:pt>
                      <c:pt idx="830">
                        <c:v>46.991942912396119</c:v>
                      </c:pt>
                      <c:pt idx="831">
                        <c:v>47.048491580160743</c:v>
                      </c:pt>
                      <c:pt idx="832">
                        <c:v>47.105040247925359</c:v>
                      </c:pt>
                      <c:pt idx="833">
                        <c:v>47.161588915689975</c:v>
                      </c:pt>
                      <c:pt idx="834">
                        <c:v>47.218137583454585</c:v>
                      </c:pt>
                      <c:pt idx="835">
                        <c:v>47.274686251219201</c:v>
                      </c:pt>
                      <c:pt idx="836">
                        <c:v>47.331234918983824</c:v>
                      </c:pt>
                      <c:pt idx="837">
                        <c:v>47.387783586748441</c:v>
                      </c:pt>
                      <c:pt idx="838">
                        <c:v>47.444332254513057</c:v>
                      </c:pt>
                      <c:pt idx="839">
                        <c:v>47.500880922277673</c:v>
                      </c:pt>
                      <c:pt idx="840">
                        <c:v>47.55742959004229</c:v>
                      </c:pt>
                      <c:pt idx="841">
                        <c:v>47.613978257806899</c:v>
                      </c:pt>
                      <c:pt idx="842">
                        <c:v>47.670526925571522</c:v>
                      </c:pt>
                      <c:pt idx="843">
                        <c:v>47.727075593336139</c:v>
                      </c:pt>
                      <c:pt idx="844">
                        <c:v>47.783624261100755</c:v>
                      </c:pt>
                      <c:pt idx="845">
                        <c:v>47.840172928865364</c:v>
                      </c:pt>
                      <c:pt idx="846">
                        <c:v>47.896721596629988</c:v>
                      </c:pt>
                      <c:pt idx="847">
                        <c:v>47.953270264394604</c:v>
                      </c:pt>
                      <c:pt idx="848">
                        <c:v>48.00981893215922</c:v>
                      </c:pt>
                      <c:pt idx="849">
                        <c:v>48.066367599923829</c:v>
                      </c:pt>
                      <c:pt idx="850">
                        <c:v>48.122916267688453</c:v>
                      </c:pt>
                      <c:pt idx="851">
                        <c:v>48.179464935453069</c:v>
                      </c:pt>
                      <c:pt idx="852">
                        <c:v>48.236013603217685</c:v>
                      </c:pt>
                      <c:pt idx="853">
                        <c:v>48.292562270982295</c:v>
                      </c:pt>
                      <c:pt idx="854">
                        <c:v>48.349110938746911</c:v>
                      </c:pt>
                      <c:pt idx="855">
                        <c:v>48.405659606511534</c:v>
                      </c:pt>
                      <c:pt idx="856">
                        <c:v>48.462208274276151</c:v>
                      </c:pt>
                      <c:pt idx="857">
                        <c:v>48.51875694204076</c:v>
                      </c:pt>
                      <c:pt idx="858">
                        <c:v>48.575305609805376</c:v>
                      </c:pt>
                      <c:pt idx="859">
                        <c:v>48.631854277570007</c:v>
                      </c:pt>
                      <c:pt idx="860">
                        <c:v>48.688402945334623</c:v>
                      </c:pt>
                      <c:pt idx="861">
                        <c:v>48.744951613099225</c:v>
                      </c:pt>
                      <c:pt idx="862">
                        <c:v>48.801500280863841</c:v>
                      </c:pt>
                      <c:pt idx="863">
                        <c:v>48.858048948628465</c:v>
                      </c:pt>
                      <c:pt idx="864">
                        <c:v>48.914597616393088</c:v>
                      </c:pt>
                      <c:pt idx="865">
                        <c:v>48.97114628415769</c:v>
                      </c:pt>
                      <c:pt idx="866">
                        <c:v>49.027694951922307</c:v>
                      </c:pt>
                      <c:pt idx="867">
                        <c:v>49.084243619686923</c:v>
                      </c:pt>
                      <c:pt idx="868">
                        <c:v>49.140792287451553</c:v>
                      </c:pt>
                      <c:pt idx="869">
                        <c:v>49.197340955216163</c:v>
                      </c:pt>
                      <c:pt idx="870">
                        <c:v>49.253889622980772</c:v>
                      </c:pt>
                      <c:pt idx="871">
                        <c:v>49.310438290745388</c:v>
                      </c:pt>
                      <c:pt idx="872">
                        <c:v>49.366986958510012</c:v>
                      </c:pt>
                      <c:pt idx="873">
                        <c:v>49.423535626274628</c:v>
                      </c:pt>
                      <c:pt idx="874">
                        <c:v>49.480084294039244</c:v>
                      </c:pt>
                      <c:pt idx="875">
                        <c:v>49.536632961803861</c:v>
                      </c:pt>
                      <c:pt idx="876">
                        <c:v>49.59318162956847</c:v>
                      </c:pt>
                      <c:pt idx="877">
                        <c:v>49.649730297333093</c:v>
                      </c:pt>
                      <c:pt idx="878">
                        <c:v>49.706278965097709</c:v>
                      </c:pt>
                      <c:pt idx="879">
                        <c:v>49.762827632862326</c:v>
                      </c:pt>
                      <c:pt idx="880">
                        <c:v>49.819376300626935</c:v>
                      </c:pt>
                      <c:pt idx="881">
                        <c:v>49.875924968391551</c:v>
                      </c:pt>
                      <c:pt idx="882">
                        <c:v>49.932473636156175</c:v>
                      </c:pt>
                      <c:pt idx="883">
                        <c:v>49.989022303920791</c:v>
                      </c:pt>
                      <c:pt idx="884">
                        <c:v>50.0455709716854</c:v>
                      </c:pt>
                      <c:pt idx="885">
                        <c:v>50.102119639450017</c:v>
                      </c:pt>
                      <c:pt idx="886">
                        <c:v>50.158668307214633</c:v>
                      </c:pt>
                      <c:pt idx="887">
                        <c:v>50.215216974979256</c:v>
                      </c:pt>
                      <c:pt idx="888">
                        <c:v>50.271765642743865</c:v>
                      </c:pt>
                      <c:pt idx="889">
                        <c:v>50.328314310508489</c:v>
                      </c:pt>
                      <c:pt idx="890">
                        <c:v>50.384862978273105</c:v>
                      </c:pt>
                      <c:pt idx="891">
                        <c:v>50.441411646037714</c:v>
                      </c:pt>
                      <c:pt idx="892">
                        <c:v>50.497960313802331</c:v>
                      </c:pt>
                      <c:pt idx="893">
                        <c:v>50.554508981566954</c:v>
                      </c:pt>
                      <c:pt idx="894">
                        <c:v>50.61105764933157</c:v>
                      </c:pt>
                      <c:pt idx="895">
                        <c:v>50.667606317096187</c:v>
                      </c:pt>
                      <c:pt idx="896">
                        <c:v>50.724154984860796</c:v>
                      </c:pt>
                      <c:pt idx="897">
                        <c:v>50.780703652625412</c:v>
                      </c:pt>
                      <c:pt idx="898">
                        <c:v>50.837252320390036</c:v>
                      </c:pt>
                      <c:pt idx="899">
                        <c:v>50.893800988154652</c:v>
                      </c:pt>
                      <c:pt idx="900">
                        <c:v>50.950349655919254</c:v>
                      </c:pt>
                      <c:pt idx="901">
                        <c:v>51.006898323683878</c:v>
                      </c:pt>
                      <c:pt idx="902">
                        <c:v>51.063446991448501</c:v>
                      </c:pt>
                      <c:pt idx="903">
                        <c:v>51.119995659213117</c:v>
                      </c:pt>
                      <c:pt idx="904">
                        <c:v>51.176544326977726</c:v>
                      </c:pt>
                      <c:pt idx="905">
                        <c:v>51.233092994742343</c:v>
                      </c:pt>
                      <c:pt idx="906">
                        <c:v>51.289641662506966</c:v>
                      </c:pt>
                      <c:pt idx="907">
                        <c:v>51.346190330271583</c:v>
                      </c:pt>
                      <c:pt idx="908">
                        <c:v>51.402738998036192</c:v>
                      </c:pt>
                      <c:pt idx="909">
                        <c:v>51.459287665800808</c:v>
                      </c:pt>
                      <c:pt idx="910">
                        <c:v>51.515836333565431</c:v>
                      </c:pt>
                      <c:pt idx="911">
                        <c:v>51.572385001330048</c:v>
                      </c:pt>
                      <c:pt idx="912">
                        <c:v>51.628933669094657</c:v>
                      </c:pt>
                      <c:pt idx="913">
                        <c:v>51.685482336859273</c:v>
                      </c:pt>
                      <c:pt idx="914">
                        <c:v>51.74203100462389</c:v>
                      </c:pt>
                      <c:pt idx="915">
                        <c:v>51.79857967238852</c:v>
                      </c:pt>
                      <c:pt idx="916">
                        <c:v>51.855128340153122</c:v>
                      </c:pt>
                      <c:pt idx="917">
                        <c:v>51.911677007917739</c:v>
                      </c:pt>
                      <c:pt idx="918">
                        <c:v>51.968225675682355</c:v>
                      </c:pt>
                      <c:pt idx="919">
                        <c:v>52.024774343446978</c:v>
                      </c:pt>
                      <c:pt idx="920">
                        <c:v>52.081323011211587</c:v>
                      </c:pt>
                      <c:pt idx="921">
                        <c:v>52.137871678976204</c:v>
                      </c:pt>
                      <c:pt idx="922">
                        <c:v>52.19442034674082</c:v>
                      </c:pt>
                      <c:pt idx="923">
                        <c:v>52.250969014505429</c:v>
                      </c:pt>
                      <c:pt idx="924">
                        <c:v>52.30751768227006</c:v>
                      </c:pt>
                      <c:pt idx="925">
                        <c:v>52.364066350034676</c:v>
                      </c:pt>
                      <c:pt idx="926">
                        <c:v>52.420615017799285</c:v>
                      </c:pt>
                      <c:pt idx="927">
                        <c:v>52.477163685563895</c:v>
                      </c:pt>
                      <c:pt idx="928">
                        <c:v>52.533712353328518</c:v>
                      </c:pt>
                      <c:pt idx="929">
                        <c:v>52.590261021093141</c:v>
                      </c:pt>
                      <c:pt idx="930">
                        <c:v>52.646809688857758</c:v>
                      </c:pt>
                      <c:pt idx="931">
                        <c:v>52.70335835662236</c:v>
                      </c:pt>
                      <c:pt idx="932">
                        <c:v>52.759907024386983</c:v>
                      </c:pt>
                      <c:pt idx="933">
                        <c:v>52.816455692151607</c:v>
                      </c:pt>
                      <c:pt idx="934">
                        <c:v>52.873004359916223</c:v>
                      </c:pt>
                      <c:pt idx="935">
                        <c:v>52.929553027680825</c:v>
                      </c:pt>
                      <c:pt idx="936">
                        <c:v>52.986101695445448</c:v>
                      </c:pt>
                      <c:pt idx="937">
                        <c:v>53.042650363210065</c:v>
                      </c:pt>
                      <c:pt idx="938">
                        <c:v>53.099199030974688</c:v>
                      </c:pt>
                      <c:pt idx="939">
                        <c:v>53.155747698739297</c:v>
                      </c:pt>
                      <c:pt idx="940">
                        <c:v>53.212296366503914</c:v>
                      </c:pt>
                      <c:pt idx="941">
                        <c:v>53.26884503426853</c:v>
                      </c:pt>
                      <c:pt idx="942">
                        <c:v>53.325393702033153</c:v>
                      </c:pt>
                      <c:pt idx="943">
                        <c:v>53.381942369797763</c:v>
                      </c:pt>
                      <c:pt idx="944">
                        <c:v>53.438491037562379</c:v>
                      </c:pt>
                      <c:pt idx="945">
                        <c:v>53.495039705327002</c:v>
                      </c:pt>
                      <c:pt idx="946">
                        <c:v>53.551588373091619</c:v>
                      </c:pt>
                      <c:pt idx="947">
                        <c:v>53.608137040856228</c:v>
                      </c:pt>
                      <c:pt idx="948">
                        <c:v>53.664685708620844</c:v>
                      </c:pt>
                      <c:pt idx="949">
                        <c:v>53.721234376385468</c:v>
                      </c:pt>
                      <c:pt idx="950">
                        <c:v>53.777783044150084</c:v>
                      </c:pt>
                      <c:pt idx="951">
                        <c:v>53.834331711914693</c:v>
                      </c:pt>
                      <c:pt idx="952">
                        <c:v>53.890880379679309</c:v>
                      </c:pt>
                      <c:pt idx="953">
                        <c:v>53.947429047443926</c:v>
                      </c:pt>
                      <c:pt idx="954">
                        <c:v>54.003977715208549</c:v>
                      </c:pt>
                      <c:pt idx="955">
                        <c:v>54.060526382973158</c:v>
                      </c:pt>
                      <c:pt idx="956">
                        <c:v>54.117075050737775</c:v>
                      </c:pt>
                      <c:pt idx="957">
                        <c:v>54.173623718502391</c:v>
                      </c:pt>
                      <c:pt idx="958">
                        <c:v>54.230172386267007</c:v>
                      </c:pt>
                      <c:pt idx="959">
                        <c:v>54.286721054031624</c:v>
                      </c:pt>
                      <c:pt idx="960">
                        <c:v>54.34326972179624</c:v>
                      </c:pt>
                      <c:pt idx="961">
                        <c:v>54.399818389560863</c:v>
                      </c:pt>
                      <c:pt idx="962">
                        <c:v>54.456367057325473</c:v>
                      </c:pt>
                      <c:pt idx="963">
                        <c:v>54.512915725090089</c:v>
                      </c:pt>
                      <c:pt idx="964">
                        <c:v>54.569464392854705</c:v>
                      </c:pt>
                      <c:pt idx="965">
                        <c:v>54.626013060619321</c:v>
                      </c:pt>
                      <c:pt idx="966">
                        <c:v>54.682561728383931</c:v>
                      </c:pt>
                      <c:pt idx="967">
                        <c:v>54.739110396148554</c:v>
                      </c:pt>
                      <c:pt idx="968">
                        <c:v>54.79565906391317</c:v>
                      </c:pt>
                      <c:pt idx="969">
                        <c:v>54.852207731677787</c:v>
                      </c:pt>
                      <c:pt idx="970">
                        <c:v>54.908756399442403</c:v>
                      </c:pt>
                      <c:pt idx="971">
                        <c:v>54.965305067207019</c:v>
                      </c:pt>
                      <c:pt idx="972">
                        <c:v>55.021853734971636</c:v>
                      </c:pt>
                      <c:pt idx="973">
                        <c:v>55.078402402736252</c:v>
                      </c:pt>
                      <c:pt idx="974">
                        <c:v>55.134951070500861</c:v>
                      </c:pt>
                      <c:pt idx="975">
                        <c:v>55.191499738265492</c:v>
                      </c:pt>
                      <c:pt idx="976">
                        <c:v>55.248048406030108</c:v>
                      </c:pt>
                      <c:pt idx="977">
                        <c:v>55.304597073794717</c:v>
                      </c:pt>
                      <c:pt idx="978">
                        <c:v>55.361145741559326</c:v>
                      </c:pt>
                      <c:pt idx="979">
                        <c:v>55.41769440932395</c:v>
                      </c:pt>
                      <c:pt idx="980">
                        <c:v>55.474243077088573</c:v>
                      </c:pt>
                      <c:pt idx="981">
                        <c:v>55.53079174485319</c:v>
                      </c:pt>
                      <c:pt idx="982">
                        <c:v>55.587340412617792</c:v>
                      </c:pt>
                      <c:pt idx="983">
                        <c:v>55.643889080382408</c:v>
                      </c:pt>
                      <c:pt idx="984">
                        <c:v>55.700437748147039</c:v>
                      </c:pt>
                      <c:pt idx="985">
                        <c:v>55.756986415911655</c:v>
                      </c:pt>
                      <c:pt idx="986">
                        <c:v>55.813535083676257</c:v>
                      </c:pt>
                      <c:pt idx="987">
                        <c:v>55.870083751440873</c:v>
                      </c:pt>
                      <c:pt idx="988">
                        <c:v>55.926632419205497</c:v>
                      </c:pt>
                      <c:pt idx="989">
                        <c:v>55.98318108697012</c:v>
                      </c:pt>
                      <c:pt idx="990">
                        <c:v>56.039729754734729</c:v>
                      </c:pt>
                      <c:pt idx="991">
                        <c:v>56.096278422499346</c:v>
                      </c:pt>
                      <c:pt idx="992">
                        <c:v>56.152827090263962</c:v>
                      </c:pt>
                      <c:pt idx="993">
                        <c:v>56.209375758028578</c:v>
                      </c:pt>
                      <c:pt idx="994">
                        <c:v>56.265924425793195</c:v>
                      </c:pt>
                      <c:pt idx="995">
                        <c:v>56.322473093557811</c:v>
                      </c:pt>
                      <c:pt idx="996">
                        <c:v>56.379021761322427</c:v>
                      </c:pt>
                      <c:pt idx="997">
                        <c:v>56.435570429087051</c:v>
                      </c:pt>
                      <c:pt idx="998">
                        <c:v>56.49211909685166</c:v>
                      </c:pt>
                      <c:pt idx="999">
                        <c:v>56.548667764616276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'Storage to House'!$B$12:$B$111</c15:sqref>
                        </c15:formulaRef>
                      </c:ext>
                    </c:extLst>
                    <c:numCache>
                      <c:formatCode>0.00</c:formatCode>
                      <c:ptCount val="100"/>
                      <c:pt idx="0">
                        <c:v>5.6548667764616277E-2</c:v>
                      </c:pt>
                      <c:pt idx="1">
                        <c:v>0.11309733552923255</c:v>
                      </c:pt>
                      <c:pt idx="2">
                        <c:v>0.16964600329384882</c:v>
                      </c:pt>
                      <c:pt idx="3">
                        <c:v>0.22619467105846511</c:v>
                      </c:pt>
                      <c:pt idx="4">
                        <c:v>0.28274333882308139</c:v>
                      </c:pt>
                      <c:pt idx="5">
                        <c:v>0.33929200658769765</c:v>
                      </c:pt>
                      <c:pt idx="6">
                        <c:v>0.39584067435231396</c:v>
                      </c:pt>
                      <c:pt idx="7">
                        <c:v>0.45238934211693022</c:v>
                      </c:pt>
                      <c:pt idx="8">
                        <c:v>0.50893800988154647</c:v>
                      </c:pt>
                      <c:pt idx="9">
                        <c:v>0.56548667764616278</c:v>
                      </c:pt>
                      <c:pt idx="10">
                        <c:v>0.62203534541077898</c:v>
                      </c:pt>
                      <c:pt idx="11">
                        <c:v>0.6785840131753953</c:v>
                      </c:pt>
                      <c:pt idx="12">
                        <c:v>0.73513268094001161</c:v>
                      </c:pt>
                      <c:pt idx="13">
                        <c:v>0.79168134870462792</c:v>
                      </c:pt>
                      <c:pt idx="14">
                        <c:v>0.84823001646924412</c:v>
                      </c:pt>
                      <c:pt idx="15">
                        <c:v>0.90477868423386043</c:v>
                      </c:pt>
                      <c:pt idx="16">
                        <c:v>0.96132735199847663</c:v>
                      </c:pt>
                      <c:pt idx="17">
                        <c:v>1.0178760197630929</c:v>
                      </c:pt>
                      <c:pt idx="18">
                        <c:v>1.0744246875277093</c:v>
                      </c:pt>
                      <c:pt idx="19">
                        <c:v>1.1309733552923256</c:v>
                      </c:pt>
                      <c:pt idx="20">
                        <c:v>1.1875220230569419</c:v>
                      </c:pt>
                      <c:pt idx="21">
                        <c:v>1.244070690821558</c:v>
                      </c:pt>
                      <c:pt idx="22">
                        <c:v>1.3006193585861745</c:v>
                      </c:pt>
                      <c:pt idx="23">
                        <c:v>1.3571680263507906</c:v>
                      </c:pt>
                      <c:pt idx="24">
                        <c:v>1.4137166941154069</c:v>
                      </c:pt>
                      <c:pt idx="25">
                        <c:v>1.4702653618800232</c:v>
                      </c:pt>
                      <c:pt idx="26">
                        <c:v>1.5268140296446395</c:v>
                      </c:pt>
                      <c:pt idx="27">
                        <c:v>1.5833626974092558</c:v>
                      </c:pt>
                      <c:pt idx="28">
                        <c:v>1.6399113651738717</c:v>
                      </c:pt>
                      <c:pt idx="29">
                        <c:v>1.6964600329384882</c:v>
                      </c:pt>
                      <c:pt idx="30">
                        <c:v>1.7530087007031045</c:v>
                      </c:pt>
                      <c:pt idx="31">
                        <c:v>1.8095573684677209</c:v>
                      </c:pt>
                      <c:pt idx="32">
                        <c:v>1.8661060362323372</c:v>
                      </c:pt>
                      <c:pt idx="33">
                        <c:v>1.9226547039969533</c:v>
                      </c:pt>
                      <c:pt idx="34">
                        <c:v>1.9792033717615696</c:v>
                      </c:pt>
                      <c:pt idx="35">
                        <c:v>2.0357520395261859</c:v>
                      </c:pt>
                      <c:pt idx="36">
                        <c:v>2.0923007072908022</c:v>
                      </c:pt>
                      <c:pt idx="37">
                        <c:v>2.1488493750554185</c:v>
                      </c:pt>
                      <c:pt idx="38">
                        <c:v>2.2053980428200353</c:v>
                      </c:pt>
                      <c:pt idx="39">
                        <c:v>2.2619467105846511</c:v>
                      </c:pt>
                      <c:pt idx="40">
                        <c:v>2.3184953783492674</c:v>
                      </c:pt>
                      <c:pt idx="41">
                        <c:v>2.3750440461138838</c:v>
                      </c:pt>
                      <c:pt idx="42">
                        <c:v>2.4315927138785001</c:v>
                      </c:pt>
                      <c:pt idx="43">
                        <c:v>2.4881413816431159</c:v>
                      </c:pt>
                      <c:pt idx="44">
                        <c:v>2.5446900494077322</c:v>
                      </c:pt>
                      <c:pt idx="45">
                        <c:v>2.601238717172349</c:v>
                      </c:pt>
                      <c:pt idx="46">
                        <c:v>2.6577873849369649</c:v>
                      </c:pt>
                      <c:pt idx="47">
                        <c:v>2.7143360527015812</c:v>
                      </c:pt>
                      <c:pt idx="48">
                        <c:v>2.770884720466197</c:v>
                      </c:pt>
                      <c:pt idx="49">
                        <c:v>2.8274333882308138</c:v>
                      </c:pt>
                      <c:pt idx="50">
                        <c:v>2.8839820559954297</c:v>
                      </c:pt>
                      <c:pt idx="51">
                        <c:v>2.9405307237600464</c:v>
                      </c:pt>
                      <c:pt idx="52">
                        <c:v>2.9970793915246627</c:v>
                      </c:pt>
                      <c:pt idx="53">
                        <c:v>3.0536280592892791</c:v>
                      </c:pt>
                      <c:pt idx="54">
                        <c:v>3.1101767270538954</c:v>
                      </c:pt>
                      <c:pt idx="55">
                        <c:v>3.1667253948185117</c:v>
                      </c:pt>
                      <c:pt idx="56">
                        <c:v>3.223274062583128</c:v>
                      </c:pt>
                      <c:pt idx="57">
                        <c:v>3.2798227303477434</c:v>
                      </c:pt>
                      <c:pt idx="58">
                        <c:v>3.3363713981123602</c:v>
                      </c:pt>
                      <c:pt idx="59">
                        <c:v>3.3929200658769765</c:v>
                      </c:pt>
                      <c:pt idx="60">
                        <c:v>3.4494687336415932</c:v>
                      </c:pt>
                      <c:pt idx="61">
                        <c:v>3.5060174014062091</c:v>
                      </c:pt>
                      <c:pt idx="62">
                        <c:v>3.5625660691708254</c:v>
                      </c:pt>
                      <c:pt idx="63">
                        <c:v>3.6191147369354417</c:v>
                      </c:pt>
                      <c:pt idx="64">
                        <c:v>3.675663404700058</c:v>
                      </c:pt>
                      <c:pt idx="65">
                        <c:v>3.7322120724646743</c:v>
                      </c:pt>
                      <c:pt idx="66">
                        <c:v>3.7887607402292902</c:v>
                      </c:pt>
                      <c:pt idx="67">
                        <c:v>3.8453094079939065</c:v>
                      </c:pt>
                      <c:pt idx="68">
                        <c:v>3.9018580757585228</c:v>
                      </c:pt>
                      <c:pt idx="69">
                        <c:v>3.9584067435231391</c:v>
                      </c:pt>
                      <c:pt idx="70">
                        <c:v>4.0149554112877563</c:v>
                      </c:pt>
                      <c:pt idx="71">
                        <c:v>4.0715040790523718</c:v>
                      </c:pt>
                      <c:pt idx="72">
                        <c:v>4.1280527468169881</c:v>
                      </c:pt>
                      <c:pt idx="73">
                        <c:v>4.1846014145816044</c:v>
                      </c:pt>
                      <c:pt idx="74">
                        <c:v>4.2411500823462207</c:v>
                      </c:pt>
                      <c:pt idx="75">
                        <c:v>4.297698750110837</c:v>
                      </c:pt>
                      <c:pt idx="76">
                        <c:v>4.3542474178754533</c:v>
                      </c:pt>
                      <c:pt idx="77">
                        <c:v>4.4107960856400705</c:v>
                      </c:pt>
                      <c:pt idx="78">
                        <c:v>4.4673447534046851</c:v>
                      </c:pt>
                      <c:pt idx="79">
                        <c:v>4.5238934211693023</c:v>
                      </c:pt>
                      <c:pt idx="80">
                        <c:v>4.5804420889339177</c:v>
                      </c:pt>
                      <c:pt idx="81">
                        <c:v>4.6369907566985349</c:v>
                      </c:pt>
                      <c:pt idx="82">
                        <c:v>4.6935394244631503</c:v>
                      </c:pt>
                      <c:pt idx="83">
                        <c:v>4.7500880922277675</c:v>
                      </c:pt>
                      <c:pt idx="84">
                        <c:v>4.8066367599923838</c:v>
                      </c:pt>
                      <c:pt idx="85">
                        <c:v>4.8631854277570001</c:v>
                      </c:pt>
                      <c:pt idx="86">
                        <c:v>4.9197340955216164</c:v>
                      </c:pt>
                      <c:pt idx="87">
                        <c:v>4.9762827632862319</c:v>
                      </c:pt>
                      <c:pt idx="88">
                        <c:v>5.0328314310508491</c:v>
                      </c:pt>
                      <c:pt idx="89">
                        <c:v>5.0893800988154645</c:v>
                      </c:pt>
                      <c:pt idx="90">
                        <c:v>5.1459287665800817</c:v>
                      </c:pt>
                      <c:pt idx="91">
                        <c:v>5.202477434344698</c:v>
                      </c:pt>
                      <c:pt idx="92">
                        <c:v>5.2590261021093143</c:v>
                      </c:pt>
                      <c:pt idx="93">
                        <c:v>5.3155747698739297</c:v>
                      </c:pt>
                      <c:pt idx="94">
                        <c:v>5.3721234376385452</c:v>
                      </c:pt>
                      <c:pt idx="95">
                        <c:v>5.4286721054031624</c:v>
                      </c:pt>
                      <c:pt idx="96">
                        <c:v>5.4852207731677787</c:v>
                      </c:pt>
                      <c:pt idx="97">
                        <c:v>5.5417694409323941</c:v>
                      </c:pt>
                      <c:pt idx="98">
                        <c:v>5.5983181086970113</c:v>
                      </c:pt>
                      <c:pt idx="99">
                        <c:v>5.6548667764616276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ACF-4904-A118-12537A6AFD86}"/>
                  </c:ext>
                </c:extLst>
              </c15:ser>
            </c15:filteredLineSeries>
          </c:ext>
        </c:extLst>
      </c:lineChart>
      <c:catAx>
        <c:axId val="678443056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41616"/>
        <c:crosses val="autoZero"/>
        <c:auto val="1"/>
        <c:lblAlgn val="ctr"/>
        <c:lblOffset val="100"/>
        <c:noMultiLvlLbl val="0"/>
      </c:catAx>
      <c:valAx>
        <c:axId val="6784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4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Water</a:t>
            </a:r>
            <a:r>
              <a:rPr lang="en-CA" baseline="0"/>
              <a:t> Rainfall and in Storage Over a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'Tank Model'!$B$12</c:f>
              <c:strCache>
                <c:ptCount val="1"/>
                <c:pt idx="0">
                  <c:v>Daily Rainfall (mm)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'Tank Model'!$A$13:$A$377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'Tank Model'!$B$13:$B$377</c:f>
              <c:numCache>
                <c:formatCode>0.0</c:formatCode>
                <c:ptCount val="365"/>
                <c:pt idx="0">
                  <c:v>18.8</c:v>
                </c:pt>
                <c:pt idx="1">
                  <c:v>19.8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20.399999999999999</c:v>
                </c:pt>
                <c:pt idx="7">
                  <c:v>24.8</c:v>
                </c:pt>
                <c:pt idx="8">
                  <c:v>34</c:v>
                </c:pt>
                <c:pt idx="9">
                  <c:v>44.6</c:v>
                </c:pt>
                <c:pt idx="10">
                  <c:v>14.4</c:v>
                </c:pt>
                <c:pt idx="11">
                  <c:v>50.2</c:v>
                </c:pt>
                <c:pt idx="12">
                  <c:v>9.6</c:v>
                </c:pt>
                <c:pt idx="13">
                  <c:v>5.8</c:v>
                </c:pt>
                <c:pt idx="14">
                  <c:v>1.6</c:v>
                </c:pt>
                <c:pt idx="15">
                  <c:v>0.8</c:v>
                </c:pt>
                <c:pt idx="16">
                  <c:v>0</c:v>
                </c:pt>
                <c:pt idx="17">
                  <c:v>2.6</c:v>
                </c:pt>
                <c:pt idx="18">
                  <c:v>1</c:v>
                </c:pt>
                <c:pt idx="19">
                  <c:v>0.6</c:v>
                </c:pt>
                <c:pt idx="20">
                  <c:v>0.8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17.600000000000001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2.6</c:v>
                </c:pt>
                <c:pt idx="31">
                  <c:v>2.6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12.2</c:v>
                </c:pt>
                <c:pt idx="40">
                  <c:v>13.4</c:v>
                </c:pt>
                <c:pt idx="41">
                  <c:v>46.6</c:v>
                </c:pt>
                <c:pt idx="42">
                  <c:v>16.8</c:v>
                </c:pt>
                <c:pt idx="43">
                  <c:v>15.6</c:v>
                </c:pt>
                <c:pt idx="44">
                  <c:v>3</c:v>
                </c:pt>
                <c:pt idx="45">
                  <c:v>11.6</c:v>
                </c:pt>
                <c:pt idx="46">
                  <c:v>19</c:v>
                </c:pt>
                <c:pt idx="47">
                  <c:v>9.1999999999999993</c:v>
                </c:pt>
                <c:pt idx="48">
                  <c:v>12.6</c:v>
                </c:pt>
                <c:pt idx="49">
                  <c:v>21.8</c:v>
                </c:pt>
                <c:pt idx="50">
                  <c:v>2.4</c:v>
                </c:pt>
                <c:pt idx="51">
                  <c:v>0.8</c:v>
                </c:pt>
                <c:pt idx="52">
                  <c:v>4.8</c:v>
                </c:pt>
                <c:pt idx="53">
                  <c:v>14.6</c:v>
                </c:pt>
                <c:pt idx="54">
                  <c:v>6.8</c:v>
                </c:pt>
                <c:pt idx="55">
                  <c:v>0</c:v>
                </c:pt>
                <c:pt idx="56">
                  <c:v>0.8</c:v>
                </c:pt>
                <c:pt idx="57">
                  <c:v>0</c:v>
                </c:pt>
                <c:pt idx="58">
                  <c:v>0.4</c:v>
                </c:pt>
                <c:pt idx="59">
                  <c:v>2</c:v>
                </c:pt>
                <c:pt idx="60">
                  <c:v>19</c:v>
                </c:pt>
                <c:pt idx="61">
                  <c:v>1</c:v>
                </c:pt>
                <c:pt idx="62">
                  <c:v>2.4</c:v>
                </c:pt>
                <c:pt idx="63">
                  <c:v>23.8</c:v>
                </c:pt>
                <c:pt idx="64">
                  <c:v>8.6</c:v>
                </c:pt>
                <c:pt idx="65">
                  <c:v>34</c:v>
                </c:pt>
                <c:pt idx="66">
                  <c:v>52.4</c:v>
                </c:pt>
                <c:pt idx="67">
                  <c:v>10.6</c:v>
                </c:pt>
                <c:pt idx="68">
                  <c:v>2.4</c:v>
                </c:pt>
                <c:pt idx="69">
                  <c:v>0</c:v>
                </c:pt>
                <c:pt idx="70">
                  <c:v>2.8</c:v>
                </c:pt>
                <c:pt idx="71">
                  <c:v>20.2</c:v>
                </c:pt>
                <c:pt idx="72">
                  <c:v>13.8</c:v>
                </c:pt>
                <c:pt idx="73">
                  <c:v>22.8</c:v>
                </c:pt>
                <c:pt idx="74">
                  <c:v>5.4</c:v>
                </c:pt>
                <c:pt idx="75">
                  <c:v>0.4</c:v>
                </c:pt>
                <c:pt idx="76">
                  <c:v>31</c:v>
                </c:pt>
                <c:pt idx="77">
                  <c:v>1.6</c:v>
                </c:pt>
                <c:pt idx="78">
                  <c:v>1.6</c:v>
                </c:pt>
                <c:pt idx="79">
                  <c:v>7.6</c:v>
                </c:pt>
                <c:pt idx="80">
                  <c:v>2.6</c:v>
                </c:pt>
                <c:pt idx="81">
                  <c:v>0</c:v>
                </c:pt>
                <c:pt idx="82">
                  <c:v>4</c:v>
                </c:pt>
                <c:pt idx="83">
                  <c:v>31</c:v>
                </c:pt>
                <c:pt idx="84">
                  <c:v>0.2</c:v>
                </c:pt>
                <c:pt idx="85">
                  <c:v>4.4000000000000004</c:v>
                </c:pt>
                <c:pt idx="86">
                  <c:v>23.6</c:v>
                </c:pt>
                <c:pt idx="87">
                  <c:v>41.6</c:v>
                </c:pt>
                <c:pt idx="88">
                  <c:v>3</c:v>
                </c:pt>
                <c:pt idx="89">
                  <c:v>0</c:v>
                </c:pt>
                <c:pt idx="90">
                  <c:v>0</c:v>
                </c:pt>
                <c:pt idx="91">
                  <c:v>5.6</c:v>
                </c:pt>
                <c:pt idx="92">
                  <c:v>20.399999999999999</c:v>
                </c:pt>
                <c:pt idx="93">
                  <c:v>2.6</c:v>
                </c:pt>
                <c:pt idx="94">
                  <c:v>15.9</c:v>
                </c:pt>
                <c:pt idx="95">
                  <c:v>9.4</c:v>
                </c:pt>
                <c:pt idx="96">
                  <c:v>13.6</c:v>
                </c:pt>
                <c:pt idx="97">
                  <c:v>5.6</c:v>
                </c:pt>
                <c:pt idx="98">
                  <c:v>0</c:v>
                </c:pt>
                <c:pt idx="99">
                  <c:v>16.600000000000001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14.8</c:v>
                </c:pt>
                <c:pt idx="104">
                  <c:v>20.8</c:v>
                </c:pt>
                <c:pt idx="105">
                  <c:v>37.4</c:v>
                </c:pt>
                <c:pt idx="106">
                  <c:v>9.8000000000000007</c:v>
                </c:pt>
                <c:pt idx="107">
                  <c:v>1.9</c:v>
                </c:pt>
                <c:pt idx="108">
                  <c:v>21</c:v>
                </c:pt>
                <c:pt idx="109">
                  <c:v>30</c:v>
                </c:pt>
                <c:pt idx="110">
                  <c:v>0</c:v>
                </c:pt>
                <c:pt idx="111">
                  <c:v>4.4000000000000004</c:v>
                </c:pt>
                <c:pt idx="112">
                  <c:v>12.8</c:v>
                </c:pt>
                <c:pt idx="113">
                  <c:v>26</c:v>
                </c:pt>
                <c:pt idx="114">
                  <c:v>1.8</c:v>
                </c:pt>
                <c:pt idx="115">
                  <c:v>35</c:v>
                </c:pt>
                <c:pt idx="116">
                  <c:v>7.2</c:v>
                </c:pt>
                <c:pt idx="117">
                  <c:v>0.8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4.5999999999999996</c:v>
                </c:pt>
                <c:pt idx="123">
                  <c:v>3.8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0.2</c:v>
                </c:pt>
                <c:pt idx="130">
                  <c:v>0</c:v>
                </c:pt>
                <c:pt idx="131">
                  <c:v>0.2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8.1999999999999993</c:v>
                </c:pt>
                <c:pt idx="141">
                  <c:v>29.6</c:v>
                </c:pt>
                <c:pt idx="142">
                  <c:v>0.8</c:v>
                </c:pt>
                <c:pt idx="143">
                  <c:v>5.2</c:v>
                </c:pt>
                <c:pt idx="144">
                  <c:v>23.4</c:v>
                </c:pt>
                <c:pt idx="145">
                  <c:v>0</c:v>
                </c:pt>
                <c:pt idx="146">
                  <c:v>4.4000000000000004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3.6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1.6</c:v>
                </c:pt>
                <c:pt idx="169">
                  <c:v>20.8</c:v>
                </c:pt>
                <c:pt idx="170">
                  <c:v>3.2</c:v>
                </c:pt>
                <c:pt idx="171">
                  <c:v>1.2</c:v>
                </c:pt>
                <c:pt idx="172">
                  <c:v>0</c:v>
                </c:pt>
                <c:pt idx="173">
                  <c:v>15.4</c:v>
                </c:pt>
                <c:pt idx="174">
                  <c:v>1.2</c:v>
                </c:pt>
                <c:pt idx="175">
                  <c:v>0</c:v>
                </c:pt>
                <c:pt idx="176">
                  <c:v>5.8</c:v>
                </c:pt>
                <c:pt idx="177">
                  <c:v>20.399999999999999</c:v>
                </c:pt>
                <c:pt idx="178">
                  <c:v>20.399999999999999</c:v>
                </c:pt>
                <c:pt idx="179">
                  <c:v>0.6</c:v>
                </c:pt>
                <c:pt idx="180">
                  <c:v>0</c:v>
                </c:pt>
                <c:pt idx="181">
                  <c:v>0</c:v>
                </c:pt>
                <c:pt idx="182">
                  <c:v>1.8</c:v>
                </c:pt>
                <c:pt idx="183">
                  <c:v>6.2</c:v>
                </c:pt>
                <c:pt idx="184">
                  <c:v>9.4</c:v>
                </c:pt>
                <c:pt idx="185">
                  <c:v>26.6</c:v>
                </c:pt>
                <c:pt idx="186">
                  <c:v>13.6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37</c:v>
                </c:pt>
                <c:pt idx="199">
                  <c:v>1.8</c:v>
                </c:pt>
                <c:pt idx="200">
                  <c:v>0</c:v>
                </c:pt>
                <c:pt idx="201">
                  <c:v>0</c:v>
                </c:pt>
                <c:pt idx="202">
                  <c:v>8</c:v>
                </c:pt>
                <c:pt idx="203">
                  <c:v>18.2</c:v>
                </c:pt>
                <c:pt idx="204">
                  <c:v>0.6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0.4</c:v>
                </c:pt>
                <c:pt idx="240">
                  <c:v>7.8</c:v>
                </c:pt>
                <c:pt idx="241">
                  <c:v>3.6</c:v>
                </c:pt>
                <c:pt idx="242">
                  <c:v>10.6</c:v>
                </c:pt>
                <c:pt idx="243">
                  <c:v>3.2</c:v>
                </c:pt>
                <c:pt idx="244">
                  <c:v>6.2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26.4</c:v>
                </c:pt>
                <c:pt idx="261">
                  <c:v>0.4</c:v>
                </c:pt>
                <c:pt idx="262">
                  <c:v>0</c:v>
                </c:pt>
                <c:pt idx="263">
                  <c:v>2</c:v>
                </c:pt>
                <c:pt idx="264">
                  <c:v>12.4</c:v>
                </c:pt>
                <c:pt idx="265">
                  <c:v>29.4</c:v>
                </c:pt>
                <c:pt idx="266">
                  <c:v>1.6</c:v>
                </c:pt>
                <c:pt idx="267">
                  <c:v>0.6</c:v>
                </c:pt>
                <c:pt idx="268">
                  <c:v>8.1999999999999993</c:v>
                </c:pt>
                <c:pt idx="269">
                  <c:v>0</c:v>
                </c:pt>
                <c:pt idx="270">
                  <c:v>12.4</c:v>
                </c:pt>
                <c:pt idx="271">
                  <c:v>5.6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57.8</c:v>
                </c:pt>
                <c:pt idx="276">
                  <c:v>6</c:v>
                </c:pt>
                <c:pt idx="277">
                  <c:v>9.1999999999999993</c:v>
                </c:pt>
                <c:pt idx="278">
                  <c:v>0.4</c:v>
                </c:pt>
                <c:pt idx="279">
                  <c:v>0</c:v>
                </c:pt>
                <c:pt idx="280">
                  <c:v>1.4</c:v>
                </c:pt>
                <c:pt idx="281">
                  <c:v>1.8</c:v>
                </c:pt>
                <c:pt idx="282">
                  <c:v>17.8</c:v>
                </c:pt>
                <c:pt idx="283">
                  <c:v>15.4</c:v>
                </c:pt>
                <c:pt idx="284">
                  <c:v>33</c:v>
                </c:pt>
                <c:pt idx="285">
                  <c:v>31.4</c:v>
                </c:pt>
                <c:pt idx="286">
                  <c:v>28.4</c:v>
                </c:pt>
                <c:pt idx="287">
                  <c:v>6.4</c:v>
                </c:pt>
                <c:pt idx="288">
                  <c:v>17.2</c:v>
                </c:pt>
                <c:pt idx="289">
                  <c:v>27</c:v>
                </c:pt>
                <c:pt idx="290">
                  <c:v>16.8</c:v>
                </c:pt>
                <c:pt idx="291">
                  <c:v>46.2</c:v>
                </c:pt>
                <c:pt idx="292">
                  <c:v>10.8</c:v>
                </c:pt>
                <c:pt idx="293">
                  <c:v>40.200000000000003</c:v>
                </c:pt>
                <c:pt idx="294">
                  <c:v>21.4</c:v>
                </c:pt>
                <c:pt idx="295">
                  <c:v>9.4</c:v>
                </c:pt>
                <c:pt idx="296">
                  <c:v>1.6</c:v>
                </c:pt>
                <c:pt idx="297">
                  <c:v>21.8</c:v>
                </c:pt>
                <c:pt idx="298">
                  <c:v>2.4</c:v>
                </c:pt>
                <c:pt idx="299">
                  <c:v>33.6</c:v>
                </c:pt>
                <c:pt idx="300">
                  <c:v>24.4</c:v>
                </c:pt>
                <c:pt idx="301">
                  <c:v>7</c:v>
                </c:pt>
                <c:pt idx="302">
                  <c:v>9</c:v>
                </c:pt>
                <c:pt idx="303">
                  <c:v>15</c:v>
                </c:pt>
                <c:pt idx="304">
                  <c:v>6.4</c:v>
                </c:pt>
                <c:pt idx="305">
                  <c:v>37.6</c:v>
                </c:pt>
                <c:pt idx="306">
                  <c:v>35.200000000000003</c:v>
                </c:pt>
                <c:pt idx="307">
                  <c:v>9</c:v>
                </c:pt>
                <c:pt idx="308">
                  <c:v>4.4000000000000004</c:v>
                </c:pt>
                <c:pt idx="309">
                  <c:v>20.2</c:v>
                </c:pt>
                <c:pt idx="310">
                  <c:v>1.4</c:v>
                </c:pt>
                <c:pt idx="311">
                  <c:v>34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3.4</c:v>
                </c:pt>
                <c:pt idx="323">
                  <c:v>29.4</c:v>
                </c:pt>
                <c:pt idx="324">
                  <c:v>32.799999999999997</c:v>
                </c:pt>
                <c:pt idx="325">
                  <c:v>25.6</c:v>
                </c:pt>
                <c:pt idx="326">
                  <c:v>15.2</c:v>
                </c:pt>
                <c:pt idx="327">
                  <c:v>60.6</c:v>
                </c:pt>
                <c:pt idx="328">
                  <c:v>15</c:v>
                </c:pt>
                <c:pt idx="329">
                  <c:v>43</c:v>
                </c:pt>
                <c:pt idx="330">
                  <c:v>15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1.2</c:v>
                </c:pt>
                <c:pt idx="338">
                  <c:v>45.4</c:v>
                </c:pt>
                <c:pt idx="339">
                  <c:v>0.8</c:v>
                </c:pt>
                <c:pt idx="340">
                  <c:v>15.2</c:v>
                </c:pt>
                <c:pt idx="341">
                  <c:v>48.6</c:v>
                </c:pt>
                <c:pt idx="342">
                  <c:v>34.200000000000003</c:v>
                </c:pt>
                <c:pt idx="343">
                  <c:v>4.4000000000000004</c:v>
                </c:pt>
                <c:pt idx="344">
                  <c:v>17.8</c:v>
                </c:pt>
                <c:pt idx="345">
                  <c:v>1.4</c:v>
                </c:pt>
                <c:pt idx="346">
                  <c:v>1</c:v>
                </c:pt>
                <c:pt idx="347">
                  <c:v>0</c:v>
                </c:pt>
                <c:pt idx="348">
                  <c:v>9</c:v>
                </c:pt>
                <c:pt idx="349">
                  <c:v>20.2</c:v>
                </c:pt>
                <c:pt idx="350">
                  <c:v>0.8</c:v>
                </c:pt>
                <c:pt idx="351">
                  <c:v>24.6</c:v>
                </c:pt>
                <c:pt idx="352">
                  <c:v>0</c:v>
                </c:pt>
                <c:pt idx="353">
                  <c:v>0</c:v>
                </c:pt>
                <c:pt idx="354">
                  <c:v>8.8000000000000007</c:v>
                </c:pt>
                <c:pt idx="355">
                  <c:v>11.6</c:v>
                </c:pt>
                <c:pt idx="356">
                  <c:v>10</c:v>
                </c:pt>
                <c:pt idx="357">
                  <c:v>2.2000000000000002</c:v>
                </c:pt>
                <c:pt idx="358">
                  <c:v>0.6</c:v>
                </c:pt>
                <c:pt idx="359">
                  <c:v>10.199999999999999</c:v>
                </c:pt>
                <c:pt idx="360">
                  <c:v>5.4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BC-457D-BBAD-211129578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9391279"/>
        <c:axId val="1679377839"/>
      </c:barChart>
      <c:lineChart>
        <c:grouping val="standard"/>
        <c:varyColors val="0"/>
        <c:ser>
          <c:idx val="2"/>
          <c:order val="1"/>
          <c:tx>
            <c:strRef>
              <c:f>'Tank Model'!$D$12</c:f>
              <c:strCache>
                <c:ptCount val="1"/>
                <c:pt idx="0">
                  <c:v>V_water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'Tank Model'!$A$13:$A$377</c:f>
              <c:numCache>
                <c:formatCode>m/d/yyyy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'Tank Model'!$D$13:$D$377</c:f>
              <c:numCache>
                <c:formatCode>General</c:formatCode>
                <c:ptCount val="365"/>
                <c:pt idx="0">
                  <c:v>1.88</c:v>
                </c:pt>
                <c:pt idx="1">
                  <c:v>3.86</c:v>
                </c:pt>
                <c:pt idx="2">
                  <c:v>3.86</c:v>
                </c:pt>
                <c:pt idx="3">
                  <c:v>3.86</c:v>
                </c:pt>
                <c:pt idx="4">
                  <c:v>3.86</c:v>
                </c:pt>
                <c:pt idx="5">
                  <c:v>4.3599999999999994</c:v>
                </c:pt>
                <c:pt idx="6">
                  <c:v>6.3999999999999986</c:v>
                </c:pt>
                <c:pt idx="7">
                  <c:v>8.879999999999999</c:v>
                </c:pt>
                <c:pt idx="8">
                  <c:v>11.379999999999999</c:v>
                </c:pt>
                <c:pt idx="9">
                  <c:v>13.879999999999999</c:v>
                </c:pt>
                <c:pt idx="10">
                  <c:v>15.319999999999999</c:v>
                </c:pt>
                <c:pt idx="11">
                  <c:v>17.82</c:v>
                </c:pt>
                <c:pt idx="12">
                  <c:v>18.78</c:v>
                </c:pt>
                <c:pt idx="13">
                  <c:v>19.36</c:v>
                </c:pt>
                <c:pt idx="14">
                  <c:v>19.52</c:v>
                </c:pt>
                <c:pt idx="15">
                  <c:v>19.599999999999998</c:v>
                </c:pt>
                <c:pt idx="16">
                  <c:v>19.599999999999998</c:v>
                </c:pt>
                <c:pt idx="17">
                  <c:v>19.86</c:v>
                </c:pt>
                <c:pt idx="18">
                  <c:v>19.96</c:v>
                </c:pt>
                <c:pt idx="19">
                  <c:v>20.02</c:v>
                </c:pt>
                <c:pt idx="20">
                  <c:v>20.099999999999998</c:v>
                </c:pt>
                <c:pt idx="21">
                  <c:v>20.159999999999997</c:v>
                </c:pt>
                <c:pt idx="22">
                  <c:v>20.159999999999997</c:v>
                </c:pt>
                <c:pt idx="23">
                  <c:v>20.159999999999997</c:v>
                </c:pt>
                <c:pt idx="24">
                  <c:v>20.159999999999997</c:v>
                </c:pt>
                <c:pt idx="25">
                  <c:v>20.159999999999997</c:v>
                </c:pt>
                <c:pt idx="26">
                  <c:v>21.919999999999998</c:v>
                </c:pt>
                <c:pt idx="27">
                  <c:v>21.919999999999998</c:v>
                </c:pt>
                <c:pt idx="28">
                  <c:v>21.919999999999998</c:v>
                </c:pt>
                <c:pt idx="29">
                  <c:v>21.919999999999998</c:v>
                </c:pt>
                <c:pt idx="30">
                  <c:v>22.18</c:v>
                </c:pt>
                <c:pt idx="31">
                  <c:v>21.900000000000002</c:v>
                </c:pt>
                <c:pt idx="32">
                  <c:v>21.360000000000003</c:v>
                </c:pt>
                <c:pt idx="33">
                  <c:v>20.820000000000004</c:v>
                </c:pt>
                <c:pt idx="34">
                  <c:v>20.280000000000005</c:v>
                </c:pt>
                <c:pt idx="35">
                  <c:v>19.740000000000006</c:v>
                </c:pt>
                <c:pt idx="36">
                  <c:v>19.200000000000006</c:v>
                </c:pt>
                <c:pt idx="37">
                  <c:v>18.660000000000007</c:v>
                </c:pt>
                <c:pt idx="38">
                  <c:v>18.120000000000008</c:v>
                </c:pt>
                <c:pt idx="39">
                  <c:v>18.800000000000008</c:v>
                </c:pt>
                <c:pt idx="40">
                  <c:v>19.600000000000009</c:v>
                </c:pt>
                <c:pt idx="41">
                  <c:v>21.560000000000009</c:v>
                </c:pt>
                <c:pt idx="42">
                  <c:v>22.70000000000001</c:v>
                </c:pt>
                <c:pt idx="43">
                  <c:v>23.72000000000001</c:v>
                </c:pt>
                <c:pt idx="44">
                  <c:v>23.480000000000011</c:v>
                </c:pt>
                <c:pt idx="45">
                  <c:v>24.100000000000012</c:v>
                </c:pt>
                <c:pt idx="46">
                  <c:v>25.460000000000012</c:v>
                </c:pt>
                <c:pt idx="47">
                  <c:v>25.840000000000011</c:v>
                </c:pt>
                <c:pt idx="48">
                  <c:v>26</c:v>
                </c:pt>
                <c:pt idx="49">
                  <c:v>26</c:v>
                </c:pt>
                <c:pt idx="50">
                  <c:v>25.7</c:v>
                </c:pt>
                <c:pt idx="51">
                  <c:v>25.24</c:v>
                </c:pt>
                <c:pt idx="52">
                  <c:v>25.18</c:v>
                </c:pt>
                <c:pt idx="53">
                  <c:v>26</c:v>
                </c:pt>
                <c:pt idx="54">
                  <c:v>26</c:v>
                </c:pt>
                <c:pt idx="55">
                  <c:v>25.46</c:v>
                </c:pt>
                <c:pt idx="56">
                  <c:v>25</c:v>
                </c:pt>
                <c:pt idx="57">
                  <c:v>24.46</c:v>
                </c:pt>
                <c:pt idx="58">
                  <c:v>23.96</c:v>
                </c:pt>
                <c:pt idx="59">
                  <c:v>23.62</c:v>
                </c:pt>
                <c:pt idx="60">
                  <c:v>24.98</c:v>
                </c:pt>
                <c:pt idx="61">
                  <c:v>24.540000000000003</c:v>
                </c:pt>
                <c:pt idx="62">
                  <c:v>24.240000000000002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25.7</c:v>
                </c:pt>
                <c:pt idx="69">
                  <c:v>25.16</c:v>
                </c:pt>
                <c:pt idx="70">
                  <c:v>24.900000000000002</c:v>
                </c:pt>
                <c:pt idx="71">
                  <c:v>26</c:v>
                </c:pt>
                <c:pt idx="72">
                  <c:v>26</c:v>
                </c:pt>
                <c:pt idx="73">
                  <c:v>26</c:v>
                </c:pt>
                <c:pt idx="74">
                  <c:v>26</c:v>
                </c:pt>
                <c:pt idx="75">
                  <c:v>25.5</c:v>
                </c:pt>
                <c:pt idx="76">
                  <c:v>26</c:v>
                </c:pt>
                <c:pt idx="77">
                  <c:v>25.62</c:v>
                </c:pt>
                <c:pt idx="78">
                  <c:v>25.240000000000002</c:v>
                </c:pt>
                <c:pt idx="79">
                  <c:v>25.460000000000004</c:v>
                </c:pt>
                <c:pt idx="80">
                  <c:v>25.180000000000007</c:v>
                </c:pt>
                <c:pt idx="81">
                  <c:v>24.640000000000008</c:v>
                </c:pt>
                <c:pt idx="82">
                  <c:v>24.500000000000007</c:v>
                </c:pt>
                <c:pt idx="83">
                  <c:v>26</c:v>
                </c:pt>
                <c:pt idx="84">
                  <c:v>25.48</c:v>
                </c:pt>
                <c:pt idx="85">
                  <c:v>25.380000000000003</c:v>
                </c:pt>
                <c:pt idx="86">
                  <c:v>26</c:v>
                </c:pt>
                <c:pt idx="87">
                  <c:v>26</c:v>
                </c:pt>
                <c:pt idx="88">
                  <c:v>25.76</c:v>
                </c:pt>
                <c:pt idx="89">
                  <c:v>25.220000000000002</c:v>
                </c:pt>
                <c:pt idx="90">
                  <c:v>24.680000000000003</c:v>
                </c:pt>
                <c:pt idx="91">
                  <c:v>24.700000000000003</c:v>
                </c:pt>
                <c:pt idx="92">
                  <c:v>26</c:v>
                </c:pt>
                <c:pt idx="93">
                  <c:v>25.720000000000002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25.46</c:v>
                </c:pt>
                <c:pt idx="99">
                  <c:v>26</c:v>
                </c:pt>
                <c:pt idx="100">
                  <c:v>25.46</c:v>
                </c:pt>
                <c:pt idx="101">
                  <c:v>24.92</c:v>
                </c:pt>
                <c:pt idx="102">
                  <c:v>24.380000000000003</c:v>
                </c:pt>
                <c:pt idx="103">
                  <c:v>25.320000000000004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25.650000000000002</c:v>
                </c:pt>
                <c:pt idx="108">
                  <c:v>26</c:v>
                </c:pt>
                <c:pt idx="109">
                  <c:v>26</c:v>
                </c:pt>
                <c:pt idx="110">
                  <c:v>25.46</c:v>
                </c:pt>
                <c:pt idx="111">
                  <c:v>25.360000000000003</c:v>
                </c:pt>
                <c:pt idx="112">
                  <c:v>26</c:v>
                </c:pt>
                <c:pt idx="113">
                  <c:v>26</c:v>
                </c:pt>
                <c:pt idx="114">
                  <c:v>25.64</c:v>
                </c:pt>
                <c:pt idx="115">
                  <c:v>26</c:v>
                </c:pt>
                <c:pt idx="116">
                  <c:v>26</c:v>
                </c:pt>
                <c:pt idx="117">
                  <c:v>25.54</c:v>
                </c:pt>
                <c:pt idx="118">
                  <c:v>25.01</c:v>
                </c:pt>
                <c:pt idx="119">
                  <c:v>24.470000000000002</c:v>
                </c:pt>
                <c:pt idx="120">
                  <c:v>23.930000000000003</c:v>
                </c:pt>
                <c:pt idx="121">
                  <c:v>23.590000000000003</c:v>
                </c:pt>
                <c:pt idx="122">
                  <c:v>23.510000000000005</c:v>
                </c:pt>
                <c:pt idx="123">
                  <c:v>23.350000000000005</c:v>
                </c:pt>
                <c:pt idx="124">
                  <c:v>22.810000000000006</c:v>
                </c:pt>
                <c:pt idx="125">
                  <c:v>22.270000000000007</c:v>
                </c:pt>
                <c:pt idx="126">
                  <c:v>21.730000000000008</c:v>
                </c:pt>
                <c:pt idx="127">
                  <c:v>21.190000000000008</c:v>
                </c:pt>
                <c:pt idx="128">
                  <c:v>20.650000000000009</c:v>
                </c:pt>
                <c:pt idx="129">
                  <c:v>20.13000000000001</c:v>
                </c:pt>
                <c:pt idx="130">
                  <c:v>19.590000000000011</c:v>
                </c:pt>
                <c:pt idx="131">
                  <c:v>19.070000000000011</c:v>
                </c:pt>
                <c:pt idx="132">
                  <c:v>18.530000000000012</c:v>
                </c:pt>
                <c:pt idx="133">
                  <c:v>17.990000000000013</c:v>
                </c:pt>
                <c:pt idx="134">
                  <c:v>17.450000000000014</c:v>
                </c:pt>
                <c:pt idx="135">
                  <c:v>17.190000000000015</c:v>
                </c:pt>
                <c:pt idx="136">
                  <c:v>16.650000000000016</c:v>
                </c:pt>
                <c:pt idx="137">
                  <c:v>16.110000000000017</c:v>
                </c:pt>
                <c:pt idx="138">
                  <c:v>15.570000000000018</c:v>
                </c:pt>
                <c:pt idx="139">
                  <c:v>15.030000000000019</c:v>
                </c:pt>
                <c:pt idx="140">
                  <c:v>15.31000000000002</c:v>
                </c:pt>
                <c:pt idx="141">
                  <c:v>17.270000000000021</c:v>
                </c:pt>
                <c:pt idx="142">
                  <c:v>16.81000000000002</c:v>
                </c:pt>
                <c:pt idx="143">
                  <c:v>16.79000000000002</c:v>
                </c:pt>
                <c:pt idx="144">
                  <c:v>18.590000000000021</c:v>
                </c:pt>
                <c:pt idx="145">
                  <c:v>18.050000000000022</c:v>
                </c:pt>
                <c:pt idx="146">
                  <c:v>17.950000000000024</c:v>
                </c:pt>
                <c:pt idx="147">
                  <c:v>17.410000000000025</c:v>
                </c:pt>
                <c:pt idx="148">
                  <c:v>16.870000000000026</c:v>
                </c:pt>
                <c:pt idx="149">
                  <c:v>16.330000000000027</c:v>
                </c:pt>
                <c:pt idx="150">
                  <c:v>15.790000000000028</c:v>
                </c:pt>
                <c:pt idx="151">
                  <c:v>15.250000000000028</c:v>
                </c:pt>
                <c:pt idx="152">
                  <c:v>14.710000000000029</c:v>
                </c:pt>
                <c:pt idx="153">
                  <c:v>14.17000000000003</c:v>
                </c:pt>
                <c:pt idx="154">
                  <c:v>13.630000000000031</c:v>
                </c:pt>
                <c:pt idx="155">
                  <c:v>13.090000000000032</c:v>
                </c:pt>
                <c:pt idx="156">
                  <c:v>12.550000000000033</c:v>
                </c:pt>
                <c:pt idx="157">
                  <c:v>12.010000000000034</c:v>
                </c:pt>
                <c:pt idx="158">
                  <c:v>11.490000000000034</c:v>
                </c:pt>
                <c:pt idx="159">
                  <c:v>10.950000000000035</c:v>
                </c:pt>
                <c:pt idx="160">
                  <c:v>10.410000000000036</c:v>
                </c:pt>
                <c:pt idx="161">
                  <c:v>9.8700000000000365</c:v>
                </c:pt>
                <c:pt idx="162">
                  <c:v>9.3300000000000374</c:v>
                </c:pt>
                <c:pt idx="163">
                  <c:v>8.7900000000000382</c:v>
                </c:pt>
                <c:pt idx="164">
                  <c:v>8.6100000000000385</c:v>
                </c:pt>
                <c:pt idx="165">
                  <c:v>8.0700000000000394</c:v>
                </c:pt>
                <c:pt idx="166">
                  <c:v>7.5300000000000393</c:v>
                </c:pt>
                <c:pt idx="167">
                  <c:v>6.9900000000000393</c:v>
                </c:pt>
                <c:pt idx="168">
                  <c:v>6.6100000000000394</c:v>
                </c:pt>
                <c:pt idx="169">
                  <c:v>8.1500000000000412</c:v>
                </c:pt>
                <c:pt idx="170">
                  <c:v>7.9300000000000415</c:v>
                </c:pt>
                <c:pt idx="171">
                  <c:v>7.5100000000000415</c:v>
                </c:pt>
                <c:pt idx="172">
                  <c:v>6.9700000000000415</c:v>
                </c:pt>
                <c:pt idx="173">
                  <c:v>7.9700000000000406</c:v>
                </c:pt>
                <c:pt idx="174">
                  <c:v>7.5500000000000407</c:v>
                </c:pt>
                <c:pt idx="175">
                  <c:v>7.0100000000000406</c:v>
                </c:pt>
                <c:pt idx="176">
                  <c:v>7.0500000000000407</c:v>
                </c:pt>
                <c:pt idx="177">
                  <c:v>8.5500000000000398</c:v>
                </c:pt>
                <c:pt idx="178">
                  <c:v>10.05000000000004</c:v>
                </c:pt>
                <c:pt idx="179">
                  <c:v>9.5700000000000394</c:v>
                </c:pt>
                <c:pt idx="180">
                  <c:v>9.0300000000000402</c:v>
                </c:pt>
                <c:pt idx="181">
                  <c:v>8.4900000000000411</c:v>
                </c:pt>
                <c:pt idx="182">
                  <c:v>8.1300000000000416</c:v>
                </c:pt>
                <c:pt idx="183">
                  <c:v>8.2100000000000399</c:v>
                </c:pt>
                <c:pt idx="184">
                  <c:v>8.6100000000000385</c:v>
                </c:pt>
                <c:pt idx="185">
                  <c:v>10.570000000000039</c:v>
                </c:pt>
                <c:pt idx="186">
                  <c:v>11.39000000000004</c:v>
                </c:pt>
                <c:pt idx="187">
                  <c:v>10.850000000000041</c:v>
                </c:pt>
                <c:pt idx="188">
                  <c:v>10.310000000000041</c:v>
                </c:pt>
                <c:pt idx="189">
                  <c:v>9.7700000000000422</c:v>
                </c:pt>
                <c:pt idx="190">
                  <c:v>9.2300000000000431</c:v>
                </c:pt>
                <c:pt idx="191">
                  <c:v>8.6900000000000439</c:v>
                </c:pt>
                <c:pt idx="192">
                  <c:v>8.1500000000000448</c:v>
                </c:pt>
                <c:pt idx="193">
                  <c:v>7.6100000000000447</c:v>
                </c:pt>
                <c:pt idx="194">
                  <c:v>7.0700000000000447</c:v>
                </c:pt>
                <c:pt idx="195">
                  <c:v>6.5300000000000447</c:v>
                </c:pt>
                <c:pt idx="196">
                  <c:v>5.9900000000000446</c:v>
                </c:pt>
                <c:pt idx="197">
                  <c:v>5.4500000000000446</c:v>
                </c:pt>
                <c:pt idx="198">
                  <c:v>7.4100000000000446</c:v>
                </c:pt>
                <c:pt idx="199">
                  <c:v>7.0500000000000442</c:v>
                </c:pt>
                <c:pt idx="200">
                  <c:v>6.5100000000000442</c:v>
                </c:pt>
                <c:pt idx="201">
                  <c:v>5.9700000000000442</c:v>
                </c:pt>
                <c:pt idx="202">
                  <c:v>6.2300000000000439</c:v>
                </c:pt>
                <c:pt idx="203">
                  <c:v>7.5100000000000433</c:v>
                </c:pt>
                <c:pt idx="204">
                  <c:v>7.0300000000000429</c:v>
                </c:pt>
                <c:pt idx="205">
                  <c:v>6.4900000000000428</c:v>
                </c:pt>
                <c:pt idx="206">
                  <c:v>5.9500000000000428</c:v>
                </c:pt>
                <c:pt idx="207">
                  <c:v>5.4100000000000428</c:v>
                </c:pt>
                <c:pt idx="208">
                  <c:v>4.8700000000000427</c:v>
                </c:pt>
                <c:pt idx="209">
                  <c:v>4.3300000000000427</c:v>
                </c:pt>
                <c:pt idx="210">
                  <c:v>3.7900000000000427</c:v>
                </c:pt>
                <c:pt idx="211">
                  <c:v>3.2500000000000426</c:v>
                </c:pt>
                <c:pt idx="212">
                  <c:v>2.7100000000000426</c:v>
                </c:pt>
                <c:pt idx="213">
                  <c:v>2.1700000000000426</c:v>
                </c:pt>
                <c:pt idx="214">
                  <c:v>1.6300000000000425</c:v>
                </c:pt>
                <c:pt idx="215">
                  <c:v>1.0900000000000425</c:v>
                </c:pt>
                <c:pt idx="216">
                  <c:v>0.55000000000004245</c:v>
                </c:pt>
                <c:pt idx="217">
                  <c:v>1.0000000000042419E-2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0.24</c:v>
                </c:pt>
                <c:pt idx="241">
                  <c:v>5.9999999999999942E-2</c:v>
                </c:pt>
                <c:pt idx="242">
                  <c:v>0.58000000000000007</c:v>
                </c:pt>
                <c:pt idx="243">
                  <c:v>0.3600000000000001</c:v>
                </c:pt>
                <c:pt idx="244">
                  <c:v>0.44000000000000006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1.96</c:v>
                </c:pt>
                <c:pt idx="261">
                  <c:v>1.46</c:v>
                </c:pt>
                <c:pt idx="262">
                  <c:v>0.91999999999999993</c:v>
                </c:pt>
                <c:pt idx="263">
                  <c:v>0.57999999999999985</c:v>
                </c:pt>
                <c:pt idx="264">
                  <c:v>1.2799999999999998</c:v>
                </c:pt>
                <c:pt idx="265">
                  <c:v>3.2399999999999998</c:v>
                </c:pt>
                <c:pt idx="266">
                  <c:v>2.86</c:v>
                </c:pt>
                <c:pt idx="267">
                  <c:v>2.38</c:v>
                </c:pt>
                <c:pt idx="268">
                  <c:v>2.6599999999999997</c:v>
                </c:pt>
                <c:pt idx="269">
                  <c:v>2.1199999999999997</c:v>
                </c:pt>
                <c:pt idx="270">
                  <c:v>2.8199999999999994</c:v>
                </c:pt>
                <c:pt idx="271">
                  <c:v>2.8399999999999994</c:v>
                </c:pt>
                <c:pt idx="272">
                  <c:v>2.2999999999999994</c:v>
                </c:pt>
                <c:pt idx="273">
                  <c:v>1.7599999999999993</c:v>
                </c:pt>
                <c:pt idx="274">
                  <c:v>1.2199999999999993</c:v>
                </c:pt>
                <c:pt idx="275">
                  <c:v>3.1799999999999993</c:v>
                </c:pt>
                <c:pt idx="276">
                  <c:v>3.2399999999999993</c:v>
                </c:pt>
                <c:pt idx="277">
                  <c:v>3.6199999999999992</c:v>
                </c:pt>
                <c:pt idx="278">
                  <c:v>3.1199999999999992</c:v>
                </c:pt>
                <c:pt idx="279">
                  <c:v>2.5799999999999992</c:v>
                </c:pt>
                <c:pt idx="280">
                  <c:v>2.1799999999999993</c:v>
                </c:pt>
                <c:pt idx="281">
                  <c:v>1.8199999999999994</c:v>
                </c:pt>
                <c:pt idx="282">
                  <c:v>3.0599999999999996</c:v>
                </c:pt>
                <c:pt idx="283">
                  <c:v>4.0599999999999996</c:v>
                </c:pt>
                <c:pt idx="284">
                  <c:v>6.02</c:v>
                </c:pt>
                <c:pt idx="285">
                  <c:v>7.9799999999999995</c:v>
                </c:pt>
                <c:pt idx="286">
                  <c:v>9.9400000000000013</c:v>
                </c:pt>
                <c:pt idx="287">
                  <c:v>10.040000000000003</c:v>
                </c:pt>
                <c:pt idx="288">
                  <c:v>11.220000000000002</c:v>
                </c:pt>
                <c:pt idx="289">
                  <c:v>13.180000000000003</c:v>
                </c:pt>
                <c:pt idx="290">
                  <c:v>14.320000000000004</c:v>
                </c:pt>
                <c:pt idx="291">
                  <c:v>16.280000000000005</c:v>
                </c:pt>
                <c:pt idx="292">
                  <c:v>16.820000000000007</c:v>
                </c:pt>
                <c:pt idx="293">
                  <c:v>18.780000000000008</c:v>
                </c:pt>
                <c:pt idx="294">
                  <c:v>20.38000000000001</c:v>
                </c:pt>
                <c:pt idx="295">
                  <c:v>20.780000000000012</c:v>
                </c:pt>
                <c:pt idx="296">
                  <c:v>20.400000000000013</c:v>
                </c:pt>
                <c:pt idx="297">
                  <c:v>22.040000000000013</c:v>
                </c:pt>
                <c:pt idx="298">
                  <c:v>21.740000000000013</c:v>
                </c:pt>
                <c:pt idx="299">
                  <c:v>23.700000000000014</c:v>
                </c:pt>
                <c:pt idx="300">
                  <c:v>25.600000000000016</c:v>
                </c:pt>
                <c:pt idx="301">
                  <c:v>25.760000000000016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25.900000000000002</c:v>
                </c:pt>
                <c:pt idx="309">
                  <c:v>26</c:v>
                </c:pt>
                <c:pt idx="310">
                  <c:v>25.6</c:v>
                </c:pt>
                <c:pt idx="311">
                  <c:v>26</c:v>
                </c:pt>
                <c:pt idx="312">
                  <c:v>25.46</c:v>
                </c:pt>
                <c:pt idx="313">
                  <c:v>24.92</c:v>
                </c:pt>
                <c:pt idx="314">
                  <c:v>24.380000000000003</c:v>
                </c:pt>
                <c:pt idx="315">
                  <c:v>23.840000000000003</c:v>
                </c:pt>
                <c:pt idx="316">
                  <c:v>23.300000000000004</c:v>
                </c:pt>
                <c:pt idx="317">
                  <c:v>22.760000000000005</c:v>
                </c:pt>
                <c:pt idx="318">
                  <c:v>22.220000000000006</c:v>
                </c:pt>
                <c:pt idx="319">
                  <c:v>21.680000000000007</c:v>
                </c:pt>
                <c:pt idx="320">
                  <c:v>21.140000000000008</c:v>
                </c:pt>
                <c:pt idx="321">
                  <c:v>20.600000000000009</c:v>
                </c:pt>
                <c:pt idx="322">
                  <c:v>20.400000000000009</c:v>
                </c:pt>
                <c:pt idx="323">
                  <c:v>22.36000000000001</c:v>
                </c:pt>
                <c:pt idx="324">
                  <c:v>24.320000000000011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25.46</c:v>
                </c:pt>
                <c:pt idx="332">
                  <c:v>24.92</c:v>
                </c:pt>
                <c:pt idx="333">
                  <c:v>24.380000000000003</c:v>
                </c:pt>
                <c:pt idx="334">
                  <c:v>23.840000000000003</c:v>
                </c:pt>
                <c:pt idx="335">
                  <c:v>23.300000000000004</c:v>
                </c:pt>
                <c:pt idx="336">
                  <c:v>22.760000000000005</c:v>
                </c:pt>
                <c:pt idx="337">
                  <c:v>22.340000000000007</c:v>
                </c:pt>
                <c:pt idx="338">
                  <c:v>24.300000000000008</c:v>
                </c:pt>
                <c:pt idx="339">
                  <c:v>23.840000000000007</c:v>
                </c:pt>
                <c:pt idx="340">
                  <c:v>24.820000000000007</c:v>
                </c:pt>
                <c:pt idx="341">
                  <c:v>26</c:v>
                </c:pt>
                <c:pt idx="342">
                  <c:v>26</c:v>
                </c:pt>
                <c:pt idx="343">
                  <c:v>25.900000000000002</c:v>
                </c:pt>
                <c:pt idx="344">
                  <c:v>26</c:v>
                </c:pt>
                <c:pt idx="345">
                  <c:v>25.6</c:v>
                </c:pt>
                <c:pt idx="346">
                  <c:v>25.160000000000004</c:v>
                </c:pt>
                <c:pt idx="347">
                  <c:v>24.620000000000005</c:v>
                </c:pt>
                <c:pt idx="348">
                  <c:v>24.980000000000004</c:v>
                </c:pt>
                <c:pt idx="349">
                  <c:v>26</c:v>
                </c:pt>
                <c:pt idx="350">
                  <c:v>25.54</c:v>
                </c:pt>
                <c:pt idx="351">
                  <c:v>26</c:v>
                </c:pt>
                <c:pt idx="352">
                  <c:v>25.46</c:v>
                </c:pt>
                <c:pt idx="353">
                  <c:v>24.92</c:v>
                </c:pt>
                <c:pt idx="354">
                  <c:v>25.26</c:v>
                </c:pt>
                <c:pt idx="355">
                  <c:v>25.880000000000003</c:v>
                </c:pt>
                <c:pt idx="356">
                  <c:v>26</c:v>
                </c:pt>
                <c:pt idx="357">
                  <c:v>25.68</c:v>
                </c:pt>
                <c:pt idx="358">
                  <c:v>25.2</c:v>
                </c:pt>
                <c:pt idx="359">
                  <c:v>25.68</c:v>
                </c:pt>
                <c:pt idx="360">
                  <c:v>25.68</c:v>
                </c:pt>
                <c:pt idx="361">
                  <c:v>25.14</c:v>
                </c:pt>
                <c:pt idx="362">
                  <c:v>24.6</c:v>
                </c:pt>
                <c:pt idx="363">
                  <c:v>24.060000000000002</c:v>
                </c:pt>
                <c:pt idx="364">
                  <c:v>23.520000000000003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BC-457D-BBAD-211129578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180296"/>
        <c:axId val="631183880"/>
      </c:lineChart>
      <c:dateAx>
        <c:axId val="6311802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3880"/>
        <c:crosses val="autoZero"/>
        <c:auto val="1"/>
        <c:lblOffset val="100"/>
        <c:baseTimeUnit val="days"/>
      </c:dateAx>
      <c:valAx>
        <c:axId val="63118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180296"/>
        <c:crosses val="autoZero"/>
        <c:crossBetween val="between"/>
      </c:valAx>
      <c:valAx>
        <c:axId val="1679377839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391279"/>
        <c:crosses val="max"/>
        <c:crossBetween val="between"/>
      </c:valAx>
      <c:dateAx>
        <c:axId val="167939127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679377839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chart" Target="../charts/chart9.xml"/><Relationship Id="rId7" Type="http://schemas.openxmlformats.org/officeDocument/2006/relationships/image" Target="../media/image4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image" Target="../media/image6.png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127311</xdr:colOff>
      <xdr:row>54</xdr:row>
      <xdr:rowOff>65929</xdr:rowOff>
    </xdr:from>
    <xdr:to>
      <xdr:col>20</xdr:col>
      <xdr:colOff>478970</xdr:colOff>
      <xdr:row>69</xdr:row>
      <xdr:rowOff>130629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4F8BF-E00F-4867-867C-204A994B6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364537</xdr:colOff>
      <xdr:row>37</xdr:row>
      <xdr:rowOff>36046</xdr:rowOff>
    </xdr:from>
    <xdr:to>
      <xdr:col>12</xdr:col>
      <xdr:colOff>439420</xdr:colOff>
      <xdr:row>51</xdr:row>
      <xdr:rowOff>105834</xdr:rowOff>
    </xdr:to>
    <xdr:graphicFrame macro="">
      <xdr:nvGraphicFramePr>
        <xdr:cNvPr id="16" name="Chart 2">
          <a:extLst>
            <a:ext uri="{FF2B5EF4-FFF2-40B4-BE49-F238E27FC236}">
              <a16:creationId xmlns:a16="http://schemas.microsoft.com/office/drawing/2014/main" id="{212100BD-A291-4E2B-AE62-9125F28D17DB}"/>
            </a:ext>
            <a:ext uri="{147F2762-F138-4A5C-976F-8EAC2B608ADB}">
              <a16:predDERef xmlns:a16="http://schemas.microsoft.com/office/drawing/2014/main" pred="{1ED4F8BF-E00F-4867-867C-204A994B6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97822</xdr:colOff>
      <xdr:row>37</xdr:row>
      <xdr:rowOff>171471</xdr:rowOff>
    </xdr:from>
    <xdr:to>
      <xdr:col>20</xdr:col>
      <xdr:colOff>339148</xdr:colOff>
      <xdr:row>52</xdr:row>
      <xdr:rowOff>36080</xdr:rowOff>
    </xdr:to>
    <xdr:graphicFrame macro="">
      <xdr:nvGraphicFramePr>
        <xdr:cNvPr id="5" name="Chart 6">
          <a:extLst>
            <a:ext uri="{FF2B5EF4-FFF2-40B4-BE49-F238E27FC236}">
              <a16:creationId xmlns:a16="http://schemas.microsoft.com/office/drawing/2014/main" id="{6EA1F5B3-F555-41F2-A3C3-50DB820A5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325641</xdr:colOff>
      <xdr:row>12</xdr:row>
      <xdr:rowOff>97691</xdr:rowOff>
    </xdr:from>
    <xdr:to>
      <xdr:col>12</xdr:col>
      <xdr:colOff>552450</xdr:colOff>
      <xdr:row>35</xdr:row>
      <xdr:rowOff>161924</xdr:rowOff>
    </xdr:to>
    <xdr:graphicFrame macro="">
      <xdr:nvGraphicFramePr>
        <xdr:cNvPr id="9" name="Chart 5">
          <a:extLst>
            <a:ext uri="{FF2B5EF4-FFF2-40B4-BE49-F238E27FC236}">
              <a16:creationId xmlns:a16="http://schemas.microsoft.com/office/drawing/2014/main" id="{7C586DE7-9976-4806-A2CA-43EF5199F6C0}"/>
            </a:ext>
            <a:ext uri="{147F2762-F138-4A5C-976F-8EAC2B608ADB}">
              <a16:predDERef xmlns:a16="http://schemas.microsoft.com/office/drawing/2014/main" pred="{6EA1F5B3-F555-41F2-A3C3-50DB820A5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257175</xdr:colOff>
      <xdr:row>12</xdr:row>
      <xdr:rowOff>28575</xdr:rowOff>
    </xdr:from>
    <xdr:to>
      <xdr:col>19</xdr:col>
      <xdr:colOff>600075</xdr:colOff>
      <xdr:row>35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EAA525-808C-4AAE-B1E7-9B2699F5EE1E}"/>
            </a:ext>
            <a:ext uri="{147F2762-F138-4A5C-976F-8EAC2B608ADB}">
              <a16:predDERef xmlns:a16="http://schemas.microsoft.com/office/drawing/2014/main" pred="{7C586DE7-9976-4806-A2CA-43EF5199F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493888</xdr:colOff>
      <xdr:row>55</xdr:row>
      <xdr:rowOff>0</xdr:rowOff>
    </xdr:from>
    <xdr:to>
      <xdr:col>12</xdr:col>
      <xdr:colOff>465341</xdr:colOff>
      <xdr:row>69</xdr:row>
      <xdr:rowOff>58796</xdr:rowOff>
    </xdr:to>
    <xdr:graphicFrame macro="">
      <xdr:nvGraphicFramePr>
        <xdr:cNvPr id="10" name="Chart 7">
          <a:extLst>
            <a:ext uri="{FF2B5EF4-FFF2-40B4-BE49-F238E27FC236}">
              <a16:creationId xmlns:a16="http://schemas.microsoft.com/office/drawing/2014/main" id="{1045C21B-F135-49A8-B76C-29DA845E2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</xdr:col>
      <xdr:colOff>107178</xdr:colOff>
      <xdr:row>21</xdr:row>
      <xdr:rowOff>104547</xdr:rowOff>
    </xdr:from>
    <xdr:to>
      <xdr:col>4</xdr:col>
      <xdr:colOff>1750186</xdr:colOff>
      <xdr:row>35</xdr:row>
      <xdr:rowOff>9827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43008F6-6304-C90F-6517-E706B1749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50184" y="4121457"/>
          <a:ext cx="3037867" cy="2580842"/>
        </a:xfrm>
        <a:prstGeom prst="rect">
          <a:avLst/>
        </a:prstGeom>
      </xdr:spPr>
    </xdr:pic>
    <xdr:clientData/>
  </xdr:twoCellAnchor>
  <xdr:twoCellAnchor editAs="oneCell">
    <xdr:from>
      <xdr:col>142</xdr:col>
      <xdr:colOff>0</xdr:colOff>
      <xdr:row>11</xdr:row>
      <xdr:rowOff>0</xdr:rowOff>
    </xdr:from>
    <xdr:to>
      <xdr:col>185</xdr:col>
      <xdr:colOff>550469</xdr:colOff>
      <xdr:row>81</xdr:row>
      <xdr:rowOff>41947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60585A8-517F-5CE8-161C-63224F26E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053977" y="2063750"/>
          <a:ext cx="26759459" cy="13193966"/>
        </a:xfrm>
        <a:prstGeom prst="rect">
          <a:avLst/>
        </a:prstGeom>
      </xdr:spPr>
    </xdr:pic>
    <xdr:clientData/>
  </xdr:twoCellAnchor>
  <xdr:twoCellAnchor editAs="oneCell">
    <xdr:from>
      <xdr:col>191</xdr:col>
      <xdr:colOff>0</xdr:colOff>
      <xdr:row>16</xdr:row>
      <xdr:rowOff>0</xdr:rowOff>
    </xdr:from>
    <xdr:to>
      <xdr:col>228</xdr:col>
      <xdr:colOff>346096</xdr:colOff>
      <xdr:row>89</xdr:row>
      <xdr:rowOff>171978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6D1389-A836-698B-9952-FD59700C5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930526" y="2573421"/>
          <a:ext cx="22901296" cy="135464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317978</xdr:colOff>
      <xdr:row>15</xdr:row>
      <xdr:rowOff>151350</xdr:rowOff>
    </xdr:from>
    <xdr:to>
      <xdr:col>23</xdr:col>
      <xdr:colOff>174172</xdr:colOff>
      <xdr:row>32</xdr:row>
      <xdr:rowOff>68004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E03A8-4A08-4406-91BA-D8981319D3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80681</xdr:colOff>
      <xdr:row>38</xdr:row>
      <xdr:rowOff>168801</xdr:rowOff>
    </xdr:from>
    <xdr:to>
      <xdr:col>7</xdr:col>
      <xdr:colOff>600634</xdr:colOff>
      <xdr:row>56</xdr:row>
      <xdr:rowOff>148284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E05AAC-573F-4A36-A0AF-5356F6A3D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64390</xdr:colOff>
      <xdr:row>22</xdr:row>
      <xdr:rowOff>53340</xdr:rowOff>
    </xdr:from>
    <xdr:to>
      <xdr:col>10</xdr:col>
      <xdr:colOff>609599</xdr:colOff>
      <xdr:row>38</xdr:row>
      <xdr:rowOff>112981</xdr:rowOff>
    </xdr:to>
    <xdr:graphicFrame macro="">
      <xdr:nvGraphicFramePr>
        <xdr:cNvPr id="4" name="Chart 6">
          <a:extLst>
            <a:ext uri="{FF2B5EF4-FFF2-40B4-BE49-F238E27FC236}">
              <a16:creationId xmlns:a16="http://schemas.microsoft.com/office/drawing/2014/main" id="{86964734-15F6-4EAF-B37A-DD4C9A12A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98459</xdr:colOff>
      <xdr:row>0</xdr:row>
      <xdr:rowOff>0</xdr:rowOff>
    </xdr:from>
    <xdr:to>
      <xdr:col>7</xdr:col>
      <xdr:colOff>457200</xdr:colOff>
      <xdr:row>19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0A73E3-9322-4349-8543-437B98C72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206189</xdr:colOff>
      <xdr:row>38</xdr:row>
      <xdr:rowOff>154961</xdr:rowOff>
    </xdr:from>
    <xdr:to>
      <xdr:col>15</xdr:col>
      <xdr:colOff>330926</xdr:colOff>
      <xdr:row>56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D644C6-9600-4121-9F09-1822E2EE8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280312</xdr:colOff>
      <xdr:row>0</xdr:row>
      <xdr:rowOff>39702</xdr:rowOff>
    </xdr:from>
    <xdr:to>
      <xdr:col>24</xdr:col>
      <xdr:colOff>439271</xdr:colOff>
      <xdr:row>15</xdr:row>
      <xdr:rowOff>47322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9CF5F2-464C-463C-B154-CBCF5EF2F1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32</xdr:col>
      <xdr:colOff>0</xdr:colOff>
      <xdr:row>10</xdr:row>
      <xdr:rowOff>0</xdr:rowOff>
    </xdr:from>
    <xdr:to>
      <xdr:col>54</xdr:col>
      <xdr:colOff>544287</xdr:colOff>
      <xdr:row>41</xdr:row>
      <xdr:rowOff>77006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5FAAA7-84A8-4794-92F2-97E4AC995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12850" y="1714500"/>
          <a:ext cx="13955487" cy="6004731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</xdr:row>
      <xdr:rowOff>0</xdr:rowOff>
    </xdr:from>
    <xdr:to>
      <xdr:col>78</xdr:col>
      <xdr:colOff>204607</xdr:colOff>
      <xdr:row>41</xdr:row>
      <xdr:rowOff>24229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BCA6F9-B3C7-4C10-A96B-1ABC57F34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46897" y="1861207"/>
          <a:ext cx="13079779" cy="59144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757667</xdr:colOff>
      <xdr:row>24</xdr:row>
      <xdr:rowOff>167181</xdr:rowOff>
    </xdr:from>
    <xdr:to>
      <xdr:col>10</xdr:col>
      <xdr:colOff>185276</xdr:colOff>
      <xdr:row>43</xdr:row>
      <xdr:rowOff>157242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3AB25-5DBD-845F-D973-56AD61D43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196823</xdr:colOff>
      <xdr:row>10</xdr:row>
      <xdr:rowOff>91897</xdr:rowOff>
    </xdr:from>
    <xdr:to>
      <xdr:col>32</xdr:col>
      <xdr:colOff>493153</xdr:colOff>
      <xdr:row>25</xdr:row>
      <xdr:rowOff>53324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31BE635A-97EC-CB79-820C-73027088F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33</xdr:col>
      <xdr:colOff>43585</xdr:colOff>
      <xdr:row>9</xdr:row>
      <xdr:rowOff>127866</xdr:rowOff>
    </xdr:from>
    <xdr:to>
      <xdr:col>40</xdr:col>
      <xdr:colOff>360738</xdr:colOff>
      <xdr:row>25</xdr:row>
      <xdr:rowOff>142471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4EC2DE6E-9661-4F44-B07D-B3CC1F665B49}"/>
            </a:ext>
            <a:ext uri="{147F2762-F138-4A5C-976F-8EAC2B608ADB}">
              <a16:predDERef xmlns:a16="http://schemas.microsoft.com/office/drawing/2014/main" pred="{31BE635A-97EC-CB79-820C-73027088F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6403" y="1882775"/>
          <a:ext cx="4588163" cy="3013710"/>
        </a:xfrm>
        <a:prstGeom prst="rect">
          <a:avLst/>
        </a:prstGeom>
      </xdr:spPr>
    </xdr:pic>
    <xdr:clientData/>
  </xdr:twoCellAnchor>
  <xdr:twoCellAnchor>
    <xdr:from>
      <xdr:col>22</xdr:col>
      <xdr:colOff>323850</xdr:colOff>
      <xdr:row>27</xdr:row>
      <xdr:rowOff>64770</xdr:rowOff>
    </xdr:from>
    <xdr:to>
      <xdr:col>38</xdr:col>
      <xdr:colOff>217170</xdr:colOff>
      <xdr:row>58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3EC1BC-5848-4F69-B18D-4B8E8F75B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242498</xdr:colOff>
      <xdr:row>16</xdr:row>
      <xdr:rowOff>104693</xdr:rowOff>
    </xdr:from>
    <xdr:to>
      <xdr:col>19</xdr:col>
      <xdr:colOff>524818</xdr:colOff>
      <xdr:row>47</xdr:row>
      <xdr:rowOff>11976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F1EEE897-3111-EAC3-9F50-79ED94994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201930</xdr:colOff>
      <xdr:row>1</xdr:row>
      <xdr:rowOff>153352</xdr:rowOff>
    </xdr:from>
    <xdr:to>
      <xdr:col>12</xdr:col>
      <xdr:colOff>316230</xdr:colOff>
      <xdr:row>15</xdr:row>
      <xdr:rowOff>172402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6D4E3-A826-3555-2E60-4B04CB85E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488252</xdr:colOff>
      <xdr:row>8</xdr:row>
      <xdr:rowOff>109421</xdr:rowOff>
    </xdr:from>
    <xdr:to>
      <xdr:col>14</xdr:col>
      <xdr:colOff>197081</xdr:colOff>
      <xdr:row>23</xdr:row>
      <xdr:rowOff>64816</xdr:rowOff>
    </xdr:to>
    <xdr:graphicFrame macro="">
      <xdr:nvGraphicFramePr>
        <xdr:cNvPr id="16" name="Chart 6">
          <a:extLst>
            <a:ext uri="{FF2B5EF4-FFF2-40B4-BE49-F238E27FC236}">
              <a16:creationId xmlns:a16="http://schemas.microsoft.com/office/drawing/2014/main" id="{A81D352D-A9BC-EAE6-B903-D811F7A8B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695138</xdr:colOff>
      <xdr:row>14</xdr:row>
      <xdr:rowOff>143623</xdr:rowOff>
    </xdr:from>
    <xdr:to>
      <xdr:col>14</xdr:col>
      <xdr:colOff>571312</xdr:colOff>
      <xdr:row>29</xdr:row>
      <xdr:rowOff>26707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8C3F1CDC-944E-1B98-8564-9DC8EEE3F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31CE9-0BCB-4F65-A508-A9DDB04542FB}">
  <dimension ref="A1:U71"/>
  <sheetViews>
    <sheetView tabSelected="1" zoomScale="55" zoomScaleNormal="100" workbookViewId="0">
      <selection activeCell="S5" sqref="S5"/>
    </sheetView>
  </sheetViews>
  <sheetFormatPr defaultRowHeight="14.75" x14ac:dyDescent="0.75"/>
  <cols>
    <col min="1" max="1" width="31.58984375" customWidth="1"/>
    <col min="2" max="2" width="11.953125" customWidth="1"/>
    <col min="3" max="3" width="9.40625" customWidth="1"/>
    <col min="4" max="4" width="10.58984375" customWidth="1"/>
    <col min="5" max="5" width="26.08984375" customWidth="1"/>
    <col min="6" max="6" width="18.58984375" style="38" customWidth="1"/>
    <col min="7" max="7" width="13.86328125" customWidth="1"/>
    <col min="8" max="8" width="9.7265625" customWidth="1"/>
    <col min="10" max="10" width="34.953125" customWidth="1"/>
    <col min="12" max="12" width="22.2265625" customWidth="1"/>
  </cols>
  <sheetData>
    <row r="1" spans="1:21" ht="19.75" thickBot="1" x14ac:dyDescent="1.1000000000000001">
      <c r="A1" s="376" t="s">
        <v>373</v>
      </c>
      <c r="B1" s="377"/>
      <c r="C1" s="377"/>
      <c r="D1" s="377"/>
      <c r="E1" s="377"/>
      <c r="F1" s="377"/>
      <c r="G1" s="377"/>
      <c r="H1" s="378"/>
    </row>
    <row r="2" spans="1:21" ht="15.5" thickBot="1" x14ac:dyDescent="0.9">
      <c r="A2" s="76" t="s">
        <v>1</v>
      </c>
      <c r="B2" s="77" t="s">
        <v>2</v>
      </c>
      <c r="C2" s="77" t="s">
        <v>3</v>
      </c>
      <c r="D2" s="77" t="s">
        <v>4</v>
      </c>
      <c r="E2" s="77" t="s">
        <v>5</v>
      </c>
      <c r="F2" s="78" t="s">
        <v>6</v>
      </c>
      <c r="G2" s="77" t="s">
        <v>7</v>
      </c>
      <c r="H2" s="120" t="s">
        <v>363</v>
      </c>
      <c r="J2" s="322" t="s">
        <v>364</v>
      </c>
      <c r="L2" s="96" t="s">
        <v>72</v>
      </c>
      <c r="M2" s="162"/>
    </row>
    <row r="3" spans="1:21" x14ac:dyDescent="0.75">
      <c r="A3" s="79" t="s">
        <v>8</v>
      </c>
      <c r="B3" s="80">
        <v>0.13</v>
      </c>
      <c r="C3" s="81">
        <v>150</v>
      </c>
      <c r="D3" s="82">
        <v>640</v>
      </c>
      <c r="E3" t="s">
        <v>9</v>
      </c>
      <c r="F3" s="83">
        <f>0.5*(1-COS((H3-C3)*PI()/(D3-C3)))</f>
        <v>0.9007068109339782</v>
      </c>
      <c r="G3" s="196">
        <f>IF(H3 &lt; C3, "Fails Requirements",F3*B3)</f>
        <v>0.11709188542141717</v>
      </c>
      <c r="H3" s="160">
        <f>B17</f>
        <v>540</v>
      </c>
      <c r="J3" s="319" t="s">
        <v>10</v>
      </c>
      <c r="L3" s="97" t="s">
        <v>73</v>
      </c>
      <c r="M3" s="163">
        <v>1000</v>
      </c>
    </row>
    <row r="4" spans="1:21" x14ac:dyDescent="0.75">
      <c r="A4" s="79" t="s">
        <v>11</v>
      </c>
      <c r="B4" s="80">
        <v>0.22</v>
      </c>
      <c r="C4" s="80">
        <v>0.2</v>
      </c>
      <c r="D4" s="84">
        <v>1.1000000000000001</v>
      </c>
      <c r="E4" t="s">
        <v>12</v>
      </c>
      <c r="F4" s="83">
        <f>0.5*(1+COS((H4-C4)*PI()/(D4-C4)))</f>
        <v>0.93926598257127369</v>
      </c>
      <c r="G4" s="196">
        <f>IF(H4&gt;D4,"Fails Requirements",F4*B4)</f>
        <v>0.20663851616568021</v>
      </c>
      <c r="H4" s="180">
        <f>SUM(Costs!C2:C190) / 105000</f>
        <v>0.34267110415531538</v>
      </c>
      <c r="J4" s="324" t="s">
        <v>13</v>
      </c>
      <c r="L4" s="20" t="s">
        <v>74</v>
      </c>
      <c r="M4" s="98">
        <v>9.81</v>
      </c>
    </row>
    <row r="5" spans="1:21" x14ac:dyDescent="0.75">
      <c r="A5" s="79" t="s">
        <v>14</v>
      </c>
      <c r="B5" s="80">
        <v>7.0000000000000007E-2</v>
      </c>
      <c r="C5" s="81">
        <v>1</v>
      </c>
      <c r="D5" s="82">
        <v>32</v>
      </c>
      <c r="E5" t="s">
        <v>15</v>
      </c>
      <c r="F5" s="83">
        <f ca="1">0.5*(1+COS((H5-C5)*PI()/(D5-C5)))</f>
        <v>0.89078027315918162</v>
      </c>
      <c r="G5" s="196">
        <f ca="1">IF(H5&lt;C5,"Fails Requirements",F5*B5)</f>
        <v>6.2354619121142721E-2</v>
      </c>
      <c r="H5" s="161">
        <f ca="1">'Risk Exposure'!I12</f>
        <v>7.647143922490371</v>
      </c>
      <c r="J5" s="320" t="s">
        <v>16</v>
      </c>
    </row>
    <row r="6" spans="1:21" x14ac:dyDescent="0.75">
      <c r="A6" s="79" t="s">
        <v>17</v>
      </c>
      <c r="B6" s="80">
        <v>0.05</v>
      </c>
      <c r="C6" s="80">
        <v>0.1</v>
      </c>
      <c r="D6" s="84">
        <v>1.05</v>
      </c>
      <c r="E6" t="s">
        <v>12</v>
      </c>
      <c r="F6" s="83">
        <f>0.5*(1+COS((H6-C6)*PI()/(D6-C6)))</f>
        <v>0.25316118124816989</v>
      </c>
      <c r="G6" s="196">
        <f>IF(H6&gt;105%,"Fails Requirements",F6*B6)</f>
        <v>1.2658059062408494E-2</v>
      </c>
      <c r="H6" s="178">
        <f>IF(B45 = "Diesel", G54, G53)</f>
        <v>0.73113033612253586</v>
      </c>
      <c r="J6" s="321" t="s">
        <v>18</v>
      </c>
    </row>
    <row r="7" spans="1:21" ht="15.5" thickBot="1" x14ac:dyDescent="0.9">
      <c r="A7" s="79" t="s">
        <v>19</v>
      </c>
      <c r="B7" s="80">
        <v>0.15</v>
      </c>
      <c r="C7" s="82">
        <v>10</v>
      </c>
      <c r="D7" s="81">
        <v>45</v>
      </c>
      <c r="E7" t="s">
        <v>20</v>
      </c>
      <c r="F7" s="83">
        <f>0.5*(1+COS((H7-C7)*PI()/(D7-C7)))</f>
        <v>0.95048443395120952</v>
      </c>
      <c r="G7" s="196">
        <f>IF(H7&gt;45,"Fails Requirements",F7*B7)</f>
        <v>0.14257266509268143</v>
      </c>
      <c r="H7" s="160">
        <f>Maintenance!Q10</f>
        <v>15</v>
      </c>
      <c r="J7" s="323" t="s">
        <v>365</v>
      </c>
    </row>
    <row r="8" spans="1:21" x14ac:dyDescent="0.75">
      <c r="A8" s="79" t="s">
        <v>21</v>
      </c>
      <c r="B8" s="80">
        <v>0.13</v>
      </c>
      <c r="C8" s="81">
        <v>15</v>
      </c>
      <c r="D8" s="157">
        <v>40</v>
      </c>
      <c r="E8" t="s">
        <v>22</v>
      </c>
      <c r="F8" s="83">
        <f ca="1">0.5*(1-COS((H8-C8)*PI()/(D8-C8)))</f>
        <v>0.90450849718747373</v>
      </c>
      <c r="G8" s="196">
        <f ca="1">IF(AND(H8&lt;C8,H8&gt;D8),"Fails Requirements",F8*B8)</f>
        <v>0.11758610463437159</v>
      </c>
      <c r="H8" s="161">
        <f ca="1">IF(F43&gt;B52, B52, F43)</f>
        <v>35</v>
      </c>
    </row>
    <row r="9" spans="1:21" x14ac:dyDescent="0.75">
      <c r="A9" s="79" t="s">
        <v>23</v>
      </c>
      <c r="B9" s="80">
        <v>0.1</v>
      </c>
      <c r="C9" s="81">
        <v>210</v>
      </c>
      <c r="D9" s="82">
        <v>365</v>
      </c>
      <c r="E9" t="s">
        <v>24</v>
      </c>
      <c r="F9" s="83">
        <f ca="1">0.5*(1-COS((H9-C9)*PI()/(D9-C9)))</f>
        <v>0.86586877859945788</v>
      </c>
      <c r="G9" s="196">
        <f ca="1">IF(H9&lt;C9,"Fails Requirements",F9*B9)</f>
        <v>8.6586877859945788E-2</v>
      </c>
      <c r="H9" s="160">
        <f ca="1">IF(B45&lt;&gt;"DIESEL",MIN(F44,F45),F45)</f>
        <v>328</v>
      </c>
    </row>
    <row r="10" spans="1:21" ht="15.5" thickBot="1" x14ac:dyDescent="0.9">
      <c r="A10" s="85" t="s">
        <v>25</v>
      </c>
      <c r="B10" s="86">
        <v>0.15</v>
      </c>
      <c r="C10" s="87">
        <v>0</v>
      </c>
      <c r="D10" s="87">
        <v>1</v>
      </c>
      <c r="E10" s="88" t="s">
        <v>26</v>
      </c>
      <c r="F10" s="89">
        <f>1+COS((PI()/2)*(H10+1))</f>
        <v>0.64984214694530573</v>
      </c>
      <c r="G10" s="197">
        <f>F10*B10</f>
        <v>9.7476322041795863E-2</v>
      </c>
      <c r="H10" s="318">
        <f>B24</f>
        <v>0.22774411570992331</v>
      </c>
    </row>
    <row r="11" spans="1:21" ht="15.5" thickBot="1" x14ac:dyDescent="0.9">
      <c r="A11" s="36"/>
      <c r="B11" s="36"/>
      <c r="C11" s="36"/>
      <c r="G11" s="34"/>
    </row>
    <row r="12" spans="1:21" ht="22.5" thickBot="1" x14ac:dyDescent="1.25">
      <c r="A12" s="374" t="s">
        <v>27</v>
      </c>
      <c r="B12" s="375"/>
      <c r="C12" s="375"/>
      <c r="D12" s="375"/>
      <c r="E12" s="375"/>
      <c r="F12" s="375"/>
      <c r="G12" s="218">
        <f ca="1">SUM(G3:G10)</f>
        <v>0.84296504939944328</v>
      </c>
      <c r="H12" s="38" t="str">
        <f ca="1">IF(COUNTIF(G3:G10,"Fails Requirements")&gt;0,"FAIL","GOOD")</f>
        <v>GOOD</v>
      </c>
      <c r="J12" s="327" t="s">
        <v>366</v>
      </c>
      <c r="K12" s="136" t="s">
        <v>367</v>
      </c>
      <c r="L12" s="136"/>
      <c r="M12" s="136"/>
      <c r="N12" s="136"/>
      <c r="O12" s="136"/>
      <c r="P12" s="136"/>
      <c r="Q12" s="136"/>
      <c r="R12" s="136"/>
      <c r="S12" s="136"/>
      <c r="T12" s="136"/>
      <c r="U12" s="101"/>
    </row>
    <row r="13" spans="1:21" ht="15.5" thickBot="1" x14ac:dyDescent="0.9">
      <c r="J13" s="102"/>
      <c r="K13" s="261"/>
      <c r="L13" s="261"/>
      <c r="M13" s="261"/>
      <c r="N13" s="261"/>
      <c r="O13" s="261"/>
      <c r="P13" s="261"/>
      <c r="Q13" s="261"/>
      <c r="R13" s="261"/>
      <c r="S13" s="261"/>
      <c r="T13" s="261"/>
      <c r="U13" s="325"/>
    </row>
    <row r="14" spans="1:21" ht="19" x14ac:dyDescent="0.75">
      <c r="A14" s="307" t="s">
        <v>351</v>
      </c>
      <c r="B14" s="308"/>
      <c r="J14" s="102"/>
      <c r="K14" s="261"/>
      <c r="L14" s="261"/>
      <c r="M14" s="261"/>
      <c r="N14" s="261"/>
      <c r="O14" s="261"/>
      <c r="P14" s="261"/>
      <c r="Q14" s="261"/>
      <c r="R14" s="261"/>
      <c r="S14" s="261"/>
      <c r="T14" s="261"/>
      <c r="U14" s="325"/>
    </row>
    <row r="15" spans="1:21" x14ac:dyDescent="0.75">
      <c r="A15" s="263" t="s">
        <v>352</v>
      </c>
      <c r="B15" s="264"/>
      <c r="J15" s="102"/>
      <c r="K15" s="261"/>
      <c r="L15" s="261"/>
      <c r="M15" s="261"/>
      <c r="N15" s="261"/>
      <c r="O15" s="261"/>
      <c r="P15" s="261"/>
      <c r="Q15" s="261"/>
      <c r="R15" s="261"/>
      <c r="S15" s="261"/>
      <c r="T15" s="261"/>
      <c r="U15" s="325"/>
    </row>
    <row r="16" spans="1:21" ht="16" x14ac:dyDescent="0.75">
      <c r="A16" s="265" t="s">
        <v>353</v>
      </c>
      <c r="B16" s="266" t="s">
        <v>344</v>
      </c>
      <c r="J16" s="102"/>
      <c r="K16" s="261"/>
      <c r="L16" s="261"/>
      <c r="M16" s="261"/>
      <c r="N16" s="261"/>
      <c r="O16" s="261"/>
      <c r="P16" s="261"/>
      <c r="Q16" s="261"/>
      <c r="R16" s="261"/>
      <c r="S16" s="261"/>
      <c r="T16" s="261"/>
      <c r="U16" s="325"/>
    </row>
    <row r="17" spans="1:21" ht="15.5" customHeight="1" x14ac:dyDescent="0.75">
      <c r="A17" s="267" t="s">
        <v>53</v>
      </c>
      <c r="B17" s="268">
        <v>540</v>
      </c>
      <c r="J17" s="102"/>
      <c r="K17" s="261"/>
      <c r="L17" s="261"/>
      <c r="M17" s="261"/>
      <c r="N17" s="261"/>
      <c r="O17" s="261"/>
      <c r="P17" s="261"/>
      <c r="Q17" s="261"/>
      <c r="R17" s="261"/>
      <c r="S17" s="261"/>
      <c r="T17" s="261"/>
      <c r="U17" s="325"/>
    </row>
    <row r="18" spans="1:21" ht="15.5" customHeight="1" x14ac:dyDescent="0.75">
      <c r="A18" s="267" t="s">
        <v>55</v>
      </c>
      <c r="B18" s="268">
        <v>0</v>
      </c>
      <c r="J18" s="102"/>
      <c r="K18" s="261"/>
      <c r="L18" s="261"/>
      <c r="M18" s="261"/>
      <c r="N18" s="261"/>
      <c r="O18" s="261"/>
      <c r="P18" s="261"/>
      <c r="Q18" s="261"/>
      <c r="R18" s="261"/>
      <c r="S18" s="261"/>
      <c r="T18" s="261"/>
      <c r="U18" s="325"/>
    </row>
    <row r="19" spans="1:21" ht="15.5" customHeight="1" x14ac:dyDescent="0.75">
      <c r="A19" s="269" t="s">
        <v>57</v>
      </c>
      <c r="B19" s="270">
        <f>IF(B16="2013",41306,IF(B16="2014",41671,42036))</f>
        <v>41671</v>
      </c>
      <c r="J19" s="102"/>
      <c r="K19" s="261"/>
      <c r="L19" s="261"/>
      <c r="M19" s="261"/>
      <c r="N19" s="261"/>
      <c r="O19" s="261"/>
      <c r="P19" s="261"/>
      <c r="Q19" s="261"/>
      <c r="R19" s="261"/>
      <c r="S19" s="261"/>
      <c r="T19" s="261"/>
      <c r="U19" s="325"/>
    </row>
    <row r="20" spans="1:21" ht="15.5" customHeight="1" thickBot="1" x14ac:dyDescent="0.9">
      <c r="A20" s="271" t="s">
        <v>368</v>
      </c>
      <c r="B20" s="272"/>
      <c r="J20" s="102"/>
      <c r="K20" s="261"/>
      <c r="L20" s="261"/>
      <c r="M20" s="261"/>
      <c r="N20" s="261"/>
      <c r="O20" s="261"/>
      <c r="P20" s="261"/>
      <c r="Q20" s="261"/>
      <c r="R20" s="261"/>
      <c r="S20" s="261"/>
      <c r="T20" s="261"/>
      <c r="U20" s="325"/>
    </row>
    <row r="21" spans="1:21" ht="15.5" customHeight="1" x14ac:dyDescent="0.75">
      <c r="A21" s="305" t="s">
        <v>28</v>
      </c>
      <c r="B21" s="334" t="s">
        <v>29</v>
      </c>
      <c r="C21" s="332" t="s">
        <v>370</v>
      </c>
      <c r="D21" s="332"/>
      <c r="E21" s="333"/>
      <c r="J21" s="102"/>
      <c r="K21" s="261"/>
      <c r="L21" s="261"/>
      <c r="M21" s="261"/>
      <c r="N21" s="261"/>
      <c r="O21" s="261"/>
      <c r="P21" s="261"/>
      <c r="Q21" s="261"/>
      <c r="R21" s="261"/>
      <c r="S21" s="261"/>
      <c r="T21" s="261"/>
      <c r="U21" s="325"/>
    </row>
    <row r="22" spans="1:21" ht="15.5" customHeight="1" x14ac:dyDescent="0.75">
      <c r="A22" s="306"/>
      <c r="B22" s="335"/>
      <c r="C22" s="328"/>
      <c r="D22" s="328"/>
      <c r="E22" s="329"/>
      <c r="J22" s="102"/>
      <c r="K22" s="261"/>
      <c r="L22" s="261"/>
      <c r="M22" s="261"/>
      <c r="N22" s="261"/>
      <c r="O22" s="261"/>
      <c r="P22" s="261"/>
      <c r="Q22" s="261"/>
      <c r="R22" s="261"/>
      <c r="S22" s="261"/>
      <c r="T22" s="261"/>
      <c r="U22" s="325"/>
    </row>
    <row r="23" spans="1:21" ht="15.5" customHeight="1" x14ac:dyDescent="0.75">
      <c r="A23" s="262" t="s">
        <v>30</v>
      </c>
      <c r="B23" s="336">
        <f>20*(B27)^(1.6)+120*(B35)^(1.8)</f>
        <v>7454.5049993264329</v>
      </c>
      <c r="C23" s="328"/>
      <c r="D23" s="328"/>
      <c r="E23" s="329"/>
      <c r="J23" s="102"/>
      <c r="K23" s="261"/>
      <c r="L23" s="261"/>
      <c r="M23" s="261"/>
      <c r="N23" s="261"/>
      <c r="O23" s="261"/>
      <c r="P23" s="261"/>
      <c r="Q23" s="261"/>
      <c r="R23" s="261"/>
      <c r="S23" s="261"/>
      <c r="T23" s="261"/>
      <c r="U23" s="325"/>
    </row>
    <row r="24" spans="1:21" ht="15.5" customHeight="1" x14ac:dyDescent="0.75">
      <c r="A24" s="262" t="s">
        <v>31</v>
      </c>
      <c r="B24" s="337">
        <f>IF(B25="N",MIN((B26^(2/3))/25 + (B27^(2/3))/(25*B30^(0.5)) + B35/(25*B30^(0.5)),1),MIN((B26^(2/3))/25 + (B27^(2/3))/(25*B30^(0.5)) + B35/(25*B30^(0.5)) +#REF!/( 25*B29^(0.5)),1))</f>
        <v>0.22774411570992331</v>
      </c>
      <c r="C24" s="328"/>
      <c r="D24" s="328"/>
      <c r="E24" s="329"/>
      <c r="J24" s="102"/>
      <c r="K24" s="261"/>
      <c r="L24" s="261"/>
      <c r="M24" s="261"/>
      <c r="N24" s="261"/>
      <c r="O24" s="261"/>
      <c r="P24" s="261"/>
      <c r="Q24" s="261"/>
      <c r="R24" s="261"/>
      <c r="S24" s="261"/>
      <c r="T24" s="261"/>
      <c r="U24" s="325"/>
    </row>
    <row r="25" spans="1:21" ht="15.5" customHeight="1" x14ac:dyDescent="0.75">
      <c r="A25" s="262" t="s">
        <v>35</v>
      </c>
      <c r="B25" s="338" t="s">
        <v>36</v>
      </c>
      <c r="C25" s="328"/>
      <c r="D25" s="328"/>
      <c r="E25" s="329"/>
      <c r="J25" s="102"/>
      <c r="K25" s="261"/>
      <c r="L25" s="261"/>
      <c r="M25" s="261"/>
      <c r="N25" s="261"/>
      <c r="O25" s="261"/>
      <c r="P25" s="261"/>
      <c r="Q25" s="261"/>
      <c r="R25" s="261"/>
      <c r="S25" s="261"/>
      <c r="T25" s="261"/>
      <c r="U25" s="325"/>
    </row>
    <row r="26" spans="1:21" x14ac:dyDescent="0.75">
      <c r="A26" s="262" t="s">
        <v>40</v>
      </c>
      <c r="B26" s="338">
        <v>2.5</v>
      </c>
      <c r="C26" s="328"/>
      <c r="D26" s="328"/>
      <c r="E26" s="329"/>
      <c r="J26" s="102"/>
      <c r="K26" s="261"/>
      <c r="L26" s="261"/>
      <c r="M26" s="261"/>
      <c r="N26" s="261"/>
      <c r="O26" s="261"/>
      <c r="P26" s="261"/>
      <c r="Q26" s="261"/>
      <c r="R26" s="261"/>
      <c r="S26" s="261"/>
      <c r="T26" s="261"/>
      <c r="U26" s="325"/>
    </row>
    <row r="27" spans="1:21" x14ac:dyDescent="0.75">
      <c r="A27" s="262" t="s">
        <v>41</v>
      </c>
      <c r="B27" s="338">
        <v>26</v>
      </c>
      <c r="C27" s="328"/>
      <c r="D27" s="328"/>
      <c r="E27" s="329"/>
      <c r="J27" s="102"/>
      <c r="K27" s="261"/>
      <c r="L27" s="261"/>
      <c r="M27" s="261"/>
      <c r="N27" s="261"/>
      <c r="O27" s="261"/>
      <c r="P27" s="261"/>
      <c r="Q27" s="261"/>
      <c r="R27" s="261"/>
      <c r="S27" s="261"/>
      <c r="T27" s="261"/>
      <c r="U27" s="325"/>
    </row>
    <row r="28" spans="1:21" x14ac:dyDescent="0.75">
      <c r="A28" s="262" t="s">
        <v>44</v>
      </c>
      <c r="B28" s="339">
        <f>IF(AND(B21="Full Roof Catchment",B25="Y"),100+#REF!,IF(AND(B21="Half Roof Catchment",B25="Y"),50+#REF!,IF(B21="Full Roof Catchment",100,50)))</f>
        <v>100</v>
      </c>
      <c r="C28" s="328"/>
      <c r="D28" s="328"/>
      <c r="E28" s="329"/>
      <c r="J28" s="102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325"/>
    </row>
    <row r="29" spans="1:21" x14ac:dyDescent="0.75">
      <c r="A29" s="262" t="s">
        <v>362</v>
      </c>
      <c r="B29" s="340" t="s">
        <v>95</v>
      </c>
      <c r="C29" s="328"/>
      <c r="D29" s="328"/>
      <c r="E29" s="329"/>
      <c r="J29" s="102"/>
      <c r="K29" s="261"/>
      <c r="L29" s="261"/>
      <c r="M29" s="261"/>
      <c r="N29" s="261"/>
      <c r="O29" s="261"/>
      <c r="P29" s="261"/>
      <c r="Q29" s="261"/>
      <c r="R29" s="261"/>
      <c r="S29" s="261"/>
      <c r="T29" s="261"/>
      <c r="U29" s="325"/>
    </row>
    <row r="30" spans="1:21" x14ac:dyDescent="0.75">
      <c r="A30" s="262" t="s">
        <v>45</v>
      </c>
      <c r="B30" s="341">
        <f>SQRT(B33^2+B32^2+B31^2)</f>
        <v>16.355121522018724</v>
      </c>
      <c r="C30" s="328"/>
      <c r="D30" s="328"/>
      <c r="E30" s="329"/>
      <c r="J30" s="102"/>
      <c r="K30" s="261"/>
      <c r="L30" s="261"/>
      <c r="M30" s="261"/>
      <c r="N30" s="261"/>
      <c r="O30" s="261"/>
      <c r="P30" s="261"/>
      <c r="Q30" s="261"/>
      <c r="R30" s="261"/>
      <c r="S30" s="261"/>
      <c r="T30" s="261"/>
      <c r="U30" s="325"/>
    </row>
    <row r="31" spans="1:21" x14ac:dyDescent="0.75">
      <c r="A31" s="262" t="s">
        <v>47</v>
      </c>
      <c r="B31" s="338">
        <f>SUM(B34:B35)</f>
        <v>9.3000000000000007</v>
      </c>
      <c r="C31" s="328"/>
      <c r="D31" s="328"/>
      <c r="E31" s="329"/>
      <c r="J31" s="102"/>
      <c r="K31" s="261"/>
      <c r="L31" s="261"/>
      <c r="M31" s="261"/>
      <c r="N31" s="261"/>
      <c r="O31" s="261"/>
      <c r="P31" s="261"/>
      <c r="Q31" s="261"/>
      <c r="R31" s="261"/>
      <c r="S31" s="261"/>
      <c r="T31" s="261"/>
      <c r="U31" s="325"/>
    </row>
    <row r="32" spans="1:21" x14ac:dyDescent="0.75">
      <c r="A32" s="262" t="s">
        <v>345</v>
      </c>
      <c r="B32" s="338">
        <v>10</v>
      </c>
      <c r="C32" s="328"/>
      <c r="D32" s="328"/>
      <c r="E32" s="329"/>
      <c r="J32" s="102"/>
      <c r="K32" s="261"/>
      <c r="L32" s="261"/>
      <c r="M32" s="261"/>
      <c r="N32" s="261"/>
      <c r="O32" s="261"/>
      <c r="P32" s="261"/>
      <c r="Q32" s="261"/>
      <c r="R32" s="261"/>
      <c r="S32" s="261"/>
      <c r="T32" s="261"/>
      <c r="U32" s="325"/>
    </row>
    <row r="33" spans="1:21" x14ac:dyDescent="0.75">
      <c r="A33" s="262" t="s">
        <v>346</v>
      </c>
      <c r="B33" s="338">
        <v>9</v>
      </c>
      <c r="C33" s="328"/>
      <c r="D33" s="328"/>
      <c r="E33" s="329"/>
      <c r="J33" s="102"/>
      <c r="K33" s="261"/>
      <c r="L33" s="261"/>
      <c r="M33" s="261"/>
      <c r="N33" s="261"/>
      <c r="O33" s="261"/>
      <c r="P33" s="261"/>
      <c r="Q33" s="261"/>
      <c r="R33" s="261"/>
      <c r="S33" s="261"/>
      <c r="T33" s="261"/>
      <c r="U33" s="325"/>
    </row>
    <row r="34" spans="1:21" x14ac:dyDescent="0.75">
      <c r="A34" s="262" t="s">
        <v>50</v>
      </c>
      <c r="B34" s="338">
        <v>2.5</v>
      </c>
      <c r="C34" s="328"/>
      <c r="D34" s="328"/>
      <c r="E34" s="329"/>
      <c r="J34" s="102"/>
      <c r="K34" s="261"/>
      <c r="L34" s="261"/>
      <c r="M34" s="261"/>
      <c r="N34" s="261"/>
      <c r="O34" s="261"/>
      <c r="P34" s="261"/>
      <c r="Q34" s="261"/>
      <c r="R34" s="261"/>
      <c r="S34" s="261"/>
      <c r="T34" s="261"/>
      <c r="U34" s="325"/>
    </row>
    <row r="35" spans="1:21" x14ac:dyDescent="0.75">
      <c r="A35" s="262" t="s">
        <v>51</v>
      </c>
      <c r="B35" s="338">
        <v>6.8</v>
      </c>
      <c r="C35" s="328"/>
      <c r="D35" s="328"/>
      <c r="E35" s="329"/>
      <c r="J35" s="102"/>
      <c r="K35" s="261"/>
      <c r="L35" s="261"/>
      <c r="M35" s="261"/>
      <c r="N35" s="261"/>
      <c r="O35" s="261"/>
      <c r="P35" s="261"/>
      <c r="Q35" s="261"/>
      <c r="R35" s="261"/>
      <c r="S35" s="261"/>
      <c r="T35" s="261"/>
      <c r="U35" s="325"/>
    </row>
    <row r="36" spans="1:21" ht="15.5" thickBot="1" x14ac:dyDescent="0.9">
      <c r="A36" s="262" t="s">
        <v>347</v>
      </c>
      <c r="B36" s="342">
        <f>2*B30</f>
        <v>32.710243044037448</v>
      </c>
      <c r="C36" s="330"/>
      <c r="D36" s="330"/>
      <c r="E36" s="331"/>
      <c r="J36" s="102"/>
      <c r="K36" s="261"/>
      <c r="L36" s="261"/>
      <c r="M36" s="261"/>
      <c r="N36" s="261"/>
      <c r="O36" s="261"/>
      <c r="P36" s="261"/>
      <c r="Q36" s="261"/>
      <c r="R36" s="261"/>
      <c r="S36" s="261"/>
      <c r="T36" s="261"/>
      <c r="U36" s="325"/>
    </row>
    <row r="37" spans="1:21" ht="15.5" thickBot="1" x14ac:dyDescent="0.9">
      <c r="A37" s="309" t="s">
        <v>355</v>
      </c>
      <c r="B37" s="310"/>
      <c r="J37" s="102"/>
      <c r="K37" s="261"/>
      <c r="L37" s="261"/>
      <c r="M37" s="261"/>
      <c r="N37" s="261"/>
      <c r="O37" s="261"/>
      <c r="P37" s="261"/>
      <c r="Q37" s="261"/>
      <c r="R37" s="261"/>
      <c r="S37" s="261"/>
      <c r="T37" s="261"/>
      <c r="U37" s="325"/>
    </row>
    <row r="38" spans="1:21" x14ac:dyDescent="0.75">
      <c r="A38" s="273" t="s">
        <v>59</v>
      </c>
      <c r="B38" s="274" t="s">
        <v>60</v>
      </c>
      <c r="D38" s="344" t="s">
        <v>52</v>
      </c>
      <c r="E38" s="345"/>
      <c r="F38" s="346"/>
      <c r="J38" s="102"/>
      <c r="K38" s="261"/>
      <c r="L38" s="261"/>
      <c r="M38" s="261"/>
      <c r="N38" s="261"/>
      <c r="O38" s="261"/>
      <c r="P38" s="261"/>
      <c r="Q38" s="261"/>
      <c r="R38" s="261"/>
      <c r="S38" s="261"/>
      <c r="T38" s="261"/>
      <c r="U38" s="325"/>
    </row>
    <row r="39" spans="1:21" x14ac:dyDescent="0.75">
      <c r="A39" s="273" t="s">
        <v>62</v>
      </c>
      <c r="B39" s="274">
        <v>0.02</v>
      </c>
      <c r="D39" s="347" t="s">
        <v>54</v>
      </c>
      <c r="E39" s="348"/>
      <c r="F39" s="349">
        <f ca="1">Pumps!$B$7</f>
        <v>133.48923917651999</v>
      </c>
      <c r="J39" s="102"/>
      <c r="K39" s="261"/>
      <c r="L39" s="261"/>
      <c r="M39" s="261"/>
      <c r="N39" s="261"/>
      <c r="O39" s="261"/>
      <c r="P39" s="261"/>
      <c r="Q39" s="261"/>
      <c r="R39" s="261"/>
      <c r="S39" s="261"/>
      <c r="T39" s="261"/>
      <c r="U39" s="325"/>
    </row>
    <row r="40" spans="1:21" x14ac:dyDescent="0.75">
      <c r="A40" s="273" t="s">
        <v>64</v>
      </c>
      <c r="B40" s="275">
        <v>0.05</v>
      </c>
      <c r="D40" s="347" t="s">
        <v>56</v>
      </c>
      <c r="E40" s="348"/>
      <c r="F40" s="349">
        <f ca="1">Pumps!$B$8</f>
        <v>23.373449342708057</v>
      </c>
      <c r="J40" s="102"/>
      <c r="K40" s="261"/>
      <c r="L40" s="261"/>
      <c r="M40" s="261"/>
      <c r="N40" s="261"/>
      <c r="O40" s="261"/>
      <c r="P40" s="261"/>
      <c r="Q40" s="261"/>
      <c r="R40" s="261"/>
      <c r="S40" s="261"/>
      <c r="T40" s="261"/>
      <c r="U40" s="325"/>
    </row>
    <row r="41" spans="1:21" x14ac:dyDescent="0.75">
      <c r="A41" s="273" t="s">
        <v>65</v>
      </c>
      <c r="B41" s="275">
        <v>8</v>
      </c>
      <c r="D41" s="350" t="s">
        <v>58</v>
      </c>
      <c r="E41" s="351"/>
      <c r="F41" s="352">
        <f ca="1">Pumps!$B$9</f>
        <v>0.53312211979301793</v>
      </c>
      <c r="J41" s="102"/>
      <c r="K41" s="261"/>
      <c r="L41" s="261"/>
      <c r="M41" s="261"/>
      <c r="N41" s="261"/>
      <c r="O41" s="261"/>
      <c r="P41" s="261"/>
      <c r="Q41" s="261"/>
      <c r="R41" s="261"/>
      <c r="S41" s="261"/>
      <c r="T41" s="261"/>
      <c r="U41" s="325"/>
    </row>
    <row r="42" spans="1:21" x14ac:dyDescent="0.75">
      <c r="A42" s="304" t="s">
        <v>361</v>
      </c>
      <c r="B42" s="275">
        <v>12</v>
      </c>
      <c r="D42" s="350" t="s">
        <v>61</v>
      </c>
      <c r="E42" s="351"/>
      <c r="F42" s="349">
        <f>B43</f>
        <v>3767.1738800000003</v>
      </c>
      <c r="J42" s="102"/>
      <c r="K42" s="261"/>
      <c r="L42" s="261"/>
      <c r="M42" s="261"/>
      <c r="N42" s="261"/>
      <c r="O42" s="261"/>
      <c r="P42" s="261"/>
      <c r="Q42" s="261"/>
      <c r="R42" s="261"/>
      <c r="S42" s="261"/>
      <c r="T42" s="261"/>
      <c r="U42" s="325"/>
    </row>
    <row r="43" spans="1:21" x14ac:dyDescent="0.75">
      <c r="A43" s="273" t="s">
        <v>66</v>
      </c>
      <c r="B43" s="275">
        <f>C63</f>
        <v>3767.1738800000003</v>
      </c>
      <c r="D43" s="350" t="s">
        <v>63</v>
      </c>
      <c r="E43" s="351"/>
      <c r="F43" s="349">
        <f ca="1">'Storage to House'!$B$8</f>
        <v>35.003625346297483</v>
      </c>
      <c r="J43" s="102"/>
      <c r="K43" s="261"/>
      <c r="L43" s="261"/>
      <c r="M43" s="261"/>
      <c r="N43" s="261"/>
      <c r="O43" s="261"/>
      <c r="P43" s="261"/>
      <c r="Q43" s="261"/>
      <c r="R43" s="261"/>
      <c r="S43" s="261"/>
      <c r="T43" s="261"/>
      <c r="U43" s="325"/>
    </row>
    <row r="44" spans="1:21" x14ac:dyDescent="0.75">
      <c r="A44" s="311" t="s">
        <v>354</v>
      </c>
      <c r="B44" s="312"/>
      <c r="D44" s="353" t="s">
        <v>32</v>
      </c>
      <c r="E44" s="354"/>
      <c r="F44" s="355">
        <f ca="1">'Solar Power'!H12</f>
        <v>336</v>
      </c>
      <c r="J44" s="102"/>
      <c r="K44" s="261"/>
      <c r="L44" s="261"/>
      <c r="M44" s="261"/>
      <c r="N44" s="261"/>
      <c r="O44" s="261"/>
      <c r="P44" s="261"/>
      <c r="Q44" s="261"/>
      <c r="R44" s="261"/>
      <c r="S44" s="261"/>
      <c r="T44" s="261"/>
      <c r="U44" s="325"/>
    </row>
    <row r="45" spans="1:21" x14ac:dyDescent="0.75">
      <c r="A45" s="276" t="s">
        <v>67</v>
      </c>
      <c r="B45" s="277" t="s">
        <v>68</v>
      </c>
      <c r="D45" s="350" t="s">
        <v>33</v>
      </c>
      <c r="E45" s="351"/>
      <c r="F45" s="356">
        <f>365 - 'Tank Model'!F6</f>
        <v>328</v>
      </c>
      <c r="J45" s="102"/>
      <c r="K45" s="261"/>
      <c r="L45" s="261"/>
      <c r="M45" s="261"/>
      <c r="N45" s="261"/>
      <c r="O45" s="261"/>
      <c r="P45" s="261"/>
      <c r="Q45" s="261"/>
      <c r="R45" s="261"/>
      <c r="S45" s="261"/>
      <c r="T45" s="261"/>
      <c r="U45" s="325"/>
    </row>
    <row r="46" spans="1:21" x14ac:dyDescent="0.75">
      <c r="A46" s="276" t="s">
        <v>69</v>
      </c>
      <c r="B46" s="277">
        <v>6</v>
      </c>
      <c r="D46" s="353" t="s">
        <v>34</v>
      </c>
      <c r="E46" s="354"/>
      <c r="F46" s="357">
        <f>COUNTIF('Tank Model'!D13:D377, 0 )</f>
        <v>37</v>
      </c>
      <c r="J46" s="102"/>
      <c r="K46" s="261"/>
      <c r="L46" s="261"/>
      <c r="M46" s="261"/>
      <c r="N46" s="261"/>
      <c r="O46" s="261"/>
      <c r="P46" s="261"/>
      <c r="Q46" s="261"/>
      <c r="R46" s="261"/>
      <c r="S46" s="261"/>
      <c r="T46" s="261"/>
      <c r="U46" s="325"/>
    </row>
    <row r="47" spans="1:21" x14ac:dyDescent="0.75">
      <c r="A47" s="276" t="s">
        <v>70</v>
      </c>
      <c r="B47" s="277">
        <v>4</v>
      </c>
      <c r="D47" s="358" t="s">
        <v>37</v>
      </c>
      <c r="E47" s="359"/>
      <c r="F47" s="360">
        <f>'Solar Power'!$E$17+100+2408</f>
        <v>5484</v>
      </c>
      <c r="G47" s="343"/>
      <c r="J47" s="102"/>
      <c r="K47" s="261"/>
      <c r="L47" s="261"/>
      <c r="M47" s="261"/>
      <c r="N47" s="261"/>
      <c r="O47" s="261"/>
      <c r="P47" s="261"/>
      <c r="Q47" s="261"/>
      <c r="R47" s="261"/>
      <c r="S47" s="261"/>
      <c r="T47" s="261"/>
      <c r="U47" s="325"/>
    </row>
    <row r="48" spans="1:21" x14ac:dyDescent="0.75">
      <c r="A48" s="276" t="s">
        <v>71</v>
      </c>
      <c r="B48" s="277">
        <v>1</v>
      </c>
      <c r="D48" s="358" t="s">
        <v>38</v>
      </c>
      <c r="E48" s="359"/>
      <c r="F48" s="360">
        <f ca="1">1250+2408+100+3.25*$F$51</f>
        <v>7996.7259405105533</v>
      </c>
      <c r="G48" s="343"/>
      <c r="H48" s="91"/>
      <c r="I48" s="71"/>
      <c r="J48" s="102"/>
      <c r="K48" s="261"/>
      <c r="L48" s="261"/>
      <c r="M48" s="261"/>
      <c r="N48" s="261"/>
      <c r="O48" s="261"/>
      <c r="P48" s="261"/>
      <c r="Q48" s="261"/>
      <c r="R48" s="261"/>
      <c r="S48" s="261"/>
      <c r="T48" s="261"/>
      <c r="U48" s="325"/>
    </row>
    <row r="49" spans="1:21" x14ac:dyDescent="0.75">
      <c r="A49" s="313" t="s">
        <v>356</v>
      </c>
      <c r="B49" s="314"/>
      <c r="D49" s="361" t="s">
        <v>39</v>
      </c>
      <c r="E49" s="362"/>
      <c r="F49" s="363">
        <f>B48*240</f>
        <v>240</v>
      </c>
      <c r="G49" s="343"/>
      <c r="H49" s="91"/>
      <c r="I49" s="71"/>
      <c r="J49" s="102"/>
      <c r="K49" s="261"/>
      <c r="L49" s="261"/>
      <c r="M49" s="261"/>
      <c r="N49" s="261"/>
      <c r="O49" s="261"/>
      <c r="P49" s="261"/>
      <c r="Q49" s="261"/>
      <c r="R49" s="261"/>
      <c r="S49" s="261"/>
      <c r="T49" s="261"/>
      <c r="U49" s="325"/>
    </row>
    <row r="50" spans="1:21" x14ac:dyDescent="0.75">
      <c r="A50" s="278" t="s">
        <v>357</v>
      </c>
      <c r="B50" s="279">
        <v>40</v>
      </c>
      <c r="D50" s="358" t="s">
        <v>42</v>
      </c>
      <c r="E50" s="359"/>
      <c r="F50" s="360">
        <f>'Solar Power'!$E$18</f>
        <v>960</v>
      </c>
      <c r="G50" s="343"/>
      <c r="H50" s="91"/>
      <c r="I50" s="71"/>
      <c r="J50" s="102"/>
      <c r="K50" s="261"/>
      <c r="L50" s="261"/>
      <c r="M50" s="261"/>
      <c r="N50" s="261"/>
      <c r="O50" s="261"/>
      <c r="P50" s="261"/>
      <c r="Q50" s="261"/>
      <c r="R50" s="261"/>
      <c r="S50" s="261"/>
      <c r="T50" s="261"/>
      <c r="U50" s="325"/>
    </row>
    <row r="51" spans="1:21" x14ac:dyDescent="0.75">
      <c r="A51" s="278" t="s">
        <v>358</v>
      </c>
      <c r="B51" s="280">
        <f>IF($B$50 = 36, SUM(500+60*5), IF($B$50=40,SUM(600+80*5),IF($B$50 =50, SUM(850+110*5))))</f>
        <v>1000</v>
      </c>
      <c r="D51" s="358" t="s">
        <v>43</v>
      </c>
      <c r="E51" s="359"/>
      <c r="F51" s="364">
        <f ca="1">'Energy Usage'!$X$9 * 5</f>
        <v>1304.2233663109396</v>
      </c>
      <c r="G51" s="343"/>
      <c r="H51" s="91"/>
      <c r="I51" s="71"/>
      <c r="J51" s="102"/>
      <c r="K51" s="261"/>
      <c r="L51" s="261"/>
      <c r="M51" s="261"/>
      <c r="N51" s="261"/>
      <c r="O51" s="261"/>
      <c r="P51" s="261"/>
      <c r="Q51" s="261"/>
      <c r="R51" s="261"/>
      <c r="S51" s="261"/>
      <c r="T51" s="261"/>
      <c r="U51" s="325"/>
    </row>
    <row r="52" spans="1:21" ht="15.5" thickBot="1" x14ac:dyDescent="0.9">
      <c r="A52" s="278" t="s">
        <v>359</v>
      </c>
      <c r="B52" s="280">
        <f>IF($B$50 = 36,25, IF($B$50=40,35,IF($B$50 =50,40)))</f>
        <v>35</v>
      </c>
      <c r="C52" s="37"/>
      <c r="D52" s="365" t="s">
        <v>372</v>
      </c>
      <c r="E52" s="372">
        <f>F47+F50</f>
        <v>6444</v>
      </c>
      <c r="F52" s="366"/>
      <c r="G52" s="343"/>
      <c r="J52" s="102"/>
      <c r="K52" s="261"/>
      <c r="L52" s="261"/>
      <c r="M52" s="261"/>
      <c r="N52" s="261"/>
      <c r="O52" s="261"/>
      <c r="P52" s="261"/>
      <c r="Q52" s="261"/>
      <c r="R52" s="261"/>
      <c r="S52" s="261"/>
      <c r="T52" s="261"/>
      <c r="U52" s="325"/>
    </row>
    <row r="53" spans="1:21" x14ac:dyDescent="0.75">
      <c r="A53" s="281" t="s">
        <v>91</v>
      </c>
      <c r="B53" s="280" t="s">
        <v>92</v>
      </c>
      <c r="D53" s="365" t="s">
        <v>371</v>
      </c>
      <c r="E53" s="372">
        <f ca="1">F49+F48</f>
        <v>8236.7259405105542</v>
      </c>
      <c r="F53" s="367" t="s">
        <v>46</v>
      </c>
      <c r="G53" s="370">
        <f>E52/E54</f>
        <v>0.73113033612253586</v>
      </c>
      <c r="J53" s="102"/>
      <c r="K53" s="261"/>
      <c r="L53" s="261"/>
      <c r="M53" s="261"/>
      <c r="N53" s="261"/>
      <c r="O53" s="261"/>
      <c r="P53" s="261"/>
      <c r="Q53" s="261"/>
      <c r="R53" s="261"/>
      <c r="S53" s="261"/>
      <c r="T53" s="261"/>
      <c r="U53" s="325"/>
    </row>
    <row r="54" spans="1:21" ht="15.5" thickBot="1" x14ac:dyDescent="0.9">
      <c r="A54" s="278" t="s">
        <v>93</v>
      </c>
      <c r="B54" s="279" t="s">
        <v>76</v>
      </c>
      <c r="D54" s="368" t="s">
        <v>49</v>
      </c>
      <c r="E54" s="373">
        <f>B17*365*5*6.5/1000+2408</f>
        <v>8813.75</v>
      </c>
      <c r="F54" s="369" t="s">
        <v>48</v>
      </c>
      <c r="G54" s="371">
        <f ca="1">E53/E54</f>
        <v>0.93453137886944315</v>
      </c>
      <c r="J54" s="102"/>
      <c r="K54" s="261"/>
      <c r="L54" s="261"/>
      <c r="M54" s="261"/>
      <c r="N54" s="261"/>
      <c r="O54" s="261"/>
      <c r="P54" s="261"/>
      <c r="Q54" s="261"/>
      <c r="R54" s="261"/>
      <c r="S54" s="261"/>
      <c r="T54" s="261"/>
      <c r="U54" s="325"/>
    </row>
    <row r="55" spans="1:21" x14ac:dyDescent="0.75">
      <c r="A55" s="278" t="s">
        <v>94</v>
      </c>
      <c r="B55" s="279" t="s">
        <v>95</v>
      </c>
      <c r="F55"/>
      <c r="J55" s="102"/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325"/>
    </row>
    <row r="56" spans="1:21" ht="15.5" thickBot="1" x14ac:dyDescent="0.9">
      <c r="A56" s="315" t="s">
        <v>360</v>
      </c>
      <c r="B56" s="316"/>
      <c r="J56" s="102"/>
      <c r="K56" s="261"/>
      <c r="L56" s="261"/>
      <c r="M56" s="261"/>
      <c r="N56" s="261"/>
      <c r="O56" s="261"/>
      <c r="P56" s="261"/>
      <c r="Q56" s="261"/>
      <c r="R56" s="261"/>
      <c r="S56" s="261"/>
      <c r="T56" s="261"/>
      <c r="U56" s="325"/>
    </row>
    <row r="57" spans="1:21" x14ac:dyDescent="0.75">
      <c r="A57" s="282" t="s">
        <v>75</v>
      </c>
      <c r="B57" s="283" t="s">
        <v>76</v>
      </c>
      <c r="C57" s="289">
        <v>14804</v>
      </c>
      <c r="D57" s="290"/>
      <c r="E57" s="290"/>
      <c r="F57" s="291"/>
      <c r="G57" s="292"/>
      <c r="J57" s="102"/>
      <c r="K57" s="261"/>
      <c r="L57" s="261"/>
      <c r="M57" s="261"/>
      <c r="N57" s="261"/>
      <c r="O57" s="261"/>
      <c r="P57" s="261"/>
      <c r="Q57" s="261"/>
      <c r="R57" s="261"/>
      <c r="S57" s="261"/>
      <c r="T57" s="261"/>
      <c r="U57" s="325"/>
    </row>
    <row r="58" spans="1:21" x14ac:dyDescent="0.75">
      <c r="A58" s="284" t="s">
        <v>78</v>
      </c>
      <c r="B58" s="285" t="s">
        <v>79</v>
      </c>
      <c r="C58" s="293" t="s">
        <v>80</v>
      </c>
      <c r="D58" s="293" t="s">
        <v>369</v>
      </c>
      <c r="E58" s="285" t="s">
        <v>81</v>
      </c>
      <c r="F58" s="285"/>
      <c r="G58" s="294"/>
      <c r="J58" s="102"/>
      <c r="K58" s="261"/>
      <c r="L58" s="261"/>
      <c r="M58" s="261"/>
      <c r="N58" s="261"/>
      <c r="O58" s="261"/>
      <c r="P58" s="261"/>
      <c r="Q58" s="261"/>
      <c r="R58" s="261"/>
      <c r="S58" s="261"/>
      <c r="T58" s="261"/>
      <c r="U58" s="325"/>
    </row>
    <row r="59" spans="1:21" x14ac:dyDescent="0.75">
      <c r="A59" s="284"/>
      <c r="B59" s="285"/>
      <c r="C59" s="295" t="s">
        <v>82</v>
      </c>
      <c r="D59" s="295" t="s">
        <v>83</v>
      </c>
      <c r="E59" s="317" t="s">
        <v>84</v>
      </c>
      <c r="F59" s="295" t="s">
        <v>85</v>
      </c>
      <c r="G59" s="296" t="s">
        <v>86</v>
      </c>
      <c r="J59" s="102"/>
      <c r="K59" s="261"/>
      <c r="L59" s="261"/>
      <c r="M59" s="261"/>
      <c r="N59" s="261"/>
      <c r="O59" s="261"/>
      <c r="P59" s="261"/>
      <c r="Q59" s="261"/>
      <c r="R59" s="261"/>
      <c r="S59" s="261"/>
      <c r="T59" s="261"/>
      <c r="U59" s="325"/>
    </row>
    <row r="60" spans="1:21" x14ac:dyDescent="0.75">
      <c r="A60" s="282" t="s">
        <v>87</v>
      </c>
      <c r="B60" s="286" t="s">
        <v>76</v>
      </c>
      <c r="C60" s="297">
        <f>C57*0.167</f>
        <v>2472.268</v>
      </c>
      <c r="D60" s="298">
        <f>IF(B60 &lt;&gt;"Yes", "1UM NEEDED", IF(B61= "Yes", F60, IF(B62 = "Yes", G60, E60)))</f>
        <v>20000</v>
      </c>
      <c r="E60" s="295">
        <v>5000</v>
      </c>
      <c r="F60" s="295">
        <v>20000</v>
      </c>
      <c r="G60" s="296">
        <v>15000</v>
      </c>
      <c r="J60" s="102"/>
      <c r="K60" s="261"/>
      <c r="L60" s="261"/>
      <c r="M60" s="261"/>
      <c r="N60" s="261"/>
      <c r="O60" s="261"/>
      <c r="P60" s="261"/>
      <c r="Q60" s="261"/>
      <c r="R60" s="261"/>
      <c r="S60" s="261"/>
      <c r="T60" s="261"/>
      <c r="U60" s="325"/>
    </row>
    <row r="61" spans="1:21" ht="14.45" customHeight="1" x14ac:dyDescent="0.75">
      <c r="A61" s="282" t="s">
        <v>88</v>
      </c>
      <c r="B61" s="283" t="s">
        <v>76</v>
      </c>
      <c r="C61" s="297">
        <f>C57*0.0833</f>
        <v>1233.1732</v>
      </c>
      <c r="D61" s="298">
        <f>IF(B61="No", "", IF(B62="Yes", G61,E61))</f>
        <v>20000</v>
      </c>
      <c r="E61" s="295">
        <v>10000</v>
      </c>
      <c r="F61" s="299"/>
      <c r="G61" s="296">
        <v>20000</v>
      </c>
      <c r="J61" s="102"/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325"/>
    </row>
    <row r="62" spans="1:21" ht="14.45" customHeight="1" thickBot="1" x14ac:dyDescent="0.9">
      <c r="A62" s="287" t="s">
        <v>89</v>
      </c>
      <c r="B62" s="283" t="s">
        <v>76</v>
      </c>
      <c r="C62" s="297">
        <f>C57*0.00417</f>
        <v>61.732680000000002</v>
      </c>
      <c r="D62" s="300">
        <f>IF(B62 = "Yes", E62, "")</f>
        <v>20000</v>
      </c>
      <c r="E62" s="300">
        <v>20000</v>
      </c>
      <c r="F62" s="301"/>
      <c r="G62" s="302"/>
      <c r="J62" s="102"/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325"/>
    </row>
    <row r="63" spans="1:21" ht="14.45" customHeight="1" thickBot="1" x14ac:dyDescent="0.9">
      <c r="B63" s="288" t="s">
        <v>90</v>
      </c>
      <c r="C63" s="303">
        <f>SUMIFS(C60:C62, B60:B62, "Yes")</f>
        <v>3767.1738800000003</v>
      </c>
      <c r="J63" s="102"/>
      <c r="K63" s="261"/>
      <c r="L63" s="261"/>
      <c r="M63" s="261"/>
      <c r="N63" s="261"/>
      <c r="O63" s="261"/>
      <c r="P63" s="261"/>
      <c r="Q63" s="261"/>
      <c r="R63" s="261"/>
      <c r="S63" s="261"/>
      <c r="T63" s="261"/>
      <c r="U63" s="325"/>
    </row>
    <row r="64" spans="1:21" x14ac:dyDescent="0.75">
      <c r="J64" s="102"/>
      <c r="K64" s="261"/>
      <c r="L64" s="261"/>
      <c r="M64" s="261"/>
      <c r="N64" s="261"/>
      <c r="O64" s="261"/>
      <c r="P64" s="261"/>
      <c r="Q64" s="261"/>
      <c r="R64" s="261"/>
      <c r="S64" s="261"/>
      <c r="T64" s="261"/>
      <c r="U64" s="325"/>
    </row>
    <row r="65" spans="10:21" x14ac:dyDescent="0.75">
      <c r="J65" s="102"/>
      <c r="K65" s="261"/>
      <c r="L65" s="261"/>
      <c r="M65" s="261"/>
      <c r="N65" s="261"/>
      <c r="O65" s="261"/>
      <c r="P65" s="261"/>
      <c r="Q65" s="261"/>
      <c r="R65" s="261"/>
      <c r="S65" s="261"/>
      <c r="T65" s="261"/>
      <c r="U65" s="325"/>
    </row>
    <row r="66" spans="10:21" x14ac:dyDescent="0.75">
      <c r="J66" s="102"/>
      <c r="K66" s="261"/>
      <c r="L66" s="261"/>
      <c r="M66" s="261"/>
      <c r="N66" s="261"/>
      <c r="O66" s="261"/>
      <c r="P66" s="261"/>
      <c r="Q66" s="261"/>
      <c r="R66" s="261"/>
      <c r="S66" s="261"/>
      <c r="T66" s="261"/>
      <c r="U66" s="325"/>
    </row>
    <row r="67" spans="10:21" ht="14.45" customHeight="1" x14ac:dyDescent="0.75">
      <c r="J67" s="102"/>
      <c r="K67" s="261"/>
      <c r="L67" s="261"/>
      <c r="M67" s="261"/>
      <c r="N67" s="261"/>
      <c r="O67" s="261"/>
      <c r="P67" s="261"/>
      <c r="Q67" s="261"/>
      <c r="R67" s="261"/>
      <c r="S67" s="261"/>
      <c r="T67" s="261"/>
      <c r="U67" s="325"/>
    </row>
    <row r="68" spans="10:21" x14ac:dyDescent="0.75">
      <c r="J68" s="102"/>
      <c r="K68" s="261"/>
      <c r="L68" s="261"/>
      <c r="M68" s="261"/>
      <c r="N68" s="261"/>
      <c r="O68" s="261"/>
      <c r="P68" s="261"/>
      <c r="Q68" s="261"/>
      <c r="R68" s="261"/>
      <c r="S68" s="261"/>
      <c r="T68" s="261"/>
      <c r="U68" s="325"/>
    </row>
    <row r="69" spans="10:21" x14ac:dyDescent="0.75">
      <c r="J69" s="102"/>
      <c r="K69" s="261"/>
      <c r="L69" s="261"/>
      <c r="M69" s="261"/>
      <c r="N69" s="261"/>
      <c r="O69" s="261"/>
      <c r="P69" s="261"/>
      <c r="Q69" s="261"/>
      <c r="R69" s="261"/>
      <c r="S69" s="261"/>
      <c r="T69" s="261"/>
      <c r="U69" s="325"/>
    </row>
    <row r="70" spans="10:21" x14ac:dyDescent="0.75">
      <c r="J70" s="102"/>
      <c r="K70" s="261"/>
      <c r="L70" s="261"/>
      <c r="M70" s="261"/>
      <c r="N70" s="261"/>
      <c r="O70" s="261"/>
      <c r="P70" s="261"/>
      <c r="Q70" s="261"/>
      <c r="R70" s="261"/>
      <c r="S70" s="261"/>
      <c r="T70" s="261"/>
      <c r="U70" s="325"/>
    </row>
    <row r="71" spans="10:21" ht="15.5" thickBot="1" x14ac:dyDescent="0.9">
      <c r="J71" s="104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326"/>
    </row>
  </sheetData>
  <mergeCells count="26">
    <mergeCell ref="A1:H1"/>
    <mergeCell ref="D46:E46"/>
    <mergeCell ref="D45:E45"/>
    <mergeCell ref="D44:E44"/>
    <mergeCell ref="D38:F38"/>
    <mergeCell ref="A12:F12"/>
    <mergeCell ref="D51:E51"/>
    <mergeCell ref="D50:E50"/>
    <mergeCell ref="D49:E49"/>
    <mergeCell ref="D48:E48"/>
    <mergeCell ref="D47:E47"/>
    <mergeCell ref="A21:A22"/>
    <mergeCell ref="C21:E21"/>
    <mergeCell ref="D39:E39"/>
    <mergeCell ref="D40:E40"/>
    <mergeCell ref="D43:E43"/>
    <mergeCell ref="D42:E42"/>
    <mergeCell ref="D41:E41"/>
    <mergeCell ref="A15:B15"/>
    <mergeCell ref="A20:B20"/>
    <mergeCell ref="A14:B14"/>
    <mergeCell ref="A37:B37"/>
    <mergeCell ref="A44:B44"/>
    <mergeCell ref="A49:B49"/>
    <mergeCell ref="B21:B22"/>
    <mergeCell ref="A56:B56"/>
  </mergeCells>
  <conditionalFormatting sqref="F2:F10">
    <cfRule type="colorScale" priority="2">
      <colorScale>
        <cfvo type="min"/>
        <cfvo type="max"/>
        <color rgb="FFFFEF9C"/>
        <color rgb="FF63BE7B"/>
      </colorScale>
    </cfRule>
  </conditionalFormatting>
  <conditionalFormatting sqref="G3:G10">
    <cfRule type="containsText" dxfId="9" priority="1" operator="containsText" text="Fail">
      <formula>NOT(ISERROR(SEARCH("Fail",G3)))</formula>
    </cfRule>
  </conditionalFormatting>
  <conditionalFormatting sqref="H3">
    <cfRule type="cellIs" dxfId="8" priority="10" operator="lessThan">
      <formula>150</formula>
    </cfRule>
  </conditionalFormatting>
  <conditionalFormatting sqref="H4">
    <cfRule type="cellIs" dxfId="7" priority="9" operator="greaterThan">
      <formula>1.1</formula>
    </cfRule>
  </conditionalFormatting>
  <conditionalFormatting sqref="H5">
    <cfRule type="cellIs" dxfId="6" priority="8" operator="lessThan">
      <formula>1</formula>
    </cfRule>
  </conditionalFormatting>
  <conditionalFormatting sqref="H6">
    <cfRule type="cellIs" dxfId="5" priority="7" operator="greaterThan">
      <formula>1.05</formula>
    </cfRule>
  </conditionalFormatting>
  <conditionalFormatting sqref="H7">
    <cfRule type="cellIs" dxfId="4" priority="6" operator="greaterThan">
      <formula>45</formula>
    </cfRule>
  </conditionalFormatting>
  <conditionalFormatting sqref="H8">
    <cfRule type="cellIs" dxfId="3" priority="4" operator="greaterThan">
      <formula>40</formula>
    </cfRule>
    <cfRule type="cellIs" dxfId="2" priority="5" operator="lessThan">
      <formula>15</formula>
    </cfRule>
  </conditionalFormatting>
  <conditionalFormatting sqref="H9">
    <cfRule type="cellIs" dxfId="1" priority="3" operator="lessThan">
      <formula>210</formula>
    </cfRule>
  </conditionalFormatting>
  <dataValidations xWindow="683" yWindow="989" count="9">
    <dataValidation type="list" allowBlank="1" showInputMessage="1" showErrorMessage="1" sqref="B45" xr:uid="{AAAE718E-06E1-46DE-83E4-0DE388FF36D7}">
      <formula1>"HES-260, SW-80, HES-305P, Diesel"</formula1>
    </dataValidation>
    <dataValidation type="list" allowBlank="1" showInputMessage="1" showErrorMessage="1" sqref="B60:B62" xr:uid="{DF979B45-43EF-4C85-9C41-23AFB4796AEB}">
      <formula1>"Yes,No"</formula1>
    </dataValidation>
    <dataValidation type="list" allowBlank="1" showInputMessage="1" showErrorMessage="1" sqref="B50" xr:uid="{CB93D276-8CC5-4213-921D-C1CEE847CCF6}">
      <formula1>"36, 40, 50"</formula1>
    </dataValidation>
    <dataValidation type="list" allowBlank="1" showInputMessage="1" showErrorMessage="1" sqref="B38" xr:uid="{0931607D-B53E-4DFD-9B8F-4D4E6324C747}">
      <formula1>"A,B,C"</formula1>
    </dataValidation>
    <dataValidation type="list" allowBlank="1" showInputMessage="1" showErrorMessage="1" sqref="B21" xr:uid="{03200EBF-99E1-422F-A2CB-4FCA5282C14C}">
      <formula1>"Full Roof Catchment, Half Roof Catchment"</formula1>
    </dataValidation>
    <dataValidation type="list" allowBlank="1" showInputMessage="1" showErrorMessage="1" promptTitle="Catchment Tank (Collection Tank)" prompt="0 m^3 - None_x000a_0.4 m^3 - 400 L_x000a_1.5 m^3 - 1,500 L_x000a_2.5 m^3 - 2,500 L_x000a_10 m^3 - 10,000 L_x000a__x000a_limits the amount of water that can be captured in a single day" sqref="B26" xr:uid="{6B8F795B-BCDE-49DD-847E-3DE31F5298BC}">
      <formula1>"0, 0.4, 1.5, 2.5, 10"</formula1>
    </dataValidation>
    <dataValidation type="whole" allowBlank="1" showInputMessage="1" showErrorMessage="1" promptTitle="Storage Tank Volume" prompt="Enter a value between 1-50." sqref="B27" xr:uid="{C2BA2760-E62A-4564-A773-0782A5B36C0E}">
      <formula1>1</formula1>
      <formula2>50</formula2>
    </dataValidation>
    <dataValidation type="list" allowBlank="1" showInputMessage="1" showErrorMessage="1" sqref="B25" xr:uid="{390DB4FB-E0DF-4B51-AB8E-4443C39C844A}">
      <formula1>"Y,N"</formula1>
    </dataValidation>
    <dataValidation type="list" allowBlank="1" showInputMessage="1" showErrorMessage="1" sqref="B16" xr:uid="{B566689C-30B5-4E47-AA65-14D8FC2C9E7C}">
      <formula1>"2013,2014,2015S1,2015S2"</formula1>
    </dataValidation>
  </dataValidation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B6019-8DBF-4C65-A0EC-9733211E278F}">
  <dimension ref="R7:BF37"/>
  <sheetViews>
    <sheetView topLeftCell="A3" zoomScale="33" zoomScaleNormal="130" workbookViewId="0">
      <selection activeCell="V48" sqref="V48"/>
    </sheetView>
  </sheetViews>
  <sheetFormatPr defaultRowHeight="14.75" x14ac:dyDescent="0.75"/>
  <sheetData>
    <row r="7" spans="33:58" x14ac:dyDescent="0.75">
      <c r="AG7" t="s">
        <v>348</v>
      </c>
    </row>
    <row r="9" spans="33:58" x14ac:dyDescent="0.75">
      <c r="AG9" t="s">
        <v>349</v>
      </c>
      <c r="BF9" t="s">
        <v>350</v>
      </c>
    </row>
    <row r="35" spans="18:19" ht="24.25" x14ac:dyDescent="1.2">
      <c r="R35" s="195" t="s">
        <v>0</v>
      </c>
    </row>
    <row r="36" spans="18:19" x14ac:dyDescent="0.75">
      <c r="R36" s="229">
        <f>IF(MAIN!B45="Diesel",Costs!G11,Costs!G10)</f>
        <v>35980.465936308115</v>
      </c>
      <c r="S36" s="229"/>
    </row>
    <row r="37" spans="18:19" x14ac:dyDescent="0.75">
      <c r="R37" s="229"/>
      <c r="S37" s="229"/>
    </row>
  </sheetData>
  <mergeCells count="1">
    <mergeCell ref="R36:S37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F7D27-2F56-4A71-8862-1A044EE6FC0A}">
  <dimension ref="A1:M16"/>
  <sheetViews>
    <sheetView zoomScale="145" zoomScaleNormal="145" workbookViewId="0">
      <selection activeCell="H14" sqref="H14"/>
    </sheetView>
  </sheetViews>
  <sheetFormatPr defaultRowHeight="14.75" x14ac:dyDescent="0.75"/>
  <cols>
    <col min="1" max="1" width="9.26953125" customWidth="1"/>
    <col min="2" max="2" width="4.86328125" customWidth="1"/>
    <col min="3" max="3" width="13.54296875" customWidth="1"/>
    <col min="6" max="6" width="9.86328125" customWidth="1"/>
    <col min="7" max="7" width="13" customWidth="1"/>
    <col min="8" max="8" width="10.1328125" customWidth="1"/>
    <col min="9" max="9" width="5" customWidth="1"/>
    <col min="10" max="10" width="13.7265625" customWidth="1"/>
    <col min="11" max="11" width="14.40625" customWidth="1"/>
    <col min="12" max="12" width="13" customWidth="1"/>
    <col min="13" max="13" width="11.26953125" customWidth="1"/>
    <col min="14" max="15" width="19.54296875" customWidth="1"/>
    <col min="16" max="16" width="16.26953125" customWidth="1"/>
    <col min="17" max="17" width="14.40625" customWidth="1"/>
  </cols>
  <sheetData>
    <row r="1" spans="1:13" ht="57.65" customHeight="1" x14ac:dyDescent="0.75">
      <c r="A1" s="231" t="s">
        <v>96</v>
      </c>
      <c r="B1" s="232"/>
      <c r="C1" s="183" t="s">
        <v>97</v>
      </c>
      <c r="D1" s="183" t="s">
        <v>98</v>
      </c>
      <c r="E1" s="182" t="s">
        <v>99</v>
      </c>
      <c r="F1" s="182" t="s">
        <v>100</v>
      </c>
      <c r="H1" s="231" t="s">
        <v>101</v>
      </c>
      <c r="I1" s="232"/>
      <c r="J1" s="183" t="s">
        <v>102</v>
      </c>
      <c r="K1" s="183" t="s">
        <v>103</v>
      </c>
      <c r="L1" s="182" t="s">
        <v>104</v>
      </c>
      <c r="M1" s="182" t="s">
        <v>105</v>
      </c>
    </row>
    <row r="2" spans="1:13" x14ac:dyDescent="0.75">
      <c r="A2" s="213"/>
      <c r="B2" s="214"/>
      <c r="C2" s="211">
        <v>1</v>
      </c>
      <c r="D2" s="184">
        <v>2</v>
      </c>
      <c r="E2" s="184">
        <v>3</v>
      </c>
      <c r="F2" s="184">
        <v>4</v>
      </c>
      <c r="H2" s="213"/>
      <c r="I2" s="214"/>
      <c r="J2" s="211">
        <v>1</v>
      </c>
      <c r="K2" s="184">
        <v>2</v>
      </c>
      <c r="L2" s="184">
        <v>3</v>
      </c>
      <c r="M2" s="184">
        <v>4</v>
      </c>
    </row>
    <row r="3" spans="1:13" x14ac:dyDescent="0.75">
      <c r="A3" s="185" t="s">
        <v>106</v>
      </c>
      <c r="B3" s="212">
        <v>4</v>
      </c>
      <c r="C3" s="186">
        <v>4</v>
      </c>
      <c r="D3" s="187">
        <v>8</v>
      </c>
      <c r="E3" s="188">
        <v>12</v>
      </c>
      <c r="F3" s="188">
        <v>16</v>
      </c>
      <c r="H3" s="185" t="s">
        <v>106</v>
      </c>
      <c r="I3" s="212">
        <v>4</v>
      </c>
      <c r="J3" s="186">
        <v>4</v>
      </c>
      <c r="K3" s="187">
        <v>8</v>
      </c>
      <c r="L3" s="188">
        <v>12</v>
      </c>
      <c r="M3" s="188">
        <v>16</v>
      </c>
    </row>
    <row r="4" spans="1:13" x14ac:dyDescent="0.75">
      <c r="A4" s="189" t="s">
        <v>107</v>
      </c>
      <c r="B4" s="184">
        <v>3</v>
      </c>
      <c r="C4" s="190">
        <v>3</v>
      </c>
      <c r="D4" s="191">
        <v>6</v>
      </c>
      <c r="E4" s="192">
        <v>9</v>
      </c>
      <c r="F4" s="192">
        <v>12</v>
      </c>
      <c r="H4" s="189" t="s">
        <v>107</v>
      </c>
      <c r="I4" s="184">
        <v>3</v>
      </c>
      <c r="J4" s="190">
        <v>3</v>
      </c>
      <c r="K4" s="191">
        <v>6</v>
      </c>
      <c r="L4" s="192">
        <v>9</v>
      </c>
      <c r="M4" s="192">
        <v>12</v>
      </c>
    </row>
    <row r="5" spans="1:13" x14ac:dyDescent="0.75">
      <c r="A5" s="189" t="s">
        <v>108</v>
      </c>
      <c r="B5" s="184">
        <v>2</v>
      </c>
      <c r="C5" s="190">
        <v>2</v>
      </c>
      <c r="D5" s="193">
        <v>4</v>
      </c>
      <c r="E5" s="191">
        <v>6</v>
      </c>
      <c r="F5" s="191">
        <v>8</v>
      </c>
      <c r="H5" s="189" t="s">
        <v>108</v>
      </c>
      <c r="I5" s="184">
        <v>2</v>
      </c>
      <c r="J5" s="190">
        <v>2</v>
      </c>
      <c r="K5" s="193">
        <v>4</v>
      </c>
      <c r="L5" s="191">
        <v>6</v>
      </c>
      <c r="M5" s="191">
        <v>8</v>
      </c>
    </row>
    <row r="6" spans="1:13" x14ac:dyDescent="0.75">
      <c r="A6" s="189" t="s">
        <v>109</v>
      </c>
      <c r="B6" s="184">
        <v>1</v>
      </c>
      <c r="C6" s="190">
        <v>1</v>
      </c>
      <c r="D6" s="194">
        <v>2</v>
      </c>
      <c r="E6" s="194">
        <v>3</v>
      </c>
      <c r="F6" s="194">
        <v>4</v>
      </c>
      <c r="H6" s="189" t="s">
        <v>109</v>
      </c>
      <c r="I6" s="184">
        <v>1</v>
      </c>
      <c r="J6" s="190">
        <v>1</v>
      </c>
      <c r="K6" s="194">
        <v>2</v>
      </c>
      <c r="L6" s="194">
        <v>3</v>
      </c>
      <c r="M6" s="194">
        <v>4</v>
      </c>
    </row>
    <row r="9" spans="1:13" x14ac:dyDescent="0.75">
      <c r="B9" s="204" t="s">
        <v>92</v>
      </c>
      <c r="C9" s="215" t="s">
        <v>110</v>
      </c>
      <c r="D9" s="203" t="s">
        <v>111</v>
      </c>
      <c r="E9" s="215" t="s">
        <v>112</v>
      </c>
      <c r="F9" s="203" t="s">
        <v>113</v>
      </c>
      <c r="G9" s="215" t="s">
        <v>114</v>
      </c>
      <c r="H9" s="203" t="s">
        <v>115</v>
      </c>
      <c r="I9" s="234" t="s">
        <v>116</v>
      </c>
      <c r="J9" s="234"/>
    </row>
    <row r="10" spans="1:13" x14ac:dyDescent="0.75">
      <c r="A10" s="216" t="s">
        <v>117</v>
      </c>
      <c r="B10" s="70" t="str">
        <f>IF(MAIN!B45 = "Diesel", "Yes", "No" )</f>
        <v>No</v>
      </c>
      <c r="C10" s="206">
        <v>2</v>
      </c>
      <c r="D10" s="93">
        <v>3</v>
      </c>
      <c r="E10" s="217">
        <f ca="1">'Energy Usage'!X12</f>
        <v>139.9300186717328</v>
      </c>
      <c r="F10" s="152">
        <f ca="1">4-0.5*LN(E10)</f>
        <v>1.5294287844980743</v>
      </c>
      <c r="G10" s="209">
        <f ca="1">C10*F10</f>
        <v>3.0588575689961486</v>
      </c>
      <c r="H10" s="152">
        <f ca="1">D10*F10</f>
        <v>4.5882863534942224</v>
      </c>
      <c r="I10" s="235">
        <f ca="1">G10+H10</f>
        <v>7.647143922490371</v>
      </c>
      <c r="J10" s="236"/>
    </row>
    <row r="11" spans="1:13" x14ac:dyDescent="0.75">
      <c r="A11" s="205" t="s">
        <v>94</v>
      </c>
      <c r="B11" s="199" t="str">
        <f>MAIN!B55</f>
        <v>No</v>
      </c>
      <c r="C11" s="207">
        <v>4</v>
      </c>
      <c r="D11" s="200">
        <v>3</v>
      </c>
      <c r="E11" s="208">
        <f>IF(B11="No", 0, 25)</f>
        <v>0</v>
      </c>
      <c r="F11" s="201">
        <f>IF(B11="No",0, 4-0.5*LN(E11))</f>
        <v>0</v>
      </c>
      <c r="G11" s="210">
        <f>C11*F11</f>
        <v>0</v>
      </c>
      <c r="H11" s="201">
        <f>D11*F11</f>
        <v>0</v>
      </c>
      <c r="I11" s="235">
        <f>G11+H11</f>
        <v>0</v>
      </c>
      <c r="J11" s="236"/>
    </row>
    <row r="12" spans="1:13" x14ac:dyDescent="0.75">
      <c r="A12" t="s">
        <v>118</v>
      </c>
      <c r="E12" s="93"/>
      <c r="F12" s="93"/>
      <c r="G12" s="93"/>
      <c r="H12" s="202" t="s">
        <v>119</v>
      </c>
      <c r="I12" s="237">
        <f ca="1">I10+I11</f>
        <v>7.647143922490371</v>
      </c>
      <c r="J12" s="237"/>
    </row>
    <row r="13" spans="1:13" x14ac:dyDescent="0.75">
      <c r="E13" s="93"/>
      <c r="F13" s="93"/>
      <c r="G13" s="93"/>
      <c r="H13" s="93"/>
      <c r="I13" s="93"/>
    </row>
    <row r="14" spans="1:13" x14ac:dyDescent="0.75">
      <c r="E14" s="93"/>
      <c r="F14" s="93"/>
      <c r="G14" s="93"/>
      <c r="H14" s="215" t="s">
        <v>120</v>
      </c>
      <c r="I14" s="234">
        <v>1</v>
      </c>
      <c r="J14" s="234"/>
    </row>
    <row r="15" spans="1:13" x14ac:dyDescent="0.75">
      <c r="E15" s="93"/>
      <c r="F15" s="93"/>
      <c r="G15" s="93"/>
      <c r="H15" s="215" t="s">
        <v>121</v>
      </c>
      <c r="I15" s="234">
        <v>32</v>
      </c>
      <c r="J15" s="234"/>
    </row>
    <row r="16" spans="1:13" x14ac:dyDescent="0.75">
      <c r="E16" s="93"/>
      <c r="F16" s="93"/>
      <c r="G16" s="93"/>
      <c r="H16" s="215" t="s">
        <v>122</v>
      </c>
      <c r="I16" s="233">
        <f ca="1">0.5*(1+COS((I12-I14)*PI()/(I14-I15)))</f>
        <v>0.89078027315918162</v>
      </c>
      <c r="J16" s="233"/>
    </row>
  </sheetData>
  <mergeCells count="9">
    <mergeCell ref="A1:B1"/>
    <mergeCell ref="H1:I1"/>
    <mergeCell ref="I16:J16"/>
    <mergeCell ref="I15:J15"/>
    <mergeCell ref="I14:J14"/>
    <mergeCell ref="I9:J9"/>
    <mergeCell ref="I10:J10"/>
    <mergeCell ref="I11:J11"/>
    <mergeCell ref="I12:J12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9DE44-AAC4-4F46-9313-F035837262A9}">
  <dimension ref="A1:G23"/>
  <sheetViews>
    <sheetView zoomScale="85" zoomScaleNormal="85" workbookViewId="0">
      <selection activeCell="A47" sqref="A47"/>
    </sheetView>
  </sheetViews>
  <sheetFormatPr defaultRowHeight="15" customHeight="1" x14ac:dyDescent="0.75"/>
  <cols>
    <col min="1" max="1" width="57.7265625" customWidth="1"/>
    <col min="2" max="2" width="15" style="38" customWidth="1"/>
    <col min="3" max="3" width="14.54296875" customWidth="1"/>
    <col min="6" max="6" width="24.54296875" customWidth="1"/>
    <col min="7" max="7" width="12.40625" bestFit="1" customWidth="1"/>
  </cols>
  <sheetData>
    <row r="1" spans="1:7" ht="14.75" x14ac:dyDescent="0.75">
      <c r="A1" s="1" t="s">
        <v>123</v>
      </c>
      <c r="B1" s="146" t="s">
        <v>79</v>
      </c>
      <c r="C1" s="146" t="s">
        <v>124</v>
      </c>
      <c r="F1" s="1" t="s">
        <v>1</v>
      </c>
      <c r="G1" s="146" t="s">
        <v>124</v>
      </c>
    </row>
    <row r="2" spans="1:7" ht="15" customHeight="1" x14ac:dyDescent="0.75">
      <c r="A2" t="s">
        <v>125</v>
      </c>
      <c r="B2" s="38" t="s">
        <v>76</v>
      </c>
      <c r="C2" s="221">
        <f>IF(MAIN!B45="Diesel",85*MAIN!#REF!,85*MAX(MAIN!E44,MAIN!F46))</f>
        <v>3145</v>
      </c>
      <c r="F2" t="s">
        <v>126</v>
      </c>
      <c r="G2" s="219">
        <f>IF(MAIN!B45&lt;&gt;"Diesel",SUM(C22,C16,C15),0)</f>
        <v>7229</v>
      </c>
    </row>
    <row r="3" spans="1:7" ht="15" customHeight="1" x14ac:dyDescent="0.75">
      <c r="A3" t="str">
        <f>MAIN!B21</f>
        <v>Full Roof Catchment</v>
      </c>
      <c r="B3" s="38" t="s">
        <v>76</v>
      </c>
      <c r="C3" s="221" cm="1">
        <f t="array" ref="C3">IF(A3="Half Roof Catchment",0,IF(A3="Full Roof Catchment",350,Error))</f>
        <v>350</v>
      </c>
      <c r="F3" t="s">
        <v>127</v>
      </c>
      <c r="G3" s="219">
        <f>IF(MAIN!B45="Diesel",SUM(C15:C18),0)</f>
        <v>0</v>
      </c>
    </row>
    <row r="4" spans="1:7" ht="15" customHeight="1" x14ac:dyDescent="0.75">
      <c r="A4" t="str">
        <f>TEXT(MAIN!B26 * 1000, "0") &amp; " L Catchment Tank"</f>
        <v>2500 L Catchment Tank</v>
      </c>
      <c r="B4" s="38" t="s">
        <v>76</v>
      </c>
      <c r="C4" s="221" cm="1">
        <f t="array" ref="C4">IF(MAIN!B26 = 0, 0, IF(MAIN!B26 = 0.4,200,IF(MAIN!B26 = 1.5, 500, IF(MAIN!B26 = 2.5, 900, IF(MAIN!B26 = 10, 2000, Error)))))</f>
        <v>900</v>
      </c>
      <c r="F4" t="s">
        <v>128</v>
      </c>
      <c r="G4" s="219">
        <f>SUM(C7:C14,C19:C20)</f>
        <v>8280</v>
      </c>
    </row>
    <row r="5" spans="1:7" ht="15" customHeight="1" x14ac:dyDescent="0.75">
      <c r="A5" s="159" t="str">
        <f>MAIN!B27 &amp; " m^3 Storage Tank"</f>
        <v>26 m^3 Storage Tank</v>
      </c>
      <c r="B5" s="38" t="s">
        <v>76</v>
      </c>
      <c r="C5" s="221">
        <f>MAIN!B27 * 275</f>
        <v>7150</v>
      </c>
      <c r="F5" t="s">
        <v>129</v>
      </c>
      <c r="G5" s="219">
        <f>C21</f>
        <v>7454.5049993264329</v>
      </c>
    </row>
    <row r="6" spans="1:7" ht="15" customHeight="1" x14ac:dyDescent="0.75">
      <c r="A6" t="str">
        <f>(ROUND(MAIN!B30,3)) &amp; " m^3 Piping ($45/m)"</f>
        <v>16.355 m^3 Piping ($45/m)</v>
      </c>
      <c r="B6" s="38" t="s">
        <v>76</v>
      </c>
      <c r="C6" s="221">
        <f>MAIN!B36*45</f>
        <v>1471.9609369816851</v>
      </c>
      <c r="F6" t="s">
        <v>130</v>
      </c>
      <c r="G6" s="219">
        <f>SUM(C3:C6)</f>
        <v>9871.9609369816844</v>
      </c>
    </row>
    <row r="7" spans="1:7" ht="15" customHeight="1" x14ac:dyDescent="0.75">
      <c r="A7" t="s">
        <v>131</v>
      </c>
      <c r="B7" s="38" t="str">
        <f>IF(MAIN!B60= "Yes", "Yes","No")</f>
        <v>Yes</v>
      </c>
      <c r="C7" s="221">
        <f>IF(B7="Yes",100,0)</f>
        <v>100</v>
      </c>
      <c r="F7" t="s">
        <v>132</v>
      </c>
      <c r="G7" s="219">
        <f>C2</f>
        <v>3145</v>
      </c>
    </row>
    <row r="8" spans="1:7" ht="15" customHeight="1" x14ac:dyDescent="0.75">
      <c r="A8" t="s">
        <v>133</v>
      </c>
      <c r="B8" s="146" t="str">
        <f>IF(B7="Yes","Yes","N/A")</f>
        <v>Yes</v>
      </c>
      <c r="C8" s="221">
        <f>Maintenance!E382</f>
        <v>675</v>
      </c>
    </row>
    <row r="9" spans="1:7" ht="15" customHeight="1" x14ac:dyDescent="0.75">
      <c r="A9" t="s">
        <v>134</v>
      </c>
      <c r="B9" s="38" t="str">
        <f>IF(MAIN!B61= "Yes", "Yes","No")</f>
        <v>Yes</v>
      </c>
      <c r="C9" s="221">
        <f>IF(B9="Yes",110,0)</f>
        <v>110</v>
      </c>
      <c r="F9" s="1" t="s">
        <v>135</v>
      </c>
    </row>
    <row r="10" spans="1:7" ht="15" customHeight="1" x14ac:dyDescent="0.75">
      <c r="A10" t="s">
        <v>136</v>
      </c>
      <c r="B10" s="146" t="str">
        <f>IF(B9="Yes","Yes","N/A")</f>
        <v>Yes</v>
      </c>
      <c r="C10" s="221">
        <f>Maintenance!F382</f>
        <v>540</v>
      </c>
      <c r="F10" t="s">
        <v>137</v>
      </c>
      <c r="G10" s="222">
        <f>SUM(G2,G4:G7)</f>
        <v>35980.465936308115</v>
      </c>
    </row>
    <row r="11" spans="1:7" ht="15" customHeight="1" x14ac:dyDescent="0.75">
      <c r="A11" t="s">
        <v>138</v>
      </c>
      <c r="B11" s="38" t="str">
        <f>IF(MAIN!B62= "Yes", "Yes","No")</f>
        <v>Yes</v>
      </c>
      <c r="C11" s="221">
        <f>IF(B11="Yes",125,0)</f>
        <v>125</v>
      </c>
      <c r="F11" t="s">
        <v>117</v>
      </c>
      <c r="G11" s="221">
        <f>IF(MAIN!B45="Diesel",SUM(G3,G4:G7),0)</f>
        <v>0</v>
      </c>
    </row>
    <row r="12" spans="1:7" ht="15" customHeight="1" x14ac:dyDescent="0.75">
      <c r="A12" t="s">
        <v>139</v>
      </c>
      <c r="B12" s="146" t="str">
        <f>IF(B11="Yes","Yes","N/A")</f>
        <v>Yes</v>
      </c>
      <c r="C12" s="221">
        <f>Maintenance!G382</f>
        <v>450</v>
      </c>
    </row>
    <row r="13" spans="1:7" ht="15" customHeight="1" x14ac:dyDescent="0.75">
      <c r="A13" t="str">
        <f>IF(MAIN!B54="Yes","Ozone Disinfection System (Initial Cost)",IF(MAIN!B55="Yes","Chlorine Disinfection (Initial Cost)","Error with Chemical Disinfectant Choice"))</f>
        <v>Ozone Disinfection System (Initial Cost)</v>
      </c>
      <c r="B13" s="38" t="s">
        <v>76</v>
      </c>
      <c r="C13" s="221">
        <f>IF(ISNUMBER(SEARCH("Ozone",A13)),4000,IF(ISNUMBER(SEARCH("Chlorine",A13)),700,"Error"))</f>
        <v>4000</v>
      </c>
    </row>
    <row r="14" spans="1:7" ht="15" customHeight="1" x14ac:dyDescent="0.75">
      <c r="A14" t="str">
        <f>MAIN!B50 &amp; "W UV Filter w/ Replacement Bulbs (5 years)"</f>
        <v>40W UV Filter w/ Replacement Bulbs (5 years)</v>
      </c>
      <c r="B14" s="38" t="s">
        <v>76</v>
      </c>
      <c r="C14" s="221">
        <f>IF(MAIN!B50=36,500+300,IF(MAIN!B50=40,600+400,IF(MAIN!B50=50,850+550,"Error w/ UV System")))</f>
        <v>1000</v>
      </c>
    </row>
    <row r="15" spans="1:7" ht="15" customHeight="1" x14ac:dyDescent="0.75">
      <c r="A15" t="s">
        <v>140</v>
      </c>
      <c r="B15" s="38" t="s">
        <v>76</v>
      </c>
      <c r="C15" s="221">
        <v>2369</v>
      </c>
    </row>
    <row r="16" spans="1:7" ht="15" customHeight="1" x14ac:dyDescent="0.75">
      <c r="A16" t="str">
        <f>MAIN!B47 &amp; "x Battery"</f>
        <v>4x Battery</v>
      </c>
      <c r="B16" s="38" t="s">
        <v>76</v>
      </c>
      <c r="C16" s="221">
        <f>MAIN!B47*390</f>
        <v>1560</v>
      </c>
    </row>
    <row r="17" spans="1:3" ht="15" customHeight="1" x14ac:dyDescent="0.75">
      <c r="A17" t="s">
        <v>141</v>
      </c>
      <c r="B17" s="38" t="s">
        <v>142</v>
      </c>
      <c r="C17" s="221">
        <f>IF(MAIN!B45="Diesel",3250,0)</f>
        <v>0</v>
      </c>
    </row>
    <row r="18" spans="1:3" ht="15" customHeight="1" x14ac:dyDescent="0.75">
      <c r="A18" t="str">
        <f ca="1">CEILING(MAIN!F51/100, 1) &amp; "x Diesel Refill"</f>
        <v>14x Diesel Refill</v>
      </c>
      <c r="B18" s="38" t="s">
        <v>142</v>
      </c>
      <c r="C18" s="221">
        <f>IF(MAIN!B45="Diesel",CEILING(MAIN!F51/100, 1) * 325,0)</f>
        <v>0</v>
      </c>
    </row>
    <row r="19" spans="1:3" ht="15" customHeight="1" x14ac:dyDescent="0.75">
      <c r="A19" t="str">
        <f>"Pump "&amp;MAIN!B38</f>
        <v>Pump A</v>
      </c>
      <c r="B19" s="38" t="s">
        <v>76</v>
      </c>
      <c r="C19" s="221">
        <f>IF(MAIN!B38 = "A",640,IF(MAIN!B38 = "B",1250,IF(MAIN!B38 = "C",3250, "Invalid Pump")))</f>
        <v>640</v>
      </c>
    </row>
    <row r="20" spans="1:3" ht="15" customHeight="1" x14ac:dyDescent="0.75">
      <c r="A20" t="s">
        <v>143</v>
      </c>
      <c r="B20" s="38" t="s">
        <v>76</v>
      </c>
      <c r="C20" s="221">
        <v>640</v>
      </c>
    </row>
    <row r="21" spans="1:3" ht="15" customHeight="1" x14ac:dyDescent="0.75">
      <c r="A21" t="s">
        <v>129</v>
      </c>
      <c r="B21" s="38" t="s">
        <v>76</v>
      </c>
      <c r="C21" s="221">
        <f>MAIN!B23</f>
        <v>7454.5049993264329</v>
      </c>
    </row>
    <row r="22" spans="1:3" ht="15" customHeight="1" x14ac:dyDescent="0.75">
      <c r="A22" t="str">
        <f>MAIN!B46 &amp; "x " &amp; MAIN!B45 &amp; " Solar Panels"</f>
        <v>6x HES-260 Solar Panels</v>
      </c>
      <c r="B22" s="38" t="s">
        <v>76</v>
      </c>
      <c r="C22" s="221">
        <f>IF(MAIN!B45="HES-260",550*MAIN!B46,IF(MAIN!B45="SW-80",205*MAIN!B46,IF(MAIN!B45="HES-305P",450*MAIN!B46,"Error")))</f>
        <v>3300</v>
      </c>
    </row>
    <row r="23" spans="1:3" ht="15" customHeight="1" x14ac:dyDescent="0.75">
      <c r="A23" t="s">
        <v>144</v>
      </c>
      <c r="B23" s="38" t="s">
        <v>142</v>
      </c>
      <c r="C23" s="221">
        <f>IF(MAIN!B25="Y",150*MAIN!#REF! + MAIN!B29*45,0)</f>
        <v>0</v>
      </c>
    </row>
  </sheetData>
  <pageMargins left="0.7" right="0.7" top="0.75" bottom="0.75" header="0.3" footer="0.3"/>
  <pageSetup orientation="portrait" horizontalDpi="0" verticalDpi="0" r:id="rId1"/>
  <ignoredErrors>
    <ignoredError sqref="B9 B1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D449F-435A-4999-903A-5F6156AC1D6C}">
  <dimension ref="A1:R383"/>
  <sheetViews>
    <sheetView zoomScale="45" workbookViewId="0"/>
  </sheetViews>
  <sheetFormatPr defaultRowHeight="14.75" x14ac:dyDescent="0.75"/>
  <cols>
    <col min="1" max="1" width="29" customWidth="1"/>
    <col min="2" max="2" width="6.54296875" customWidth="1"/>
    <col min="4" max="4" width="20.26953125" bestFit="1" customWidth="1"/>
    <col min="6" max="6" width="9.7265625" bestFit="1" customWidth="1"/>
    <col min="10" max="10" width="12" customWidth="1"/>
    <col min="11" max="11" width="12.40625" customWidth="1"/>
    <col min="12" max="12" width="24.26953125" bestFit="1" customWidth="1"/>
    <col min="13" max="13" width="36.54296875" bestFit="1" customWidth="1"/>
    <col min="14" max="14" width="18.26953125" bestFit="1" customWidth="1"/>
    <col min="16" max="16" width="9.40625" bestFit="1" customWidth="1"/>
    <col min="17" max="17" width="36.54296875" bestFit="1" customWidth="1"/>
    <col min="18" max="18" width="9.7265625" bestFit="1" customWidth="1"/>
  </cols>
  <sheetData>
    <row r="1" spans="1:18" x14ac:dyDescent="0.75">
      <c r="L1" t="s">
        <v>145</v>
      </c>
      <c r="N1" t="s">
        <v>146</v>
      </c>
    </row>
    <row r="2" spans="1:18" x14ac:dyDescent="0.75">
      <c r="A2" t="s">
        <v>77</v>
      </c>
      <c r="B2" s="34"/>
      <c r="C2" s="34"/>
      <c r="L2" t="s">
        <v>77</v>
      </c>
      <c r="M2" s="37" t="s">
        <v>147</v>
      </c>
      <c r="N2" t="s">
        <v>148</v>
      </c>
      <c r="Q2" t="s">
        <v>149</v>
      </c>
      <c r="R2" t="s">
        <v>150</v>
      </c>
    </row>
    <row r="3" spans="1:18" x14ac:dyDescent="0.75">
      <c r="A3" t="s">
        <v>8</v>
      </c>
      <c r="B3" t="s">
        <v>151</v>
      </c>
      <c r="C3" s="166">
        <f>MAIN!B17</f>
        <v>540</v>
      </c>
      <c r="L3" t="s">
        <v>152</v>
      </c>
      <c r="M3" t="s">
        <v>153</v>
      </c>
      <c r="N3" t="s">
        <v>154</v>
      </c>
      <c r="P3" t="s">
        <v>77</v>
      </c>
      <c r="Q3">
        <f>SUM(H15:H379)</f>
        <v>9</v>
      </c>
      <c r="R3">
        <f>G383</f>
        <v>1665</v>
      </c>
    </row>
    <row r="4" spans="1:18" x14ac:dyDescent="0.75">
      <c r="A4" t="s">
        <v>155</v>
      </c>
      <c r="C4" s="166">
        <f>MAIN!D60</f>
        <v>20000</v>
      </c>
      <c r="L4" t="s">
        <v>156</v>
      </c>
      <c r="M4" t="s">
        <v>157</v>
      </c>
      <c r="N4" t="s">
        <v>158</v>
      </c>
      <c r="P4" t="s">
        <v>94</v>
      </c>
      <c r="Q4" t="str">
        <f>IF(MAIN!B55 = "Yes", "calculate", "")</f>
        <v/>
      </c>
    </row>
    <row r="5" spans="1:18" x14ac:dyDescent="0.75">
      <c r="A5" t="s">
        <v>159</v>
      </c>
      <c r="C5" s="166">
        <f>MAIN!D61</f>
        <v>20000</v>
      </c>
      <c r="L5" t="s">
        <v>160</v>
      </c>
      <c r="M5" t="s">
        <v>161</v>
      </c>
      <c r="N5" t="s">
        <v>158</v>
      </c>
      <c r="P5" t="s">
        <v>93</v>
      </c>
      <c r="Q5">
        <f>IF(MAIN!B54 ="Yes", 1, "")</f>
        <v>1</v>
      </c>
    </row>
    <row r="6" spans="1:18" x14ac:dyDescent="0.75">
      <c r="A6" t="s">
        <v>162</v>
      </c>
      <c r="C6" s="166">
        <f>MAIN!D62</f>
        <v>20000</v>
      </c>
      <c r="L6" t="s">
        <v>163</v>
      </c>
      <c r="M6" t="s">
        <v>164</v>
      </c>
      <c r="N6" t="s">
        <v>165</v>
      </c>
      <c r="P6" t="s">
        <v>166</v>
      </c>
      <c r="Q6">
        <v>1</v>
      </c>
    </row>
    <row r="7" spans="1:18" x14ac:dyDescent="0.75">
      <c r="L7" t="s">
        <v>167</v>
      </c>
      <c r="M7" t="s">
        <v>168</v>
      </c>
      <c r="N7" t="s">
        <v>169</v>
      </c>
      <c r="P7" t="s">
        <v>137</v>
      </c>
      <c r="Q7">
        <f>IF(MAIN!B45 &lt;&gt; "DIESEL", 4, "")</f>
        <v>4</v>
      </c>
    </row>
    <row r="8" spans="1:18" ht="29.25" x14ac:dyDescent="0.75">
      <c r="L8" t="s">
        <v>170</v>
      </c>
      <c r="M8" s="164" t="s">
        <v>171</v>
      </c>
      <c r="P8" t="s">
        <v>170</v>
      </c>
      <c r="Q8" s="37" t="str">
        <f>IF(MAIN!B46 = "DIESEL", SUM(L14:L17), "")</f>
        <v/>
      </c>
    </row>
    <row r="9" spans="1:18" ht="29.25" x14ac:dyDescent="0.75">
      <c r="M9" s="165" t="s">
        <v>172</v>
      </c>
      <c r="P9" t="s">
        <v>163</v>
      </c>
    </row>
    <row r="10" spans="1:18" ht="29.25" x14ac:dyDescent="0.75">
      <c r="M10" s="165" t="s">
        <v>173</v>
      </c>
      <c r="P10" t="s">
        <v>90</v>
      </c>
      <c r="Q10">
        <f>SUM(Q3:Q9)</f>
        <v>15</v>
      </c>
    </row>
    <row r="12" spans="1:18" x14ac:dyDescent="0.75">
      <c r="B12" s="240" t="s">
        <v>77</v>
      </c>
      <c r="C12" s="241"/>
      <c r="D12" s="241"/>
      <c r="E12" s="241"/>
      <c r="F12" s="241"/>
      <c r="G12" s="241"/>
      <c r="H12" s="242"/>
      <c r="L12" t="s">
        <v>141</v>
      </c>
    </row>
    <row r="13" spans="1:18" ht="87" customHeight="1" x14ac:dyDescent="0.75">
      <c r="B13" s="238" t="s">
        <v>174</v>
      </c>
      <c r="C13" s="239"/>
      <c r="D13" s="239"/>
      <c r="E13" s="230" t="s">
        <v>175</v>
      </c>
      <c r="F13" s="230"/>
      <c r="G13" s="230"/>
      <c r="H13" s="167" t="s">
        <v>176</v>
      </c>
      <c r="J13" s="230" t="s">
        <v>177</v>
      </c>
      <c r="K13" s="230"/>
      <c r="L13" s="18">
        <f ca="1">'Energy Usage'!X9</f>
        <v>260.84467326218794</v>
      </c>
      <c r="M13" t="s">
        <v>178</v>
      </c>
    </row>
    <row r="14" spans="1:18" x14ac:dyDescent="0.75">
      <c r="A14" t="s">
        <v>179</v>
      </c>
      <c r="B14" s="168" t="s">
        <v>87</v>
      </c>
      <c r="C14" s="169" t="s">
        <v>88</v>
      </c>
      <c r="D14" s="169" t="s">
        <v>89</v>
      </c>
      <c r="E14" s="169" t="s">
        <v>87</v>
      </c>
      <c r="F14" s="169" t="s">
        <v>88</v>
      </c>
      <c r="G14" s="169" t="s">
        <v>89</v>
      </c>
      <c r="H14" s="167" t="s">
        <v>180</v>
      </c>
      <c r="J14" s="230" t="s">
        <v>181</v>
      </c>
      <c r="K14" s="230"/>
      <c r="L14" s="243">
        <v>2</v>
      </c>
    </row>
    <row r="15" spans="1:18" x14ac:dyDescent="0.75">
      <c r="A15">
        <v>1</v>
      </c>
      <c r="B15" s="170">
        <f>$C$3</f>
        <v>540</v>
      </c>
      <c r="C15">
        <f>IF($C$5 = "", "", $C$3)</f>
        <v>540</v>
      </c>
      <c r="D15">
        <f>IF($C$6 = "", "", $C$3)</f>
        <v>540</v>
      </c>
      <c r="H15" s="167" t="str">
        <f>IF(SUM(E15:G15)&gt;0, 1, "")</f>
        <v/>
      </c>
      <c r="J15" s="230" t="s">
        <v>182</v>
      </c>
      <c r="K15" s="230"/>
      <c r="L15" s="243"/>
    </row>
    <row r="16" spans="1:18" x14ac:dyDescent="0.75">
      <c r="A16">
        <v>2</v>
      </c>
      <c r="B16" s="170">
        <f>IF(B15+$C$3&gt;$C$4,$C$3, B15+$C$3)</f>
        <v>1080</v>
      </c>
      <c r="C16">
        <f>IF($C$5 = "", "", IF(C15+$C$3&gt;$C$5,$C$3, C15+$C$3))</f>
        <v>1080</v>
      </c>
      <c r="D16">
        <f>IF($C$6 = "", "", IF(D15+$C$3&gt;$C$6,$C$3, D15+$C$3))</f>
        <v>1080</v>
      </c>
      <c r="E16" t="str">
        <f>IF(B16=$C$3, 1, "")</f>
        <v/>
      </c>
      <c r="F16" t="str">
        <f t="shared" ref="F16:G16" si="0">IF(C16=$C$3, 1, "")</f>
        <v/>
      </c>
      <c r="G16" t="str">
        <f t="shared" si="0"/>
        <v/>
      </c>
      <c r="H16" s="167" t="str">
        <f t="shared" ref="H16:H79" si="1">IF(SUM(E16:G16)&gt;0, 1, "")</f>
        <v/>
      </c>
      <c r="J16" s="230" t="s">
        <v>183</v>
      </c>
      <c r="K16" s="230"/>
      <c r="L16" s="243">
        <v>1</v>
      </c>
    </row>
    <row r="17" spans="1:13" x14ac:dyDescent="0.75">
      <c r="A17">
        <v>3</v>
      </c>
      <c r="B17" s="170">
        <f>IF(B16+$C$3&gt;$C$4,$C$3, B16+$C$3)</f>
        <v>1620</v>
      </c>
      <c r="C17">
        <f>IF($C$5 = "", "", IF(C16+$C$3&gt;$C$5,$C$3, C16+$C$3))</f>
        <v>1620</v>
      </c>
      <c r="D17">
        <f t="shared" ref="D17:D80" si="2">IF($C$6 = "", "", IF(D16+$C$3&gt;$C$6,$C$3, D16+$C$3))</f>
        <v>1620</v>
      </c>
      <c r="E17" t="str">
        <f t="shared" ref="E17:E80" si="3">IF(B17=$C$3, 1, "")</f>
        <v/>
      </c>
      <c r="F17" t="str">
        <f t="shared" ref="F17:F80" si="4">IF(C17=$C$3, 1, "")</f>
        <v/>
      </c>
      <c r="G17" t="str">
        <f t="shared" ref="G17:G80" si="5">IF(D17=$C$3, 1, "")</f>
        <v/>
      </c>
      <c r="H17" s="167" t="str">
        <f t="shared" si="1"/>
        <v/>
      </c>
      <c r="J17" s="230" t="s">
        <v>184</v>
      </c>
      <c r="K17" s="230"/>
      <c r="L17" s="243"/>
      <c r="M17" t="s">
        <v>185</v>
      </c>
    </row>
    <row r="18" spans="1:13" x14ac:dyDescent="0.75">
      <c r="A18">
        <v>4</v>
      </c>
      <c r="B18" s="170">
        <f t="shared" ref="B18:B81" si="6">IF(B17+$C$3&gt;$C$4,$C$3, B17+$C$3)</f>
        <v>2160</v>
      </c>
      <c r="C18">
        <f t="shared" ref="C18:C81" si="7">IF($C$5 = "", "", IF(C17+$C$3&gt;$C$5,$C$3, C17+$C$3))</f>
        <v>2160</v>
      </c>
      <c r="D18">
        <f t="shared" si="2"/>
        <v>2160</v>
      </c>
      <c r="E18" t="str">
        <f t="shared" si="3"/>
        <v/>
      </c>
      <c r="F18" t="str">
        <f t="shared" si="4"/>
        <v/>
      </c>
      <c r="G18" t="str">
        <f t="shared" si="5"/>
        <v/>
      </c>
      <c r="H18" s="167" t="str">
        <f t="shared" si="1"/>
        <v/>
      </c>
    </row>
    <row r="19" spans="1:13" x14ac:dyDescent="0.75">
      <c r="A19">
        <v>5</v>
      </c>
      <c r="B19" s="170">
        <f t="shared" si="6"/>
        <v>2700</v>
      </c>
      <c r="C19">
        <f t="shared" si="7"/>
        <v>2700</v>
      </c>
      <c r="D19">
        <f t="shared" si="2"/>
        <v>2700</v>
      </c>
      <c r="E19" t="str">
        <f t="shared" si="3"/>
        <v/>
      </c>
      <c r="F19" t="str">
        <f t="shared" si="4"/>
        <v/>
      </c>
      <c r="G19" t="str">
        <f t="shared" si="5"/>
        <v/>
      </c>
      <c r="H19" s="167" t="str">
        <f t="shared" si="1"/>
        <v/>
      </c>
    </row>
    <row r="20" spans="1:13" x14ac:dyDescent="0.75">
      <c r="A20">
        <v>6</v>
      </c>
      <c r="B20" s="170">
        <f t="shared" si="6"/>
        <v>3240</v>
      </c>
      <c r="C20">
        <f t="shared" si="7"/>
        <v>3240</v>
      </c>
      <c r="D20">
        <f t="shared" si="2"/>
        <v>3240</v>
      </c>
      <c r="E20" t="str">
        <f t="shared" si="3"/>
        <v/>
      </c>
      <c r="F20" t="str">
        <f t="shared" si="4"/>
        <v/>
      </c>
      <c r="G20" t="str">
        <f t="shared" si="5"/>
        <v/>
      </c>
      <c r="H20" s="167" t="str">
        <f t="shared" si="1"/>
        <v/>
      </c>
    </row>
    <row r="21" spans="1:13" x14ac:dyDescent="0.75">
      <c r="A21">
        <v>7</v>
      </c>
      <c r="B21" s="170">
        <f t="shared" si="6"/>
        <v>3780</v>
      </c>
      <c r="C21">
        <f t="shared" si="7"/>
        <v>3780</v>
      </c>
      <c r="D21">
        <f t="shared" si="2"/>
        <v>3780</v>
      </c>
      <c r="E21" t="str">
        <f t="shared" si="3"/>
        <v/>
      </c>
      <c r="F21" t="str">
        <f t="shared" si="4"/>
        <v/>
      </c>
      <c r="G21" t="str">
        <f t="shared" si="5"/>
        <v/>
      </c>
      <c r="H21" s="167" t="str">
        <f t="shared" si="1"/>
        <v/>
      </c>
    </row>
    <row r="22" spans="1:13" x14ac:dyDescent="0.75">
      <c r="A22">
        <v>8</v>
      </c>
      <c r="B22" s="170">
        <f t="shared" si="6"/>
        <v>4320</v>
      </c>
      <c r="C22">
        <f t="shared" si="7"/>
        <v>4320</v>
      </c>
      <c r="D22">
        <f t="shared" si="2"/>
        <v>4320</v>
      </c>
      <c r="E22" t="str">
        <f t="shared" si="3"/>
        <v/>
      </c>
      <c r="F22" t="str">
        <f t="shared" si="4"/>
        <v/>
      </c>
      <c r="G22" t="str">
        <f t="shared" si="5"/>
        <v/>
      </c>
      <c r="H22" s="167" t="str">
        <f t="shared" si="1"/>
        <v/>
      </c>
    </row>
    <row r="23" spans="1:13" x14ac:dyDescent="0.75">
      <c r="A23">
        <v>9</v>
      </c>
      <c r="B23" s="170">
        <f t="shared" si="6"/>
        <v>4860</v>
      </c>
      <c r="C23">
        <f t="shared" si="7"/>
        <v>4860</v>
      </c>
      <c r="D23">
        <f t="shared" si="2"/>
        <v>4860</v>
      </c>
      <c r="E23" t="str">
        <f t="shared" si="3"/>
        <v/>
      </c>
      <c r="F23" t="str">
        <f t="shared" si="4"/>
        <v/>
      </c>
      <c r="G23" t="str">
        <f t="shared" si="5"/>
        <v/>
      </c>
      <c r="H23" s="167" t="str">
        <f t="shared" si="1"/>
        <v/>
      </c>
    </row>
    <row r="24" spans="1:13" x14ac:dyDescent="0.75">
      <c r="A24">
        <v>10</v>
      </c>
      <c r="B24" s="170">
        <f t="shared" si="6"/>
        <v>5400</v>
      </c>
      <c r="C24">
        <f t="shared" si="7"/>
        <v>5400</v>
      </c>
      <c r="D24">
        <f t="shared" si="2"/>
        <v>5400</v>
      </c>
      <c r="E24" t="str">
        <f t="shared" si="3"/>
        <v/>
      </c>
      <c r="F24" t="str">
        <f t="shared" si="4"/>
        <v/>
      </c>
      <c r="G24" t="str">
        <f t="shared" si="5"/>
        <v/>
      </c>
      <c r="H24" s="167" t="str">
        <f t="shared" si="1"/>
        <v/>
      </c>
    </row>
    <row r="25" spans="1:13" x14ac:dyDescent="0.75">
      <c r="A25">
        <v>11</v>
      </c>
      <c r="B25" s="170">
        <f t="shared" si="6"/>
        <v>5940</v>
      </c>
      <c r="C25">
        <f t="shared" si="7"/>
        <v>5940</v>
      </c>
      <c r="D25">
        <f t="shared" si="2"/>
        <v>5940</v>
      </c>
      <c r="E25" t="str">
        <f t="shared" si="3"/>
        <v/>
      </c>
      <c r="F25" t="str">
        <f t="shared" si="4"/>
        <v/>
      </c>
      <c r="G25" t="str">
        <f t="shared" si="5"/>
        <v/>
      </c>
      <c r="H25" s="167" t="str">
        <f t="shared" si="1"/>
        <v/>
      </c>
    </row>
    <row r="26" spans="1:13" x14ac:dyDescent="0.75">
      <c r="A26">
        <v>12</v>
      </c>
      <c r="B26" s="170">
        <f t="shared" si="6"/>
        <v>6480</v>
      </c>
      <c r="C26">
        <f t="shared" si="7"/>
        <v>6480</v>
      </c>
      <c r="D26">
        <f t="shared" si="2"/>
        <v>6480</v>
      </c>
      <c r="E26" t="str">
        <f t="shared" si="3"/>
        <v/>
      </c>
      <c r="F26" t="str">
        <f t="shared" si="4"/>
        <v/>
      </c>
      <c r="G26" t="str">
        <f t="shared" si="5"/>
        <v/>
      </c>
      <c r="H26" s="167" t="str">
        <f t="shared" si="1"/>
        <v/>
      </c>
    </row>
    <row r="27" spans="1:13" x14ac:dyDescent="0.75">
      <c r="A27">
        <v>13</v>
      </c>
      <c r="B27" s="170">
        <f t="shared" si="6"/>
        <v>7020</v>
      </c>
      <c r="C27">
        <f t="shared" si="7"/>
        <v>7020</v>
      </c>
      <c r="D27">
        <f t="shared" si="2"/>
        <v>7020</v>
      </c>
      <c r="E27" t="str">
        <f t="shared" si="3"/>
        <v/>
      </c>
      <c r="F27" t="str">
        <f t="shared" si="4"/>
        <v/>
      </c>
      <c r="G27" t="str">
        <f t="shared" si="5"/>
        <v/>
      </c>
      <c r="H27" s="167" t="str">
        <f t="shared" si="1"/>
        <v/>
      </c>
    </row>
    <row r="28" spans="1:13" x14ac:dyDescent="0.75">
      <c r="A28">
        <v>14</v>
      </c>
      <c r="B28" s="170">
        <f t="shared" si="6"/>
        <v>7560</v>
      </c>
      <c r="C28">
        <f t="shared" si="7"/>
        <v>7560</v>
      </c>
      <c r="D28">
        <f t="shared" si="2"/>
        <v>7560</v>
      </c>
      <c r="E28" t="str">
        <f t="shared" si="3"/>
        <v/>
      </c>
      <c r="F28" t="str">
        <f t="shared" si="4"/>
        <v/>
      </c>
      <c r="G28" t="str">
        <f t="shared" si="5"/>
        <v/>
      </c>
      <c r="H28" s="167" t="str">
        <f t="shared" si="1"/>
        <v/>
      </c>
    </row>
    <row r="29" spans="1:13" x14ac:dyDescent="0.75">
      <c r="A29">
        <v>15</v>
      </c>
      <c r="B29" s="170">
        <f t="shared" si="6"/>
        <v>8100</v>
      </c>
      <c r="C29">
        <f t="shared" si="7"/>
        <v>8100</v>
      </c>
      <c r="D29">
        <f t="shared" si="2"/>
        <v>8100</v>
      </c>
      <c r="E29" t="str">
        <f t="shared" si="3"/>
        <v/>
      </c>
      <c r="F29" t="str">
        <f t="shared" si="4"/>
        <v/>
      </c>
      <c r="G29" t="str">
        <f t="shared" si="5"/>
        <v/>
      </c>
      <c r="H29" s="167" t="str">
        <f t="shared" si="1"/>
        <v/>
      </c>
    </row>
    <row r="30" spans="1:13" x14ac:dyDescent="0.75">
      <c r="A30">
        <v>16</v>
      </c>
      <c r="B30" s="170">
        <f t="shared" si="6"/>
        <v>8640</v>
      </c>
      <c r="C30">
        <f t="shared" si="7"/>
        <v>8640</v>
      </c>
      <c r="D30">
        <f t="shared" si="2"/>
        <v>8640</v>
      </c>
      <c r="E30" t="str">
        <f t="shared" si="3"/>
        <v/>
      </c>
      <c r="F30" t="str">
        <f t="shared" si="4"/>
        <v/>
      </c>
      <c r="G30" t="str">
        <f t="shared" si="5"/>
        <v/>
      </c>
      <c r="H30" s="167" t="str">
        <f t="shared" si="1"/>
        <v/>
      </c>
    </row>
    <row r="31" spans="1:13" x14ac:dyDescent="0.75">
      <c r="A31">
        <v>17</v>
      </c>
      <c r="B31" s="170">
        <f t="shared" si="6"/>
        <v>9180</v>
      </c>
      <c r="C31">
        <f t="shared" si="7"/>
        <v>9180</v>
      </c>
      <c r="D31">
        <f t="shared" si="2"/>
        <v>9180</v>
      </c>
      <c r="E31" t="str">
        <f t="shared" si="3"/>
        <v/>
      </c>
      <c r="F31" t="str">
        <f t="shared" si="4"/>
        <v/>
      </c>
      <c r="G31" t="str">
        <f t="shared" si="5"/>
        <v/>
      </c>
      <c r="H31" s="167" t="str">
        <f t="shared" si="1"/>
        <v/>
      </c>
    </row>
    <row r="32" spans="1:13" x14ac:dyDescent="0.75">
      <c r="A32">
        <v>18</v>
      </c>
      <c r="B32" s="170">
        <f t="shared" si="6"/>
        <v>9720</v>
      </c>
      <c r="C32">
        <f t="shared" si="7"/>
        <v>9720</v>
      </c>
      <c r="D32">
        <f t="shared" si="2"/>
        <v>9720</v>
      </c>
      <c r="E32" t="str">
        <f t="shared" si="3"/>
        <v/>
      </c>
      <c r="F32" t="str">
        <f t="shared" si="4"/>
        <v/>
      </c>
      <c r="G32" t="str">
        <f t="shared" si="5"/>
        <v/>
      </c>
      <c r="H32" s="167" t="str">
        <f t="shared" si="1"/>
        <v/>
      </c>
    </row>
    <row r="33" spans="1:8" x14ac:dyDescent="0.75">
      <c r="A33">
        <v>19</v>
      </c>
      <c r="B33" s="170">
        <f t="shared" si="6"/>
        <v>10260</v>
      </c>
      <c r="C33">
        <f t="shared" si="7"/>
        <v>10260</v>
      </c>
      <c r="D33">
        <f t="shared" si="2"/>
        <v>10260</v>
      </c>
      <c r="E33" t="str">
        <f t="shared" si="3"/>
        <v/>
      </c>
      <c r="F33" t="str">
        <f t="shared" si="4"/>
        <v/>
      </c>
      <c r="G33" t="str">
        <f t="shared" si="5"/>
        <v/>
      </c>
      <c r="H33" s="167" t="str">
        <f t="shared" si="1"/>
        <v/>
      </c>
    </row>
    <row r="34" spans="1:8" x14ac:dyDescent="0.75">
      <c r="A34">
        <v>20</v>
      </c>
      <c r="B34" s="170">
        <f t="shared" si="6"/>
        <v>10800</v>
      </c>
      <c r="C34">
        <f t="shared" si="7"/>
        <v>10800</v>
      </c>
      <c r="D34">
        <f t="shared" si="2"/>
        <v>10800</v>
      </c>
      <c r="E34" t="str">
        <f t="shared" si="3"/>
        <v/>
      </c>
      <c r="F34" t="str">
        <f t="shared" si="4"/>
        <v/>
      </c>
      <c r="G34" t="str">
        <f t="shared" si="5"/>
        <v/>
      </c>
      <c r="H34" s="167" t="str">
        <f t="shared" si="1"/>
        <v/>
      </c>
    </row>
    <row r="35" spans="1:8" x14ac:dyDescent="0.75">
      <c r="A35">
        <v>21</v>
      </c>
      <c r="B35" s="170">
        <f t="shared" si="6"/>
        <v>11340</v>
      </c>
      <c r="C35">
        <f t="shared" si="7"/>
        <v>11340</v>
      </c>
      <c r="D35">
        <f t="shared" si="2"/>
        <v>11340</v>
      </c>
      <c r="E35" t="str">
        <f t="shared" si="3"/>
        <v/>
      </c>
      <c r="F35" t="str">
        <f t="shared" si="4"/>
        <v/>
      </c>
      <c r="G35" t="str">
        <f t="shared" si="5"/>
        <v/>
      </c>
      <c r="H35" s="167" t="str">
        <f t="shared" si="1"/>
        <v/>
      </c>
    </row>
    <row r="36" spans="1:8" x14ac:dyDescent="0.75">
      <c r="A36">
        <v>22</v>
      </c>
      <c r="B36" s="170">
        <f t="shared" si="6"/>
        <v>11880</v>
      </c>
      <c r="C36">
        <f t="shared" si="7"/>
        <v>11880</v>
      </c>
      <c r="D36">
        <f t="shared" si="2"/>
        <v>11880</v>
      </c>
      <c r="E36" t="str">
        <f t="shared" si="3"/>
        <v/>
      </c>
      <c r="F36" t="str">
        <f t="shared" si="4"/>
        <v/>
      </c>
      <c r="G36" t="str">
        <f t="shared" si="5"/>
        <v/>
      </c>
      <c r="H36" s="167" t="str">
        <f t="shared" si="1"/>
        <v/>
      </c>
    </row>
    <row r="37" spans="1:8" x14ac:dyDescent="0.75">
      <c r="A37">
        <v>23</v>
      </c>
      <c r="B37" s="170">
        <f t="shared" si="6"/>
        <v>12420</v>
      </c>
      <c r="C37">
        <f t="shared" si="7"/>
        <v>12420</v>
      </c>
      <c r="D37">
        <f t="shared" si="2"/>
        <v>12420</v>
      </c>
      <c r="E37" t="str">
        <f t="shared" si="3"/>
        <v/>
      </c>
      <c r="F37" t="str">
        <f t="shared" si="4"/>
        <v/>
      </c>
      <c r="G37" t="str">
        <f t="shared" si="5"/>
        <v/>
      </c>
      <c r="H37" s="167" t="str">
        <f t="shared" si="1"/>
        <v/>
      </c>
    </row>
    <row r="38" spans="1:8" x14ac:dyDescent="0.75">
      <c r="A38">
        <v>24</v>
      </c>
      <c r="B38" s="170">
        <f t="shared" si="6"/>
        <v>12960</v>
      </c>
      <c r="C38">
        <f t="shared" si="7"/>
        <v>12960</v>
      </c>
      <c r="D38">
        <f t="shared" si="2"/>
        <v>12960</v>
      </c>
      <c r="E38" t="str">
        <f t="shared" si="3"/>
        <v/>
      </c>
      <c r="F38" t="str">
        <f t="shared" si="4"/>
        <v/>
      </c>
      <c r="G38" t="str">
        <f t="shared" si="5"/>
        <v/>
      </c>
      <c r="H38" s="167" t="str">
        <f t="shared" si="1"/>
        <v/>
      </c>
    </row>
    <row r="39" spans="1:8" x14ac:dyDescent="0.75">
      <c r="A39">
        <v>25</v>
      </c>
      <c r="B39" s="170">
        <f t="shared" si="6"/>
        <v>13500</v>
      </c>
      <c r="C39">
        <f t="shared" si="7"/>
        <v>13500</v>
      </c>
      <c r="D39">
        <f t="shared" si="2"/>
        <v>13500</v>
      </c>
      <c r="E39" t="str">
        <f t="shared" si="3"/>
        <v/>
      </c>
      <c r="F39" t="str">
        <f t="shared" si="4"/>
        <v/>
      </c>
      <c r="G39" t="str">
        <f t="shared" si="5"/>
        <v/>
      </c>
      <c r="H39" s="167" t="str">
        <f t="shared" si="1"/>
        <v/>
      </c>
    </row>
    <row r="40" spans="1:8" x14ac:dyDescent="0.75">
      <c r="A40">
        <v>26</v>
      </c>
      <c r="B40" s="170">
        <f t="shared" si="6"/>
        <v>14040</v>
      </c>
      <c r="C40">
        <f t="shared" si="7"/>
        <v>14040</v>
      </c>
      <c r="D40">
        <f t="shared" si="2"/>
        <v>14040</v>
      </c>
      <c r="E40" t="str">
        <f t="shared" si="3"/>
        <v/>
      </c>
      <c r="F40" t="str">
        <f t="shared" si="4"/>
        <v/>
      </c>
      <c r="G40" t="str">
        <f t="shared" si="5"/>
        <v/>
      </c>
      <c r="H40" s="167" t="str">
        <f t="shared" si="1"/>
        <v/>
      </c>
    </row>
    <row r="41" spans="1:8" x14ac:dyDescent="0.75">
      <c r="A41">
        <v>27</v>
      </c>
      <c r="B41" s="170">
        <f t="shared" si="6"/>
        <v>14580</v>
      </c>
      <c r="C41">
        <f t="shared" si="7"/>
        <v>14580</v>
      </c>
      <c r="D41">
        <f t="shared" si="2"/>
        <v>14580</v>
      </c>
      <c r="E41" t="str">
        <f t="shared" si="3"/>
        <v/>
      </c>
      <c r="F41" t="str">
        <f t="shared" si="4"/>
        <v/>
      </c>
      <c r="G41" t="str">
        <f t="shared" si="5"/>
        <v/>
      </c>
      <c r="H41" s="167" t="str">
        <f t="shared" si="1"/>
        <v/>
      </c>
    </row>
    <row r="42" spans="1:8" x14ac:dyDescent="0.75">
      <c r="A42">
        <v>28</v>
      </c>
      <c r="B42" s="170">
        <f t="shared" si="6"/>
        <v>15120</v>
      </c>
      <c r="C42">
        <f t="shared" si="7"/>
        <v>15120</v>
      </c>
      <c r="D42">
        <f t="shared" si="2"/>
        <v>15120</v>
      </c>
      <c r="E42" t="str">
        <f t="shared" si="3"/>
        <v/>
      </c>
      <c r="F42" t="str">
        <f t="shared" si="4"/>
        <v/>
      </c>
      <c r="G42" t="str">
        <f t="shared" si="5"/>
        <v/>
      </c>
      <c r="H42" s="167" t="str">
        <f t="shared" si="1"/>
        <v/>
      </c>
    </row>
    <row r="43" spans="1:8" x14ac:dyDescent="0.75">
      <c r="A43">
        <v>29</v>
      </c>
      <c r="B43" s="170">
        <f t="shared" si="6"/>
        <v>15660</v>
      </c>
      <c r="C43">
        <f t="shared" si="7"/>
        <v>15660</v>
      </c>
      <c r="D43">
        <f t="shared" si="2"/>
        <v>15660</v>
      </c>
      <c r="E43" t="str">
        <f t="shared" si="3"/>
        <v/>
      </c>
      <c r="F43" t="str">
        <f t="shared" si="4"/>
        <v/>
      </c>
      <c r="G43" t="str">
        <f t="shared" si="5"/>
        <v/>
      </c>
      <c r="H43" s="167" t="str">
        <f t="shared" si="1"/>
        <v/>
      </c>
    </row>
    <row r="44" spans="1:8" x14ac:dyDescent="0.75">
      <c r="A44">
        <v>30</v>
      </c>
      <c r="B44" s="170">
        <f t="shared" si="6"/>
        <v>16200</v>
      </c>
      <c r="C44">
        <f t="shared" si="7"/>
        <v>16200</v>
      </c>
      <c r="D44">
        <f t="shared" si="2"/>
        <v>16200</v>
      </c>
      <c r="E44" t="str">
        <f t="shared" si="3"/>
        <v/>
      </c>
      <c r="F44" t="str">
        <f t="shared" si="4"/>
        <v/>
      </c>
      <c r="G44" t="str">
        <f t="shared" si="5"/>
        <v/>
      </c>
      <c r="H44" s="167" t="str">
        <f t="shared" si="1"/>
        <v/>
      </c>
    </row>
    <row r="45" spans="1:8" x14ac:dyDescent="0.75">
      <c r="A45">
        <v>31</v>
      </c>
      <c r="B45" s="170">
        <f t="shared" si="6"/>
        <v>16740</v>
      </c>
      <c r="C45">
        <f t="shared" si="7"/>
        <v>16740</v>
      </c>
      <c r="D45">
        <f t="shared" si="2"/>
        <v>16740</v>
      </c>
      <c r="E45" t="str">
        <f t="shared" si="3"/>
        <v/>
      </c>
      <c r="F45" t="str">
        <f t="shared" si="4"/>
        <v/>
      </c>
      <c r="G45" t="str">
        <f t="shared" si="5"/>
        <v/>
      </c>
      <c r="H45" s="167" t="str">
        <f t="shared" si="1"/>
        <v/>
      </c>
    </row>
    <row r="46" spans="1:8" x14ac:dyDescent="0.75">
      <c r="A46">
        <v>32</v>
      </c>
      <c r="B46" s="170">
        <f t="shared" si="6"/>
        <v>17280</v>
      </c>
      <c r="C46">
        <f t="shared" si="7"/>
        <v>17280</v>
      </c>
      <c r="D46">
        <f t="shared" si="2"/>
        <v>17280</v>
      </c>
      <c r="E46" t="str">
        <f t="shared" si="3"/>
        <v/>
      </c>
      <c r="F46" t="str">
        <f t="shared" si="4"/>
        <v/>
      </c>
      <c r="G46" t="str">
        <f t="shared" si="5"/>
        <v/>
      </c>
      <c r="H46" s="167" t="str">
        <f t="shared" si="1"/>
        <v/>
      </c>
    </row>
    <row r="47" spans="1:8" x14ac:dyDescent="0.75">
      <c r="A47">
        <v>33</v>
      </c>
      <c r="B47" s="170">
        <f t="shared" si="6"/>
        <v>17820</v>
      </c>
      <c r="C47">
        <f t="shared" si="7"/>
        <v>17820</v>
      </c>
      <c r="D47">
        <f t="shared" si="2"/>
        <v>17820</v>
      </c>
      <c r="E47" t="str">
        <f t="shared" si="3"/>
        <v/>
      </c>
      <c r="F47" t="str">
        <f t="shared" si="4"/>
        <v/>
      </c>
      <c r="G47" t="str">
        <f t="shared" si="5"/>
        <v/>
      </c>
      <c r="H47" s="167" t="str">
        <f t="shared" si="1"/>
        <v/>
      </c>
    </row>
    <row r="48" spans="1:8" x14ac:dyDescent="0.75">
      <c r="A48">
        <v>34</v>
      </c>
      <c r="B48" s="170">
        <f t="shared" si="6"/>
        <v>18360</v>
      </c>
      <c r="C48">
        <f t="shared" si="7"/>
        <v>18360</v>
      </c>
      <c r="D48">
        <f t="shared" si="2"/>
        <v>18360</v>
      </c>
      <c r="E48" t="str">
        <f t="shared" si="3"/>
        <v/>
      </c>
      <c r="F48" t="str">
        <f t="shared" si="4"/>
        <v/>
      </c>
      <c r="G48" t="str">
        <f t="shared" si="5"/>
        <v/>
      </c>
      <c r="H48" s="167" t="str">
        <f t="shared" si="1"/>
        <v/>
      </c>
    </row>
    <row r="49" spans="1:8" x14ac:dyDescent="0.75">
      <c r="A49">
        <v>35</v>
      </c>
      <c r="B49" s="170">
        <f t="shared" si="6"/>
        <v>18900</v>
      </c>
      <c r="C49">
        <f t="shared" si="7"/>
        <v>18900</v>
      </c>
      <c r="D49">
        <f t="shared" si="2"/>
        <v>18900</v>
      </c>
      <c r="E49" t="str">
        <f t="shared" si="3"/>
        <v/>
      </c>
      <c r="F49" t="str">
        <f t="shared" si="4"/>
        <v/>
      </c>
      <c r="G49" t="str">
        <f t="shared" si="5"/>
        <v/>
      </c>
      <c r="H49" s="167" t="str">
        <f t="shared" si="1"/>
        <v/>
      </c>
    </row>
    <row r="50" spans="1:8" x14ac:dyDescent="0.75">
      <c r="A50">
        <v>36</v>
      </c>
      <c r="B50" s="170">
        <f t="shared" si="6"/>
        <v>19440</v>
      </c>
      <c r="C50">
        <f t="shared" si="7"/>
        <v>19440</v>
      </c>
      <c r="D50">
        <f t="shared" si="2"/>
        <v>19440</v>
      </c>
      <c r="E50" t="str">
        <f t="shared" si="3"/>
        <v/>
      </c>
      <c r="F50" t="str">
        <f t="shared" si="4"/>
        <v/>
      </c>
      <c r="G50" t="str">
        <f t="shared" si="5"/>
        <v/>
      </c>
      <c r="H50" s="167" t="str">
        <f t="shared" si="1"/>
        <v/>
      </c>
    </row>
    <row r="51" spans="1:8" x14ac:dyDescent="0.75">
      <c r="A51">
        <v>37</v>
      </c>
      <c r="B51" s="170">
        <f t="shared" si="6"/>
        <v>19980</v>
      </c>
      <c r="C51">
        <f t="shared" si="7"/>
        <v>19980</v>
      </c>
      <c r="D51">
        <f t="shared" si="2"/>
        <v>19980</v>
      </c>
      <c r="E51" t="str">
        <f t="shared" si="3"/>
        <v/>
      </c>
      <c r="F51" t="str">
        <f t="shared" si="4"/>
        <v/>
      </c>
      <c r="G51" t="str">
        <f t="shared" si="5"/>
        <v/>
      </c>
      <c r="H51" s="167" t="str">
        <f t="shared" si="1"/>
        <v/>
      </c>
    </row>
    <row r="52" spans="1:8" x14ac:dyDescent="0.75">
      <c r="A52">
        <v>38</v>
      </c>
      <c r="B52" s="170">
        <f t="shared" si="6"/>
        <v>540</v>
      </c>
      <c r="C52">
        <f t="shared" si="7"/>
        <v>540</v>
      </c>
      <c r="D52">
        <f t="shared" si="2"/>
        <v>540</v>
      </c>
      <c r="E52">
        <f t="shared" si="3"/>
        <v>1</v>
      </c>
      <c r="F52">
        <f t="shared" si="4"/>
        <v>1</v>
      </c>
      <c r="G52">
        <f t="shared" si="5"/>
        <v>1</v>
      </c>
      <c r="H52" s="167">
        <f t="shared" si="1"/>
        <v>1</v>
      </c>
    </row>
    <row r="53" spans="1:8" x14ac:dyDescent="0.75">
      <c r="A53">
        <v>39</v>
      </c>
      <c r="B53" s="170">
        <f t="shared" si="6"/>
        <v>1080</v>
      </c>
      <c r="C53">
        <f t="shared" si="7"/>
        <v>1080</v>
      </c>
      <c r="D53">
        <f t="shared" si="2"/>
        <v>1080</v>
      </c>
      <c r="E53" t="str">
        <f t="shared" si="3"/>
        <v/>
      </c>
      <c r="F53" t="str">
        <f t="shared" si="4"/>
        <v/>
      </c>
      <c r="G53" t="str">
        <f t="shared" si="5"/>
        <v/>
      </c>
      <c r="H53" s="167" t="str">
        <f t="shared" si="1"/>
        <v/>
      </c>
    </row>
    <row r="54" spans="1:8" x14ac:dyDescent="0.75">
      <c r="A54">
        <v>40</v>
      </c>
      <c r="B54" s="170">
        <f t="shared" si="6"/>
        <v>1620</v>
      </c>
      <c r="C54">
        <f t="shared" si="7"/>
        <v>1620</v>
      </c>
      <c r="D54">
        <f t="shared" si="2"/>
        <v>1620</v>
      </c>
      <c r="E54" t="str">
        <f t="shared" si="3"/>
        <v/>
      </c>
      <c r="F54" t="str">
        <f t="shared" si="4"/>
        <v/>
      </c>
      <c r="G54" t="str">
        <f t="shared" si="5"/>
        <v/>
      </c>
      <c r="H54" s="167" t="str">
        <f t="shared" si="1"/>
        <v/>
      </c>
    </row>
    <row r="55" spans="1:8" x14ac:dyDescent="0.75">
      <c r="A55">
        <v>41</v>
      </c>
      <c r="B55" s="170">
        <f t="shared" si="6"/>
        <v>2160</v>
      </c>
      <c r="C55">
        <f t="shared" si="7"/>
        <v>2160</v>
      </c>
      <c r="D55">
        <f t="shared" si="2"/>
        <v>2160</v>
      </c>
      <c r="E55" t="str">
        <f t="shared" si="3"/>
        <v/>
      </c>
      <c r="F55" t="str">
        <f t="shared" si="4"/>
        <v/>
      </c>
      <c r="G55" t="str">
        <f t="shared" si="5"/>
        <v/>
      </c>
      <c r="H55" s="167" t="str">
        <f t="shared" si="1"/>
        <v/>
      </c>
    </row>
    <row r="56" spans="1:8" x14ac:dyDescent="0.75">
      <c r="A56">
        <v>42</v>
      </c>
      <c r="B56" s="170">
        <f t="shared" si="6"/>
        <v>2700</v>
      </c>
      <c r="C56">
        <f t="shared" si="7"/>
        <v>2700</v>
      </c>
      <c r="D56">
        <f t="shared" si="2"/>
        <v>2700</v>
      </c>
      <c r="E56" t="str">
        <f t="shared" si="3"/>
        <v/>
      </c>
      <c r="F56" t="str">
        <f t="shared" si="4"/>
        <v/>
      </c>
      <c r="G56" t="str">
        <f t="shared" si="5"/>
        <v/>
      </c>
      <c r="H56" s="167" t="str">
        <f t="shared" si="1"/>
        <v/>
      </c>
    </row>
    <row r="57" spans="1:8" x14ac:dyDescent="0.75">
      <c r="A57">
        <v>43</v>
      </c>
      <c r="B57" s="170">
        <f t="shared" si="6"/>
        <v>3240</v>
      </c>
      <c r="C57">
        <f t="shared" si="7"/>
        <v>3240</v>
      </c>
      <c r="D57">
        <f t="shared" si="2"/>
        <v>3240</v>
      </c>
      <c r="E57" t="str">
        <f t="shared" si="3"/>
        <v/>
      </c>
      <c r="F57" t="str">
        <f t="shared" si="4"/>
        <v/>
      </c>
      <c r="G57" t="str">
        <f t="shared" si="5"/>
        <v/>
      </c>
      <c r="H57" s="167" t="str">
        <f t="shared" si="1"/>
        <v/>
      </c>
    </row>
    <row r="58" spans="1:8" x14ac:dyDescent="0.75">
      <c r="A58">
        <v>44</v>
      </c>
      <c r="B58" s="170">
        <f t="shared" si="6"/>
        <v>3780</v>
      </c>
      <c r="C58">
        <f t="shared" si="7"/>
        <v>3780</v>
      </c>
      <c r="D58">
        <f t="shared" si="2"/>
        <v>3780</v>
      </c>
      <c r="E58" t="str">
        <f t="shared" si="3"/>
        <v/>
      </c>
      <c r="F58" t="str">
        <f t="shared" si="4"/>
        <v/>
      </c>
      <c r="G58" t="str">
        <f t="shared" si="5"/>
        <v/>
      </c>
      <c r="H58" s="167" t="str">
        <f t="shared" si="1"/>
        <v/>
      </c>
    </row>
    <row r="59" spans="1:8" x14ac:dyDescent="0.75">
      <c r="A59">
        <v>45</v>
      </c>
      <c r="B59" s="170">
        <f t="shared" si="6"/>
        <v>4320</v>
      </c>
      <c r="C59">
        <f t="shared" si="7"/>
        <v>4320</v>
      </c>
      <c r="D59">
        <f t="shared" si="2"/>
        <v>4320</v>
      </c>
      <c r="E59" t="str">
        <f t="shared" si="3"/>
        <v/>
      </c>
      <c r="F59" t="str">
        <f t="shared" si="4"/>
        <v/>
      </c>
      <c r="G59" t="str">
        <f t="shared" si="5"/>
        <v/>
      </c>
      <c r="H59" s="167" t="str">
        <f t="shared" si="1"/>
        <v/>
      </c>
    </row>
    <row r="60" spans="1:8" x14ac:dyDescent="0.75">
      <c r="A60">
        <v>46</v>
      </c>
      <c r="B60" s="170">
        <f t="shared" si="6"/>
        <v>4860</v>
      </c>
      <c r="C60">
        <f t="shared" si="7"/>
        <v>4860</v>
      </c>
      <c r="D60">
        <f t="shared" si="2"/>
        <v>4860</v>
      </c>
      <c r="E60" t="str">
        <f t="shared" si="3"/>
        <v/>
      </c>
      <c r="F60" t="str">
        <f t="shared" si="4"/>
        <v/>
      </c>
      <c r="G60" t="str">
        <f t="shared" si="5"/>
        <v/>
      </c>
      <c r="H60" s="167" t="str">
        <f t="shared" si="1"/>
        <v/>
      </c>
    </row>
    <row r="61" spans="1:8" x14ac:dyDescent="0.75">
      <c r="A61">
        <v>47</v>
      </c>
      <c r="B61" s="170">
        <f t="shared" si="6"/>
        <v>5400</v>
      </c>
      <c r="C61">
        <f t="shared" si="7"/>
        <v>5400</v>
      </c>
      <c r="D61">
        <f t="shared" si="2"/>
        <v>5400</v>
      </c>
      <c r="E61" t="str">
        <f t="shared" si="3"/>
        <v/>
      </c>
      <c r="F61" t="str">
        <f t="shared" si="4"/>
        <v/>
      </c>
      <c r="G61" t="str">
        <f t="shared" si="5"/>
        <v/>
      </c>
      <c r="H61" s="167" t="str">
        <f t="shared" si="1"/>
        <v/>
      </c>
    </row>
    <row r="62" spans="1:8" x14ac:dyDescent="0.75">
      <c r="A62">
        <v>48</v>
      </c>
      <c r="B62" s="170">
        <f t="shared" si="6"/>
        <v>5940</v>
      </c>
      <c r="C62">
        <f t="shared" si="7"/>
        <v>5940</v>
      </c>
      <c r="D62">
        <f t="shared" si="2"/>
        <v>5940</v>
      </c>
      <c r="E62" t="str">
        <f t="shared" si="3"/>
        <v/>
      </c>
      <c r="F62" t="str">
        <f t="shared" si="4"/>
        <v/>
      </c>
      <c r="G62" t="str">
        <f t="shared" si="5"/>
        <v/>
      </c>
      <c r="H62" s="167" t="str">
        <f t="shared" si="1"/>
        <v/>
      </c>
    </row>
    <row r="63" spans="1:8" x14ac:dyDescent="0.75">
      <c r="A63">
        <v>49</v>
      </c>
      <c r="B63" s="170">
        <f t="shared" si="6"/>
        <v>6480</v>
      </c>
      <c r="C63">
        <f t="shared" si="7"/>
        <v>6480</v>
      </c>
      <c r="D63">
        <f t="shared" si="2"/>
        <v>6480</v>
      </c>
      <c r="E63" t="str">
        <f t="shared" si="3"/>
        <v/>
      </c>
      <c r="F63" t="str">
        <f t="shared" si="4"/>
        <v/>
      </c>
      <c r="G63" t="str">
        <f t="shared" si="5"/>
        <v/>
      </c>
      <c r="H63" s="167" t="str">
        <f t="shared" si="1"/>
        <v/>
      </c>
    </row>
    <row r="64" spans="1:8" x14ac:dyDescent="0.75">
      <c r="A64">
        <v>50</v>
      </c>
      <c r="B64" s="170">
        <f t="shared" si="6"/>
        <v>7020</v>
      </c>
      <c r="C64">
        <f t="shared" si="7"/>
        <v>7020</v>
      </c>
      <c r="D64">
        <f t="shared" si="2"/>
        <v>7020</v>
      </c>
      <c r="E64" t="str">
        <f t="shared" si="3"/>
        <v/>
      </c>
      <c r="F64" t="str">
        <f t="shared" si="4"/>
        <v/>
      </c>
      <c r="G64" t="str">
        <f t="shared" si="5"/>
        <v/>
      </c>
      <c r="H64" s="167" t="str">
        <f t="shared" si="1"/>
        <v/>
      </c>
    </row>
    <row r="65" spans="1:8" x14ac:dyDescent="0.75">
      <c r="A65">
        <v>51</v>
      </c>
      <c r="B65" s="170">
        <f t="shared" si="6"/>
        <v>7560</v>
      </c>
      <c r="C65">
        <f t="shared" si="7"/>
        <v>7560</v>
      </c>
      <c r="D65">
        <f t="shared" si="2"/>
        <v>7560</v>
      </c>
      <c r="E65" t="str">
        <f t="shared" si="3"/>
        <v/>
      </c>
      <c r="F65" t="str">
        <f t="shared" si="4"/>
        <v/>
      </c>
      <c r="G65" t="str">
        <f t="shared" si="5"/>
        <v/>
      </c>
      <c r="H65" s="167" t="str">
        <f t="shared" si="1"/>
        <v/>
      </c>
    </row>
    <row r="66" spans="1:8" x14ac:dyDescent="0.75">
      <c r="A66">
        <v>52</v>
      </c>
      <c r="B66" s="170">
        <f t="shared" si="6"/>
        <v>8100</v>
      </c>
      <c r="C66">
        <f t="shared" si="7"/>
        <v>8100</v>
      </c>
      <c r="D66">
        <f t="shared" si="2"/>
        <v>8100</v>
      </c>
      <c r="E66" t="str">
        <f t="shared" si="3"/>
        <v/>
      </c>
      <c r="F66" t="str">
        <f t="shared" si="4"/>
        <v/>
      </c>
      <c r="G66" t="str">
        <f t="shared" si="5"/>
        <v/>
      </c>
      <c r="H66" s="167" t="str">
        <f t="shared" si="1"/>
        <v/>
      </c>
    </row>
    <row r="67" spans="1:8" x14ac:dyDescent="0.75">
      <c r="A67">
        <v>53</v>
      </c>
      <c r="B67" s="170">
        <f t="shared" si="6"/>
        <v>8640</v>
      </c>
      <c r="C67">
        <f t="shared" si="7"/>
        <v>8640</v>
      </c>
      <c r="D67">
        <f t="shared" si="2"/>
        <v>8640</v>
      </c>
      <c r="E67" t="str">
        <f t="shared" si="3"/>
        <v/>
      </c>
      <c r="F67" t="str">
        <f t="shared" si="4"/>
        <v/>
      </c>
      <c r="G67" t="str">
        <f t="shared" si="5"/>
        <v/>
      </c>
      <c r="H67" s="167" t="str">
        <f t="shared" si="1"/>
        <v/>
      </c>
    </row>
    <row r="68" spans="1:8" x14ac:dyDescent="0.75">
      <c r="A68">
        <v>54</v>
      </c>
      <c r="B68" s="170">
        <f t="shared" si="6"/>
        <v>9180</v>
      </c>
      <c r="C68">
        <f t="shared" si="7"/>
        <v>9180</v>
      </c>
      <c r="D68">
        <f t="shared" si="2"/>
        <v>9180</v>
      </c>
      <c r="E68" t="str">
        <f t="shared" si="3"/>
        <v/>
      </c>
      <c r="F68" t="str">
        <f t="shared" si="4"/>
        <v/>
      </c>
      <c r="G68" t="str">
        <f t="shared" si="5"/>
        <v/>
      </c>
      <c r="H68" s="167" t="str">
        <f t="shared" si="1"/>
        <v/>
      </c>
    </row>
    <row r="69" spans="1:8" x14ac:dyDescent="0.75">
      <c r="A69">
        <v>55</v>
      </c>
      <c r="B69" s="170">
        <f t="shared" si="6"/>
        <v>9720</v>
      </c>
      <c r="C69">
        <f t="shared" si="7"/>
        <v>9720</v>
      </c>
      <c r="D69">
        <f t="shared" si="2"/>
        <v>9720</v>
      </c>
      <c r="E69" t="str">
        <f t="shared" si="3"/>
        <v/>
      </c>
      <c r="F69" t="str">
        <f t="shared" si="4"/>
        <v/>
      </c>
      <c r="G69" t="str">
        <f t="shared" si="5"/>
        <v/>
      </c>
      <c r="H69" s="167" t="str">
        <f t="shared" si="1"/>
        <v/>
      </c>
    </row>
    <row r="70" spans="1:8" x14ac:dyDescent="0.75">
      <c r="A70">
        <v>56</v>
      </c>
      <c r="B70" s="170">
        <f t="shared" si="6"/>
        <v>10260</v>
      </c>
      <c r="C70">
        <f t="shared" si="7"/>
        <v>10260</v>
      </c>
      <c r="D70">
        <f t="shared" si="2"/>
        <v>10260</v>
      </c>
      <c r="E70" t="str">
        <f t="shared" si="3"/>
        <v/>
      </c>
      <c r="F70" t="str">
        <f t="shared" si="4"/>
        <v/>
      </c>
      <c r="G70" t="str">
        <f t="shared" si="5"/>
        <v/>
      </c>
      <c r="H70" s="167" t="str">
        <f t="shared" si="1"/>
        <v/>
      </c>
    </row>
    <row r="71" spans="1:8" x14ac:dyDescent="0.75">
      <c r="A71">
        <v>57</v>
      </c>
      <c r="B71" s="170">
        <f t="shared" si="6"/>
        <v>10800</v>
      </c>
      <c r="C71">
        <f t="shared" si="7"/>
        <v>10800</v>
      </c>
      <c r="D71">
        <f t="shared" si="2"/>
        <v>10800</v>
      </c>
      <c r="E71" t="str">
        <f t="shared" si="3"/>
        <v/>
      </c>
      <c r="F71" t="str">
        <f t="shared" si="4"/>
        <v/>
      </c>
      <c r="G71" t="str">
        <f t="shared" si="5"/>
        <v/>
      </c>
      <c r="H71" s="167" t="str">
        <f t="shared" si="1"/>
        <v/>
      </c>
    </row>
    <row r="72" spans="1:8" x14ac:dyDescent="0.75">
      <c r="A72">
        <v>58</v>
      </c>
      <c r="B72" s="170">
        <f t="shared" si="6"/>
        <v>11340</v>
      </c>
      <c r="C72">
        <f t="shared" si="7"/>
        <v>11340</v>
      </c>
      <c r="D72">
        <f t="shared" si="2"/>
        <v>11340</v>
      </c>
      <c r="E72" t="str">
        <f t="shared" si="3"/>
        <v/>
      </c>
      <c r="F72" t="str">
        <f t="shared" si="4"/>
        <v/>
      </c>
      <c r="G72" t="str">
        <f t="shared" si="5"/>
        <v/>
      </c>
      <c r="H72" s="167" t="str">
        <f t="shared" si="1"/>
        <v/>
      </c>
    </row>
    <row r="73" spans="1:8" x14ac:dyDescent="0.75">
      <c r="A73">
        <v>59</v>
      </c>
      <c r="B73" s="170">
        <f t="shared" si="6"/>
        <v>11880</v>
      </c>
      <c r="C73">
        <f t="shared" si="7"/>
        <v>11880</v>
      </c>
      <c r="D73">
        <f t="shared" si="2"/>
        <v>11880</v>
      </c>
      <c r="E73" t="str">
        <f t="shared" si="3"/>
        <v/>
      </c>
      <c r="F73" t="str">
        <f t="shared" si="4"/>
        <v/>
      </c>
      <c r="G73" t="str">
        <f t="shared" si="5"/>
        <v/>
      </c>
      <c r="H73" s="167" t="str">
        <f t="shared" si="1"/>
        <v/>
      </c>
    </row>
    <row r="74" spans="1:8" x14ac:dyDescent="0.75">
      <c r="A74">
        <v>60</v>
      </c>
      <c r="B74" s="170">
        <f t="shared" si="6"/>
        <v>12420</v>
      </c>
      <c r="C74">
        <f t="shared" si="7"/>
        <v>12420</v>
      </c>
      <c r="D74">
        <f t="shared" si="2"/>
        <v>12420</v>
      </c>
      <c r="E74" t="str">
        <f t="shared" si="3"/>
        <v/>
      </c>
      <c r="F74" t="str">
        <f t="shared" si="4"/>
        <v/>
      </c>
      <c r="G74" t="str">
        <f t="shared" si="5"/>
        <v/>
      </c>
      <c r="H74" s="167" t="str">
        <f t="shared" si="1"/>
        <v/>
      </c>
    </row>
    <row r="75" spans="1:8" x14ac:dyDescent="0.75">
      <c r="A75">
        <v>61</v>
      </c>
      <c r="B75" s="170">
        <f t="shared" si="6"/>
        <v>12960</v>
      </c>
      <c r="C75">
        <f t="shared" si="7"/>
        <v>12960</v>
      </c>
      <c r="D75">
        <f t="shared" si="2"/>
        <v>12960</v>
      </c>
      <c r="E75" t="str">
        <f t="shared" si="3"/>
        <v/>
      </c>
      <c r="F75" t="str">
        <f t="shared" si="4"/>
        <v/>
      </c>
      <c r="G75" t="str">
        <f t="shared" si="5"/>
        <v/>
      </c>
      <c r="H75" s="167" t="str">
        <f t="shared" si="1"/>
        <v/>
      </c>
    </row>
    <row r="76" spans="1:8" x14ac:dyDescent="0.75">
      <c r="A76">
        <v>62</v>
      </c>
      <c r="B76" s="170">
        <f t="shared" si="6"/>
        <v>13500</v>
      </c>
      <c r="C76">
        <f t="shared" si="7"/>
        <v>13500</v>
      </c>
      <c r="D76">
        <f t="shared" si="2"/>
        <v>13500</v>
      </c>
      <c r="E76" t="str">
        <f t="shared" si="3"/>
        <v/>
      </c>
      <c r="F76" t="str">
        <f t="shared" si="4"/>
        <v/>
      </c>
      <c r="G76" t="str">
        <f t="shared" si="5"/>
        <v/>
      </c>
      <c r="H76" s="167" t="str">
        <f t="shared" si="1"/>
        <v/>
      </c>
    </row>
    <row r="77" spans="1:8" x14ac:dyDescent="0.75">
      <c r="A77">
        <v>63</v>
      </c>
      <c r="B77" s="170">
        <f t="shared" si="6"/>
        <v>14040</v>
      </c>
      <c r="C77">
        <f t="shared" si="7"/>
        <v>14040</v>
      </c>
      <c r="D77">
        <f t="shared" si="2"/>
        <v>14040</v>
      </c>
      <c r="E77" t="str">
        <f t="shared" si="3"/>
        <v/>
      </c>
      <c r="F77" t="str">
        <f t="shared" si="4"/>
        <v/>
      </c>
      <c r="G77" t="str">
        <f t="shared" si="5"/>
        <v/>
      </c>
      <c r="H77" s="167" t="str">
        <f t="shared" si="1"/>
        <v/>
      </c>
    </row>
    <row r="78" spans="1:8" x14ac:dyDescent="0.75">
      <c r="A78">
        <v>64</v>
      </c>
      <c r="B78" s="170">
        <f t="shared" si="6"/>
        <v>14580</v>
      </c>
      <c r="C78">
        <f t="shared" si="7"/>
        <v>14580</v>
      </c>
      <c r="D78">
        <f t="shared" si="2"/>
        <v>14580</v>
      </c>
      <c r="E78" t="str">
        <f t="shared" si="3"/>
        <v/>
      </c>
      <c r="F78" t="str">
        <f t="shared" si="4"/>
        <v/>
      </c>
      <c r="G78" t="str">
        <f t="shared" si="5"/>
        <v/>
      </c>
      <c r="H78" s="167" t="str">
        <f t="shared" si="1"/>
        <v/>
      </c>
    </row>
    <row r="79" spans="1:8" x14ac:dyDescent="0.75">
      <c r="A79">
        <v>65</v>
      </c>
      <c r="B79" s="170">
        <f t="shared" si="6"/>
        <v>15120</v>
      </c>
      <c r="C79">
        <f t="shared" si="7"/>
        <v>15120</v>
      </c>
      <c r="D79">
        <f t="shared" si="2"/>
        <v>15120</v>
      </c>
      <c r="E79" t="str">
        <f t="shared" si="3"/>
        <v/>
      </c>
      <c r="F79" t="str">
        <f t="shared" si="4"/>
        <v/>
      </c>
      <c r="G79" t="str">
        <f t="shared" si="5"/>
        <v/>
      </c>
      <c r="H79" s="167" t="str">
        <f t="shared" si="1"/>
        <v/>
      </c>
    </row>
    <row r="80" spans="1:8" x14ac:dyDescent="0.75">
      <c r="A80">
        <v>66</v>
      </c>
      <c r="B80" s="170">
        <f t="shared" si="6"/>
        <v>15660</v>
      </c>
      <c r="C80">
        <f t="shared" si="7"/>
        <v>15660</v>
      </c>
      <c r="D80">
        <f t="shared" si="2"/>
        <v>15660</v>
      </c>
      <c r="E80" t="str">
        <f t="shared" si="3"/>
        <v/>
      </c>
      <c r="F80" t="str">
        <f t="shared" si="4"/>
        <v/>
      </c>
      <c r="G80" t="str">
        <f t="shared" si="5"/>
        <v/>
      </c>
      <c r="H80" s="167" t="str">
        <f t="shared" ref="H80:H143" si="8">IF(SUM(E80:G80)&gt;0, 1, "")</f>
        <v/>
      </c>
    </row>
    <row r="81" spans="1:8" x14ac:dyDescent="0.75">
      <c r="A81">
        <v>67</v>
      </c>
      <c r="B81" s="170">
        <f t="shared" si="6"/>
        <v>16200</v>
      </c>
      <c r="C81">
        <f t="shared" si="7"/>
        <v>16200</v>
      </c>
      <c r="D81">
        <f t="shared" ref="D81:D144" si="9">IF($C$6 = "", "", IF(D80+$C$3&gt;$C$6,$C$3, D80+$C$3))</f>
        <v>16200</v>
      </c>
      <c r="E81" t="str">
        <f t="shared" ref="E81:E144" si="10">IF(B81=$C$3, 1, "")</f>
        <v/>
      </c>
      <c r="F81" t="str">
        <f t="shared" ref="F81:F144" si="11">IF(C81=$C$3, 1, "")</f>
        <v/>
      </c>
      <c r="G81" t="str">
        <f t="shared" ref="G81:G144" si="12">IF(D81=$C$3, 1, "")</f>
        <v/>
      </c>
      <c r="H81" s="167" t="str">
        <f t="shared" si="8"/>
        <v/>
      </c>
    </row>
    <row r="82" spans="1:8" x14ac:dyDescent="0.75">
      <c r="A82">
        <v>68</v>
      </c>
      <c r="B82" s="170">
        <f t="shared" ref="B82:B145" si="13">IF(B81+$C$3&gt;$C$4,$C$3, B81+$C$3)</f>
        <v>16740</v>
      </c>
      <c r="C82">
        <f t="shared" ref="C82:C145" si="14">IF($C$5 = "", "", IF(C81+$C$3&gt;$C$5,$C$3, C81+$C$3))</f>
        <v>16740</v>
      </c>
      <c r="D82">
        <f t="shared" si="9"/>
        <v>16740</v>
      </c>
      <c r="E82" t="str">
        <f t="shared" si="10"/>
        <v/>
      </c>
      <c r="F82" t="str">
        <f t="shared" si="11"/>
        <v/>
      </c>
      <c r="G82" t="str">
        <f t="shared" si="12"/>
        <v/>
      </c>
      <c r="H82" s="167" t="str">
        <f t="shared" si="8"/>
        <v/>
      </c>
    </row>
    <row r="83" spans="1:8" x14ac:dyDescent="0.75">
      <c r="A83">
        <v>69</v>
      </c>
      <c r="B83" s="170">
        <f t="shared" si="13"/>
        <v>17280</v>
      </c>
      <c r="C83">
        <f t="shared" si="14"/>
        <v>17280</v>
      </c>
      <c r="D83">
        <f t="shared" si="9"/>
        <v>17280</v>
      </c>
      <c r="E83" t="str">
        <f t="shared" si="10"/>
        <v/>
      </c>
      <c r="F83" t="str">
        <f t="shared" si="11"/>
        <v/>
      </c>
      <c r="G83" t="str">
        <f t="shared" si="12"/>
        <v/>
      </c>
      <c r="H83" s="167" t="str">
        <f t="shared" si="8"/>
        <v/>
      </c>
    </row>
    <row r="84" spans="1:8" x14ac:dyDescent="0.75">
      <c r="A84">
        <v>70</v>
      </c>
      <c r="B84" s="170">
        <f t="shared" si="13"/>
        <v>17820</v>
      </c>
      <c r="C84">
        <f t="shared" si="14"/>
        <v>17820</v>
      </c>
      <c r="D84">
        <f t="shared" si="9"/>
        <v>17820</v>
      </c>
      <c r="E84" t="str">
        <f t="shared" si="10"/>
        <v/>
      </c>
      <c r="F84" t="str">
        <f t="shared" si="11"/>
        <v/>
      </c>
      <c r="G84" t="str">
        <f t="shared" si="12"/>
        <v/>
      </c>
      <c r="H84" s="167" t="str">
        <f t="shared" si="8"/>
        <v/>
      </c>
    </row>
    <row r="85" spans="1:8" x14ac:dyDescent="0.75">
      <c r="A85">
        <v>71</v>
      </c>
      <c r="B85" s="170">
        <f t="shared" si="13"/>
        <v>18360</v>
      </c>
      <c r="C85">
        <f t="shared" si="14"/>
        <v>18360</v>
      </c>
      <c r="D85">
        <f t="shared" si="9"/>
        <v>18360</v>
      </c>
      <c r="E85" t="str">
        <f t="shared" si="10"/>
        <v/>
      </c>
      <c r="F85" t="str">
        <f t="shared" si="11"/>
        <v/>
      </c>
      <c r="G85" t="str">
        <f t="shared" si="12"/>
        <v/>
      </c>
      <c r="H85" s="167" t="str">
        <f t="shared" si="8"/>
        <v/>
      </c>
    </row>
    <row r="86" spans="1:8" x14ac:dyDescent="0.75">
      <c r="A86">
        <v>72</v>
      </c>
      <c r="B86" s="170">
        <f t="shared" si="13"/>
        <v>18900</v>
      </c>
      <c r="C86">
        <f t="shared" si="14"/>
        <v>18900</v>
      </c>
      <c r="D86">
        <f t="shared" si="9"/>
        <v>18900</v>
      </c>
      <c r="E86" t="str">
        <f t="shared" si="10"/>
        <v/>
      </c>
      <c r="F86" t="str">
        <f t="shared" si="11"/>
        <v/>
      </c>
      <c r="G86" t="str">
        <f t="shared" si="12"/>
        <v/>
      </c>
      <c r="H86" s="167" t="str">
        <f t="shared" si="8"/>
        <v/>
      </c>
    </row>
    <row r="87" spans="1:8" x14ac:dyDescent="0.75">
      <c r="A87">
        <v>73</v>
      </c>
      <c r="B87" s="170">
        <f t="shared" si="13"/>
        <v>19440</v>
      </c>
      <c r="C87">
        <f t="shared" si="14"/>
        <v>19440</v>
      </c>
      <c r="D87">
        <f t="shared" si="9"/>
        <v>19440</v>
      </c>
      <c r="E87" t="str">
        <f t="shared" si="10"/>
        <v/>
      </c>
      <c r="F87" t="str">
        <f t="shared" si="11"/>
        <v/>
      </c>
      <c r="G87" t="str">
        <f t="shared" si="12"/>
        <v/>
      </c>
      <c r="H87" s="167" t="str">
        <f t="shared" si="8"/>
        <v/>
      </c>
    </row>
    <row r="88" spans="1:8" x14ac:dyDescent="0.75">
      <c r="A88">
        <v>74</v>
      </c>
      <c r="B88" s="170">
        <f t="shared" si="13"/>
        <v>19980</v>
      </c>
      <c r="C88">
        <f t="shared" si="14"/>
        <v>19980</v>
      </c>
      <c r="D88">
        <f t="shared" si="9"/>
        <v>19980</v>
      </c>
      <c r="E88" t="str">
        <f t="shared" si="10"/>
        <v/>
      </c>
      <c r="F88" t="str">
        <f t="shared" si="11"/>
        <v/>
      </c>
      <c r="G88" t="str">
        <f t="shared" si="12"/>
        <v/>
      </c>
      <c r="H88" s="167" t="str">
        <f t="shared" si="8"/>
        <v/>
      </c>
    </row>
    <row r="89" spans="1:8" x14ac:dyDescent="0.75">
      <c r="A89">
        <v>75</v>
      </c>
      <c r="B89" s="170">
        <f t="shared" si="13"/>
        <v>540</v>
      </c>
      <c r="C89">
        <f t="shared" si="14"/>
        <v>540</v>
      </c>
      <c r="D89">
        <f t="shared" si="9"/>
        <v>540</v>
      </c>
      <c r="E89">
        <f t="shared" si="10"/>
        <v>1</v>
      </c>
      <c r="F89">
        <f t="shared" si="11"/>
        <v>1</v>
      </c>
      <c r="G89">
        <f t="shared" si="12"/>
        <v>1</v>
      </c>
      <c r="H89" s="167">
        <f t="shared" si="8"/>
        <v>1</v>
      </c>
    </row>
    <row r="90" spans="1:8" x14ac:dyDescent="0.75">
      <c r="A90">
        <v>76</v>
      </c>
      <c r="B90" s="170">
        <f t="shared" si="13"/>
        <v>1080</v>
      </c>
      <c r="C90">
        <f t="shared" si="14"/>
        <v>1080</v>
      </c>
      <c r="D90">
        <f t="shared" si="9"/>
        <v>1080</v>
      </c>
      <c r="E90" t="str">
        <f t="shared" si="10"/>
        <v/>
      </c>
      <c r="F90" t="str">
        <f t="shared" si="11"/>
        <v/>
      </c>
      <c r="G90" t="str">
        <f t="shared" si="12"/>
        <v/>
      </c>
      <c r="H90" s="167" t="str">
        <f t="shared" si="8"/>
        <v/>
      </c>
    </row>
    <row r="91" spans="1:8" x14ac:dyDescent="0.75">
      <c r="A91">
        <v>77</v>
      </c>
      <c r="B91" s="170">
        <f t="shared" si="13"/>
        <v>1620</v>
      </c>
      <c r="C91">
        <f t="shared" si="14"/>
        <v>1620</v>
      </c>
      <c r="D91">
        <f t="shared" si="9"/>
        <v>1620</v>
      </c>
      <c r="E91" t="str">
        <f t="shared" si="10"/>
        <v/>
      </c>
      <c r="F91" t="str">
        <f t="shared" si="11"/>
        <v/>
      </c>
      <c r="G91" t="str">
        <f t="shared" si="12"/>
        <v/>
      </c>
      <c r="H91" s="167" t="str">
        <f t="shared" si="8"/>
        <v/>
      </c>
    </row>
    <row r="92" spans="1:8" x14ac:dyDescent="0.75">
      <c r="A92">
        <v>78</v>
      </c>
      <c r="B92" s="170">
        <f t="shared" si="13"/>
        <v>2160</v>
      </c>
      <c r="C92">
        <f t="shared" si="14"/>
        <v>2160</v>
      </c>
      <c r="D92">
        <f t="shared" si="9"/>
        <v>2160</v>
      </c>
      <c r="E92" t="str">
        <f t="shared" si="10"/>
        <v/>
      </c>
      <c r="F92" t="str">
        <f t="shared" si="11"/>
        <v/>
      </c>
      <c r="G92" t="str">
        <f t="shared" si="12"/>
        <v/>
      </c>
      <c r="H92" s="167" t="str">
        <f t="shared" si="8"/>
        <v/>
      </c>
    </row>
    <row r="93" spans="1:8" x14ac:dyDescent="0.75">
      <c r="A93">
        <v>79</v>
      </c>
      <c r="B93" s="170">
        <f t="shared" si="13"/>
        <v>2700</v>
      </c>
      <c r="C93">
        <f t="shared" si="14"/>
        <v>2700</v>
      </c>
      <c r="D93">
        <f t="shared" si="9"/>
        <v>2700</v>
      </c>
      <c r="E93" t="str">
        <f t="shared" si="10"/>
        <v/>
      </c>
      <c r="F93" t="str">
        <f t="shared" si="11"/>
        <v/>
      </c>
      <c r="G93" t="str">
        <f t="shared" si="12"/>
        <v/>
      </c>
      <c r="H93" s="167" t="str">
        <f t="shared" si="8"/>
        <v/>
      </c>
    </row>
    <row r="94" spans="1:8" x14ac:dyDescent="0.75">
      <c r="A94">
        <v>80</v>
      </c>
      <c r="B94" s="170">
        <f t="shared" si="13"/>
        <v>3240</v>
      </c>
      <c r="C94">
        <f t="shared" si="14"/>
        <v>3240</v>
      </c>
      <c r="D94">
        <f t="shared" si="9"/>
        <v>3240</v>
      </c>
      <c r="E94" t="str">
        <f t="shared" si="10"/>
        <v/>
      </c>
      <c r="F94" t="str">
        <f t="shared" si="11"/>
        <v/>
      </c>
      <c r="G94" t="str">
        <f t="shared" si="12"/>
        <v/>
      </c>
      <c r="H94" s="167" t="str">
        <f t="shared" si="8"/>
        <v/>
      </c>
    </row>
    <row r="95" spans="1:8" x14ac:dyDescent="0.75">
      <c r="A95">
        <v>81</v>
      </c>
      <c r="B95" s="170">
        <f t="shared" si="13"/>
        <v>3780</v>
      </c>
      <c r="C95">
        <f t="shared" si="14"/>
        <v>3780</v>
      </c>
      <c r="D95">
        <f t="shared" si="9"/>
        <v>3780</v>
      </c>
      <c r="E95" t="str">
        <f t="shared" si="10"/>
        <v/>
      </c>
      <c r="F95" t="str">
        <f t="shared" si="11"/>
        <v/>
      </c>
      <c r="G95" t="str">
        <f t="shared" si="12"/>
        <v/>
      </c>
      <c r="H95" s="167" t="str">
        <f t="shared" si="8"/>
        <v/>
      </c>
    </row>
    <row r="96" spans="1:8" x14ac:dyDescent="0.75">
      <c r="A96">
        <v>82</v>
      </c>
      <c r="B96" s="170">
        <f t="shared" si="13"/>
        <v>4320</v>
      </c>
      <c r="C96">
        <f t="shared" si="14"/>
        <v>4320</v>
      </c>
      <c r="D96">
        <f t="shared" si="9"/>
        <v>4320</v>
      </c>
      <c r="E96" t="str">
        <f t="shared" si="10"/>
        <v/>
      </c>
      <c r="F96" t="str">
        <f t="shared" si="11"/>
        <v/>
      </c>
      <c r="G96" t="str">
        <f t="shared" si="12"/>
        <v/>
      </c>
      <c r="H96" s="167" t="str">
        <f t="shared" si="8"/>
        <v/>
      </c>
    </row>
    <row r="97" spans="1:8" x14ac:dyDescent="0.75">
      <c r="A97">
        <v>83</v>
      </c>
      <c r="B97" s="170">
        <f t="shared" si="13"/>
        <v>4860</v>
      </c>
      <c r="C97">
        <f t="shared" si="14"/>
        <v>4860</v>
      </c>
      <c r="D97">
        <f t="shared" si="9"/>
        <v>4860</v>
      </c>
      <c r="E97" t="str">
        <f t="shared" si="10"/>
        <v/>
      </c>
      <c r="F97" t="str">
        <f t="shared" si="11"/>
        <v/>
      </c>
      <c r="G97" t="str">
        <f t="shared" si="12"/>
        <v/>
      </c>
      <c r="H97" s="167" t="str">
        <f t="shared" si="8"/>
        <v/>
      </c>
    </row>
    <row r="98" spans="1:8" x14ac:dyDescent="0.75">
      <c r="A98">
        <v>84</v>
      </c>
      <c r="B98" s="170">
        <f t="shared" si="13"/>
        <v>5400</v>
      </c>
      <c r="C98">
        <f t="shared" si="14"/>
        <v>5400</v>
      </c>
      <c r="D98">
        <f t="shared" si="9"/>
        <v>5400</v>
      </c>
      <c r="E98" t="str">
        <f t="shared" si="10"/>
        <v/>
      </c>
      <c r="F98" t="str">
        <f t="shared" si="11"/>
        <v/>
      </c>
      <c r="G98" t="str">
        <f t="shared" si="12"/>
        <v/>
      </c>
      <c r="H98" s="167" t="str">
        <f t="shared" si="8"/>
        <v/>
      </c>
    </row>
    <row r="99" spans="1:8" x14ac:dyDescent="0.75">
      <c r="A99">
        <v>85</v>
      </c>
      <c r="B99" s="170">
        <f t="shared" si="13"/>
        <v>5940</v>
      </c>
      <c r="C99">
        <f t="shared" si="14"/>
        <v>5940</v>
      </c>
      <c r="D99">
        <f t="shared" si="9"/>
        <v>5940</v>
      </c>
      <c r="E99" t="str">
        <f t="shared" si="10"/>
        <v/>
      </c>
      <c r="F99" t="str">
        <f t="shared" si="11"/>
        <v/>
      </c>
      <c r="G99" t="str">
        <f t="shared" si="12"/>
        <v/>
      </c>
      <c r="H99" s="167" t="str">
        <f t="shared" si="8"/>
        <v/>
      </c>
    </row>
    <row r="100" spans="1:8" x14ac:dyDescent="0.75">
      <c r="A100">
        <v>86</v>
      </c>
      <c r="B100" s="170">
        <f t="shared" si="13"/>
        <v>6480</v>
      </c>
      <c r="C100">
        <f t="shared" si="14"/>
        <v>6480</v>
      </c>
      <c r="D100">
        <f t="shared" si="9"/>
        <v>6480</v>
      </c>
      <c r="E100" t="str">
        <f t="shared" si="10"/>
        <v/>
      </c>
      <c r="F100" t="str">
        <f t="shared" si="11"/>
        <v/>
      </c>
      <c r="G100" t="str">
        <f t="shared" si="12"/>
        <v/>
      </c>
      <c r="H100" s="167" t="str">
        <f t="shared" si="8"/>
        <v/>
      </c>
    </row>
    <row r="101" spans="1:8" x14ac:dyDescent="0.75">
      <c r="A101">
        <v>87</v>
      </c>
      <c r="B101" s="170">
        <f t="shared" si="13"/>
        <v>7020</v>
      </c>
      <c r="C101">
        <f t="shared" si="14"/>
        <v>7020</v>
      </c>
      <c r="D101">
        <f t="shared" si="9"/>
        <v>7020</v>
      </c>
      <c r="E101" t="str">
        <f t="shared" si="10"/>
        <v/>
      </c>
      <c r="F101" t="str">
        <f t="shared" si="11"/>
        <v/>
      </c>
      <c r="G101" t="str">
        <f t="shared" si="12"/>
        <v/>
      </c>
      <c r="H101" s="167" t="str">
        <f t="shared" si="8"/>
        <v/>
      </c>
    </row>
    <row r="102" spans="1:8" x14ac:dyDescent="0.75">
      <c r="A102">
        <v>88</v>
      </c>
      <c r="B102" s="170">
        <f t="shared" si="13"/>
        <v>7560</v>
      </c>
      <c r="C102">
        <f t="shared" si="14"/>
        <v>7560</v>
      </c>
      <c r="D102">
        <f t="shared" si="9"/>
        <v>7560</v>
      </c>
      <c r="E102" t="str">
        <f t="shared" si="10"/>
        <v/>
      </c>
      <c r="F102" t="str">
        <f t="shared" si="11"/>
        <v/>
      </c>
      <c r="G102" t="str">
        <f t="shared" si="12"/>
        <v/>
      </c>
      <c r="H102" s="167" t="str">
        <f t="shared" si="8"/>
        <v/>
      </c>
    </row>
    <row r="103" spans="1:8" x14ac:dyDescent="0.75">
      <c r="A103">
        <v>89</v>
      </c>
      <c r="B103" s="170">
        <f t="shared" si="13"/>
        <v>8100</v>
      </c>
      <c r="C103">
        <f t="shared" si="14"/>
        <v>8100</v>
      </c>
      <c r="D103">
        <f t="shared" si="9"/>
        <v>8100</v>
      </c>
      <c r="E103" t="str">
        <f t="shared" si="10"/>
        <v/>
      </c>
      <c r="F103" t="str">
        <f t="shared" si="11"/>
        <v/>
      </c>
      <c r="G103" t="str">
        <f t="shared" si="12"/>
        <v/>
      </c>
      <c r="H103" s="167" t="str">
        <f t="shared" si="8"/>
        <v/>
      </c>
    </row>
    <row r="104" spans="1:8" x14ac:dyDescent="0.75">
      <c r="A104">
        <v>90</v>
      </c>
      <c r="B104" s="170">
        <f t="shared" si="13"/>
        <v>8640</v>
      </c>
      <c r="C104">
        <f t="shared" si="14"/>
        <v>8640</v>
      </c>
      <c r="D104">
        <f t="shared" si="9"/>
        <v>8640</v>
      </c>
      <c r="E104" t="str">
        <f t="shared" si="10"/>
        <v/>
      </c>
      <c r="F104" t="str">
        <f t="shared" si="11"/>
        <v/>
      </c>
      <c r="G104" t="str">
        <f t="shared" si="12"/>
        <v/>
      </c>
      <c r="H104" s="167" t="str">
        <f t="shared" si="8"/>
        <v/>
      </c>
    </row>
    <row r="105" spans="1:8" x14ac:dyDescent="0.75">
      <c r="A105">
        <v>91</v>
      </c>
      <c r="B105" s="170">
        <f t="shared" si="13"/>
        <v>9180</v>
      </c>
      <c r="C105">
        <f t="shared" si="14"/>
        <v>9180</v>
      </c>
      <c r="D105">
        <f t="shared" si="9"/>
        <v>9180</v>
      </c>
      <c r="E105" t="str">
        <f t="shared" si="10"/>
        <v/>
      </c>
      <c r="F105" t="str">
        <f t="shared" si="11"/>
        <v/>
      </c>
      <c r="G105" t="str">
        <f t="shared" si="12"/>
        <v/>
      </c>
      <c r="H105" s="167" t="str">
        <f t="shared" si="8"/>
        <v/>
      </c>
    </row>
    <row r="106" spans="1:8" x14ac:dyDescent="0.75">
      <c r="A106">
        <v>92</v>
      </c>
      <c r="B106" s="170">
        <f t="shared" si="13"/>
        <v>9720</v>
      </c>
      <c r="C106">
        <f t="shared" si="14"/>
        <v>9720</v>
      </c>
      <c r="D106">
        <f t="shared" si="9"/>
        <v>9720</v>
      </c>
      <c r="E106" t="str">
        <f t="shared" si="10"/>
        <v/>
      </c>
      <c r="F106" t="str">
        <f t="shared" si="11"/>
        <v/>
      </c>
      <c r="G106" t="str">
        <f t="shared" si="12"/>
        <v/>
      </c>
      <c r="H106" s="167" t="str">
        <f t="shared" si="8"/>
        <v/>
      </c>
    </row>
    <row r="107" spans="1:8" x14ac:dyDescent="0.75">
      <c r="A107">
        <v>93</v>
      </c>
      <c r="B107" s="170">
        <f t="shared" si="13"/>
        <v>10260</v>
      </c>
      <c r="C107">
        <f t="shared" si="14"/>
        <v>10260</v>
      </c>
      <c r="D107">
        <f t="shared" si="9"/>
        <v>10260</v>
      </c>
      <c r="E107" t="str">
        <f t="shared" si="10"/>
        <v/>
      </c>
      <c r="F107" t="str">
        <f t="shared" si="11"/>
        <v/>
      </c>
      <c r="G107" t="str">
        <f t="shared" si="12"/>
        <v/>
      </c>
      <c r="H107" s="167" t="str">
        <f t="shared" si="8"/>
        <v/>
      </c>
    </row>
    <row r="108" spans="1:8" x14ac:dyDescent="0.75">
      <c r="A108">
        <v>94</v>
      </c>
      <c r="B108" s="170">
        <f t="shared" si="13"/>
        <v>10800</v>
      </c>
      <c r="C108">
        <f t="shared" si="14"/>
        <v>10800</v>
      </c>
      <c r="D108">
        <f t="shared" si="9"/>
        <v>10800</v>
      </c>
      <c r="E108" t="str">
        <f t="shared" si="10"/>
        <v/>
      </c>
      <c r="F108" t="str">
        <f t="shared" si="11"/>
        <v/>
      </c>
      <c r="G108" t="str">
        <f t="shared" si="12"/>
        <v/>
      </c>
      <c r="H108" s="167" t="str">
        <f t="shared" si="8"/>
        <v/>
      </c>
    </row>
    <row r="109" spans="1:8" x14ac:dyDescent="0.75">
      <c r="A109">
        <v>95</v>
      </c>
      <c r="B109" s="170">
        <f t="shared" si="13"/>
        <v>11340</v>
      </c>
      <c r="C109">
        <f t="shared" si="14"/>
        <v>11340</v>
      </c>
      <c r="D109">
        <f t="shared" si="9"/>
        <v>11340</v>
      </c>
      <c r="E109" t="str">
        <f t="shared" si="10"/>
        <v/>
      </c>
      <c r="F109" t="str">
        <f t="shared" si="11"/>
        <v/>
      </c>
      <c r="G109" t="str">
        <f t="shared" si="12"/>
        <v/>
      </c>
      <c r="H109" s="167" t="str">
        <f t="shared" si="8"/>
        <v/>
      </c>
    </row>
    <row r="110" spans="1:8" x14ac:dyDescent="0.75">
      <c r="A110">
        <v>96</v>
      </c>
      <c r="B110" s="170">
        <f t="shared" si="13"/>
        <v>11880</v>
      </c>
      <c r="C110">
        <f t="shared" si="14"/>
        <v>11880</v>
      </c>
      <c r="D110">
        <f t="shared" si="9"/>
        <v>11880</v>
      </c>
      <c r="E110" t="str">
        <f t="shared" si="10"/>
        <v/>
      </c>
      <c r="F110" t="str">
        <f t="shared" si="11"/>
        <v/>
      </c>
      <c r="G110" t="str">
        <f t="shared" si="12"/>
        <v/>
      </c>
      <c r="H110" s="167" t="str">
        <f t="shared" si="8"/>
        <v/>
      </c>
    </row>
    <row r="111" spans="1:8" x14ac:dyDescent="0.75">
      <c r="A111">
        <v>97</v>
      </c>
      <c r="B111" s="170">
        <f t="shared" si="13"/>
        <v>12420</v>
      </c>
      <c r="C111">
        <f t="shared" si="14"/>
        <v>12420</v>
      </c>
      <c r="D111">
        <f t="shared" si="9"/>
        <v>12420</v>
      </c>
      <c r="E111" t="str">
        <f t="shared" si="10"/>
        <v/>
      </c>
      <c r="F111" t="str">
        <f t="shared" si="11"/>
        <v/>
      </c>
      <c r="G111" t="str">
        <f t="shared" si="12"/>
        <v/>
      </c>
      <c r="H111" s="167" t="str">
        <f t="shared" si="8"/>
        <v/>
      </c>
    </row>
    <row r="112" spans="1:8" x14ac:dyDescent="0.75">
      <c r="A112">
        <v>98</v>
      </c>
      <c r="B112" s="170">
        <f t="shared" si="13"/>
        <v>12960</v>
      </c>
      <c r="C112">
        <f t="shared" si="14"/>
        <v>12960</v>
      </c>
      <c r="D112">
        <f t="shared" si="9"/>
        <v>12960</v>
      </c>
      <c r="E112" t="str">
        <f t="shared" si="10"/>
        <v/>
      </c>
      <c r="F112" t="str">
        <f t="shared" si="11"/>
        <v/>
      </c>
      <c r="G112" t="str">
        <f t="shared" si="12"/>
        <v/>
      </c>
      <c r="H112" s="167" t="str">
        <f t="shared" si="8"/>
        <v/>
      </c>
    </row>
    <row r="113" spans="1:8" x14ac:dyDescent="0.75">
      <c r="A113">
        <v>99</v>
      </c>
      <c r="B113" s="170">
        <f t="shared" si="13"/>
        <v>13500</v>
      </c>
      <c r="C113">
        <f t="shared" si="14"/>
        <v>13500</v>
      </c>
      <c r="D113">
        <f t="shared" si="9"/>
        <v>13500</v>
      </c>
      <c r="E113" t="str">
        <f t="shared" si="10"/>
        <v/>
      </c>
      <c r="F113" t="str">
        <f t="shared" si="11"/>
        <v/>
      </c>
      <c r="G113" t="str">
        <f t="shared" si="12"/>
        <v/>
      </c>
      <c r="H113" s="167" t="str">
        <f t="shared" si="8"/>
        <v/>
      </c>
    </row>
    <row r="114" spans="1:8" x14ac:dyDescent="0.75">
      <c r="A114">
        <v>100</v>
      </c>
      <c r="B114" s="170">
        <f t="shared" si="13"/>
        <v>14040</v>
      </c>
      <c r="C114">
        <f t="shared" si="14"/>
        <v>14040</v>
      </c>
      <c r="D114">
        <f t="shared" si="9"/>
        <v>14040</v>
      </c>
      <c r="E114" t="str">
        <f t="shared" si="10"/>
        <v/>
      </c>
      <c r="F114" t="str">
        <f t="shared" si="11"/>
        <v/>
      </c>
      <c r="G114" t="str">
        <f t="shared" si="12"/>
        <v/>
      </c>
      <c r="H114" s="167" t="str">
        <f t="shared" si="8"/>
        <v/>
      </c>
    </row>
    <row r="115" spans="1:8" x14ac:dyDescent="0.75">
      <c r="A115">
        <v>101</v>
      </c>
      <c r="B115" s="170">
        <f t="shared" si="13"/>
        <v>14580</v>
      </c>
      <c r="C115">
        <f t="shared" si="14"/>
        <v>14580</v>
      </c>
      <c r="D115">
        <f t="shared" si="9"/>
        <v>14580</v>
      </c>
      <c r="E115" t="str">
        <f t="shared" si="10"/>
        <v/>
      </c>
      <c r="F115" t="str">
        <f t="shared" si="11"/>
        <v/>
      </c>
      <c r="G115" t="str">
        <f t="shared" si="12"/>
        <v/>
      </c>
      <c r="H115" s="167" t="str">
        <f t="shared" si="8"/>
        <v/>
      </c>
    </row>
    <row r="116" spans="1:8" x14ac:dyDescent="0.75">
      <c r="A116">
        <v>102</v>
      </c>
      <c r="B116" s="170">
        <f t="shared" si="13"/>
        <v>15120</v>
      </c>
      <c r="C116">
        <f t="shared" si="14"/>
        <v>15120</v>
      </c>
      <c r="D116">
        <f t="shared" si="9"/>
        <v>15120</v>
      </c>
      <c r="E116" t="str">
        <f t="shared" si="10"/>
        <v/>
      </c>
      <c r="F116" t="str">
        <f t="shared" si="11"/>
        <v/>
      </c>
      <c r="G116" t="str">
        <f t="shared" si="12"/>
        <v/>
      </c>
      <c r="H116" s="167" t="str">
        <f t="shared" si="8"/>
        <v/>
      </c>
    </row>
    <row r="117" spans="1:8" x14ac:dyDescent="0.75">
      <c r="A117">
        <v>103</v>
      </c>
      <c r="B117" s="170">
        <f t="shared" si="13"/>
        <v>15660</v>
      </c>
      <c r="C117">
        <f t="shared" si="14"/>
        <v>15660</v>
      </c>
      <c r="D117">
        <f t="shared" si="9"/>
        <v>15660</v>
      </c>
      <c r="E117" t="str">
        <f t="shared" si="10"/>
        <v/>
      </c>
      <c r="F117" t="str">
        <f t="shared" si="11"/>
        <v/>
      </c>
      <c r="G117" t="str">
        <f t="shared" si="12"/>
        <v/>
      </c>
      <c r="H117" s="167" t="str">
        <f t="shared" si="8"/>
        <v/>
      </c>
    </row>
    <row r="118" spans="1:8" x14ac:dyDescent="0.75">
      <c r="A118">
        <v>104</v>
      </c>
      <c r="B118" s="170">
        <f t="shared" si="13"/>
        <v>16200</v>
      </c>
      <c r="C118">
        <f t="shared" si="14"/>
        <v>16200</v>
      </c>
      <c r="D118">
        <f t="shared" si="9"/>
        <v>16200</v>
      </c>
      <c r="E118" t="str">
        <f t="shared" si="10"/>
        <v/>
      </c>
      <c r="F118" t="str">
        <f t="shared" si="11"/>
        <v/>
      </c>
      <c r="G118" t="str">
        <f t="shared" si="12"/>
        <v/>
      </c>
      <c r="H118" s="167" t="str">
        <f t="shared" si="8"/>
        <v/>
      </c>
    </row>
    <row r="119" spans="1:8" x14ac:dyDescent="0.75">
      <c r="A119">
        <v>105</v>
      </c>
      <c r="B119" s="170">
        <f t="shared" si="13"/>
        <v>16740</v>
      </c>
      <c r="C119">
        <f t="shared" si="14"/>
        <v>16740</v>
      </c>
      <c r="D119">
        <f t="shared" si="9"/>
        <v>16740</v>
      </c>
      <c r="E119" t="str">
        <f t="shared" si="10"/>
        <v/>
      </c>
      <c r="F119" t="str">
        <f t="shared" si="11"/>
        <v/>
      </c>
      <c r="G119" t="str">
        <f t="shared" si="12"/>
        <v/>
      </c>
      <c r="H119" s="167" t="str">
        <f t="shared" si="8"/>
        <v/>
      </c>
    </row>
    <row r="120" spans="1:8" x14ac:dyDescent="0.75">
      <c r="A120">
        <v>106</v>
      </c>
      <c r="B120" s="170">
        <f t="shared" si="13"/>
        <v>17280</v>
      </c>
      <c r="C120">
        <f t="shared" si="14"/>
        <v>17280</v>
      </c>
      <c r="D120">
        <f t="shared" si="9"/>
        <v>17280</v>
      </c>
      <c r="E120" t="str">
        <f t="shared" si="10"/>
        <v/>
      </c>
      <c r="F120" t="str">
        <f t="shared" si="11"/>
        <v/>
      </c>
      <c r="G120" t="str">
        <f t="shared" si="12"/>
        <v/>
      </c>
      <c r="H120" s="167" t="str">
        <f t="shared" si="8"/>
        <v/>
      </c>
    </row>
    <row r="121" spans="1:8" x14ac:dyDescent="0.75">
      <c r="A121">
        <v>107</v>
      </c>
      <c r="B121" s="170">
        <f t="shared" si="13"/>
        <v>17820</v>
      </c>
      <c r="C121">
        <f t="shared" si="14"/>
        <v>17820</v>
      </c>
      <c r="D121">
        <f t="shared" si="9"/>
        <v>17820</v>
      </c>
      <c r="E121" t="str">
        <f t="shared" si="10"/>
        <v/>
      </c>
      <c r="F121" t="str">
        <f t="shared" si="11"/>
        <v/>
      </c>
      <c r="G121" t="str">
        <f t="shared" si="12"/>
        <v/>
      </c>
      <c r="H121" s="167" t="str">
        <f t="shared" si="8"/>
        <v/>
      </c>
    </row>
    <row r="122" spans="1:8" x14ac:dyDescent="0.75">
      <c r="A122">
        <v>108</v>
      </c>
      <c r="B122" s="170">
        <f t="shared" si="13"/>
        <v>18360</v>
      </c>
      <c r="C122">
        <f t="shared" si="14"/>
        <v>18360</v>
      </c>
      <c r="D122">
        <f t="shared" si="9"/>
        <v>18360</v>
      </c>
      <c r="E122" t="str">
        <f t="shared" si="10"/>
        <v/>
      </c>
      <c r="F122" t="str">
        <f t="shared" si="11"/>
        <v/>
      </c>
      <c r="G122" t="str">
        <f t="shared" si="12"/>
        <v/>
      </c>
      <c r="H122" s="167" t="str">
        <f t="shared" si="8"/>
        <v/>
      </c>
    </row>
    <row r="123" spans="1:8" x14ac:dyDescent="0.75">
      <c r="A123">
        <v>109</v>
      </c>
      <c r="B123" s="170">
        <f t="shared" si="13"/>
        <v>18900</v>
      </c>
      <c r="C123">
        <f t="shared" si="14"/>
        <v>18900</v>
      </c>
      <c r="D123">
        <f t="shared" si="9"/>
        <v>18900</v>
      </c>
      <c r="E123" t="str">
        <f t="shared" si="10"/>
        <v/>
      </c>
      <c r="F123" t="str">
        <f t="shared" si="11"/>
        <v/>
      </c>
      <c r="G123" t="str">
        <f t="shared" si="12"/>
        <v/>
      </c>
      <c r="H123" s="167" t="str">
        <f t="shared" si="8"/>
        <v/>
      </c>
    </row>
    <row r="124" spans="1:8" x14ac:dyDescent="0.75">
      <c r="A124">
        <v>110</v>
      </c>
      <c r="B124" s="170">
        <f t="shared" si="13"/>
        <v>19440</v>
      </c>
      <c r="C124">
        <f t="shared" si="14"/>
        <v>19440</v>
      </c>
      <c r="D124">
        <f t="shared" si="9"/>
        <v>19440</v>
      </c>
      <c r="E124" t="str">
        <f t="shared" si="10"/>
        <v/>
      </c>
      <c r="F124" t="str">
        <f t="shared" si="11"/>
        <v/>
      </c>
      <c r="G124" t="str">
        <f t="shared" si="12"/>
        <v/>
      </c>
      <c r="H124" s="167" t="str">
        <f t="shared" si="8"/>
        <v/>
      </c>
    </row>
    <row r="125" spans="1:8" x14ac:dyDescent="0.75">
      <c r="A125">
        <v>111</v>
      </c>
      <c r="B125" s="170">
        <f t="shared" si="13"/>
        <v>19980</v>
      </c>
      <c r="C125">
        <f t="shared" si="14"/>
        <v>19980</v>
      </c>
      <c r="D125">
        <f t="shared" si="9"/>
        <v>19980</v>
      </c>
      <c r="E125" t="str">
        <f t="shared" si="10"/>
        <v/>
      </c>
      <c r="F125" t="str">
        <f t="shared" si="11"/>
        <v/>
      </c>
      <c r="G125" t="str">
        <f t="shared" si="12"/>
        <v/>
      </c>
      <c r="H125" s="167" t="str">
        <f t="shared" si="8"/>
        <v/>
      </c>
    </row>
    <row r="126" spans="1:8" x14ac:dyDescent="0.75">
      <c r="A126">
        <v>112</v>
      </c>
      <c r="B126" s="170">
        <f t="shared" si="13"/>
        <v>540</v>
      </c>
      <c r="C126">
        <f t="shared" si="14"/>
        <v>540</v>
      </c>
      <c r="D126">
        <f t="shared" si="9"/>
        <v>540</v>
      </c>
      <c r="E126">
        <f t="shared" si="10"/>
        <v>1</v>
      </c>
      <c r="F126">
        <f t="shared" si="11"/>
        <v>1</v>
      </c>
      <c r="G126">
        <f t="shared" si="12"/>
        <v>1</v>
      </c>
      <c r="H126" s="167">
        <f t="shared" si="8"/>
        <v>1</v>
      </c>
    </row>
    <row r="127" spans="1:8" x14ac:dyDescent="0.75">
      <c r="A127">
        <v>113</v>
      </c>
      <c r="B127" s="170">
        <f t="shared" si="13"/>
        <v>1080</v>
      </c>
      <c r="C127">
        <f t="shared" si="14"/>
        <v>1080</v>
      </c>
      <c r="D127">
        <f t="shared" si="9"/>
        <v>1080</v>
      </c>
      <c r="E127" t="str">
        <f t="shared" si="10"/>
        <v/>
      </c>
      <c r="F127" t="str">
        <f t="shared" si="11"/>
        <v/>
      </c>
      <c r="G127" t="str">
        <f t="shared" si="12"/>
        <v/>
      </c>
      <c r="H127" s="167" t="str">
        <f t="shared" si="8"/>
        <v/>
      </c>
    </row>
    <row r="128" spans="1:8" x14ac:dyDescent="0.75">
      <c r="A128">
        <v>114</v>
      </c>
      <c r="B128" s="170">
        <f t="shared" si="13"/>
        <v>1620</v>
      </c>
      <c r="C128">
        <f t="shared" si="14"/>
        <v>1620</v>
      </c>
      <c r="D128">
        <f t="shared" si="9"/>
        <v>1620</v>
      </c>
      <c r="E128" t="str">
        <f t="shared" si="10"/>
        <v/>
      </c>
      <c r="F128" t="str">
        <f t="shared" si="11"/>
        <v/>
      </c>
      <c r="G128" t="str">
        <f t="shared" si="12"/>
        <v/>
      </c>
      <c r="H128" s="167" t="str">
        <f t="shared" si="8"/>
        <v/>
      </c>
    </row>
    <row r="129" spans="1:8" x14ac:dyDescent="0.75">
      <c r="A129">
        <v>115</v>
      </c>
      <c r="B129" s="170">
        <f t="shared" si="13"/>
        <v>2160</v>
      </c>
      <c r="C129">
        <f t="shared" si="14"/>
        <v>2160</v>
      </c>
      <c r="D129">
        <f t="shared" si="9"/>
        <v>2160</v>
      </c>
      <c r="E129" t="str">
        <f t="shared" si="10"/>
        <v/>
      </c>
      <c r="F129" t="str">
        <f t="shared" si="11"/>
        <v/>
      </c>
      <c r="G129" t="str">
        <f t="shared" si="12"/>
        <v/>
      </c>
      <c r="H129" s="167" t="str">
        <f t="shared" si="8"/>
        <v/>
      </c>
    </row>
    <row r="130" spans="1:8" x14ac:dyDescent="0.75">
      <c r="A130">
        <v>116</v>
      </c>
      <c r="B130" s="170">
        <f t="shared" si="13"/>
        <v>2700</v>
      </c>
      <c r="C130">
        <f t="shared" si="14"/>
        <v>2700</v>
      </c>
      <c r="D130">
        <f t="shared" si="9"/>
        <v>2700</v>
      </c>
      <c r="E130" t="str">
        <f t="shared" si="10"/>
        <v/>
      </c>
      <c r="F130" t="str">
        <f t="shared" si="11"/>
        <v/>
      </c>
      <c r="G130" t="str">
        <f t="shared" si="12"/>
        <v/>
      </c>
      <c r="H130" s="167" t="str">
        <f t="shared" si="8"/>
        <v/>
      </c>
    </row>
    <row r="131" spans="1:8" x14ac:dyDescent="0.75">
      <c r="A131">
        <v>117</v>
      </c>
      <c r="B131" s="170">
        <f t="shared" si="13"/>
        <v>3240</v>
      </c>
      <c r="C131">
        <f t="shared" si="14"/>
        <v>3240</v>
      </c>
      <c r="D131">
        <f t="shared" si="9"/>
        <v>3240</v>
      </c>
      <c r="E131" t="str">
        <f t="shared" si="10"/>
        <v/>
      </c>
      <c r="F131" t="str">
        <f t="shared" si="11"/>
        <v/>
      </c>
      <c r="G131" t="str">
        <f t="shared" si="12"/>
        <v/>
      </c>
      <c r="H131" s="167" t="str">
        <f t="shared" si="8"/>
        <v/>
      </c>
    </row>
    <row r="132" spans="1:8" x14ac:dyDescent="0.75">
      <c r="A132">
        <v>118</v>
      </c>
      <c r="B132" s="170">
        <f t="shared" si="13"/>
        <v>3780</v>
      </c>
      <c r="C132">
        <f t="shared" si="14"/>
        <v>3780</v>
      </c>
      <c r="D132">
        <f t="shared" si="9"/>
        <v>3780</v>
      </c>
      <c r="E132" t="str">
        <f t="shared" si="10"/>
        <v/>
      </c>
      <c r="F132" t="str">
        <f t="shared" si="11"/>
        <v/>
      </c>
      <c r="G132" t="str">
        <f t="shared" si="12"/>
        <v/>
      </c>
      <c r="H132" s="167" t="str">
        <f t="shared" si="8"/>
        <v/>
      </c>
    </row>
    <row r="133" spans="1:8" x14ac:dyDescent="0.75">
      <c r="A133">
        <v>119</v>
      </c>
      <c r="B133" s="170">
        <f t="shared" si="13"/>
        <v>4320</v>
      </c>
      <c r="C133">
        <f t="shared" si="14"/>
        <v>4320</v>
      </c>
      <c r="D133">
        <f t="shared" si="9"/>
        <v>4320</v>
      </c>
      <c r="E133" t="str">
        <f t="shared" si="10"/>
        <v/>
      </c>
      <c r="F133" t="str">
        <f t="shared" si="11"/>
        <v/>
      </c>
      <c r="G133" t="str">
        <f t="shared" si="12"/>
        <v/>
      </c>
      <c r="H133" s="167" t="str">
        <f t="shared" si="8"/>
        <v/>
      </c>
    </row>
    <row r="134" spans="1:8" x14ac:dyDescent="0.75">
      <c r="A134">
        <v>120</v>
      </c>
      <c r="B134" s="170">
        <f t="shared" si="13"/>
        <v>4860</v>
      </c>
      <c r="C134">
        <f t="shared" si="14"/>
        <v>4860</v>
      </c>
      <c r="D134">
        <f t="shared" si="9"/>
        <v>4860</v>
      </c>
      <c r="E134" t="str">
        <f t="shared" si="10"/>
        <v/>
      </c>
      <c r="F134" t="str">
        <f t="shared" si="11"/>
        <v/>
      </c>
      <c r="G134" t="str">
        <f t="shared" si="12"/>
        <v/>
      </c>
      <c r="H134" s="167" t="str">
        <f t="shared" si="8"/>
        <v/>
      </c>
    </row>
    <row r="135" spans="1:8" x14ac:dyDescent="0.75">
      <c r="A135">
        <v>121</v>
      </c>
      <c r="B135" s="170">
        <f t="shared" si="13"/>
        <v>5400</v>
      </c>
      <c r="C135">
        <f t="shared" si="14"/>
        <v>5400</v>
      </c>
      <c r="D135">
        <f t="shared" si="9"/>
        <v>5400</v>
      </c>
      <c r="E135" t="str">
        <f t="shared" si="10"/>
        <v/>
      </c>
      <c r="F135" t="str">
        <f t="shared" si="11"/>
        <v/>
      </c>
      <c r="G135" t="str">
        <f t="shared" si="12"/>
        <v/>
      </c>
      <c r="H135" s="167" t="str">
        <f t="shared" si="8"/>
        <v/>
      </c>
    </row>
    <row r="136" spans="1:8" x14ac:dyDescent="0.75">
      <c r="A136">
        <v>122</v>
      </c>
      <c r="B136" s="170">
        <f t="shared" si="13"/>
        <v>5940</v>
      </c>
      <c r="C136">
        <f t="shared" si="14"/>
        <v>5940</v>
      </c>
      <c r="D136">
        <f t="shared" si="9"/>
        <v>5940</v>
      </c>
      <c r="E136" t="str">
        <f t="shared" si="10"/>
        <v/>
      </c>
      <c r="F136" t="str">
        <f t="shared" si="11"/>
        <v/>
      </c>
      <c r="G136" t="str">
        <f t="shared" si="12"/>
        <v/>
      </c>
      <c r="H136" s="167" t="str">
        <f t="shared" si="8"/>
        <v/>
      </c>
    </row>
    <row r="137" spans="1:8" x14ac:dyDescent="0.75">
      <c r="A137">
        <v>123</v>
      </c>
      <c r="B137" s="170">
        <f t="shared" si="13"/>
        <v>6480</v>
      </c>
      <c r="C137">
        <f t="shared" si="14"/>
        <v>6480</v>
      </c>
      <c r="D137">
        <f t="shared" si="9"/>
        <v>6480</v>
      </c>
      <c r="E137" t="str">
        <f t="shared" si="10"/>
        <v/>
      </c>
      <c r="F137" t="str">
        <f t="shared" si="11"/>
        <v/>
      </c>
      <c r="G137" t="str">
        <f t="shared" si="12"/>
        <v/>
      </c>
      <c r="H137" s="167" t="str">
        <f t="shared" si="8"/>
        <v/>
      </c>
    </row>
    <row r="138" spans="1:8" x14ac:dyDescent="0.75">
      <c r="A138">
        <v>124</v>
      </c>
      <c r="B138" s="170">
        <f t="shared" si="13"/>
        <v>7020</v>
      </c>
      <c r="C138">
        <f t="shared" si="14"/>
        <v>7020</v>
      </c>
      <c r="D138">
        <f t="shared" si="9"/>
        <v>7020</v>
      </c>
      <c r="E138" t="str">
        <f t="shared" si="10"/>
        <v/>
      </c>
      <c r="F138" t="str">
        <f t="shared" si="11"/>
        <v/>
      </c>
      <c r="G138" t="str">
        <f t="shared" si="12"/>
        <v/>
      </c>
      <c r="H138" s="167" t="str">
        <f t="shared" si="8"/>
        <v/>
      </c>
    </row>
    <row r="139" spans="1:8" x14ac:dyDescent="0.75">
      <c r="A139">
        <v>125</v>
      </c>
      <c r="B139" s="170">
        <f t="shared" si="13"/>
        <v>7560</v>
      </c>
      <c r="C139">
        <f t="shared" si="14"/>
        <v>7560</v>
      </c>
      <c r="D139">
        <f t="shared" si="9"/>
        <v>7560</v>
      </c>
      <c r="E139" t="str">
        <f t="shared" si="10"/>
        <v/>
      </c>
      <c r="F139" t="str">
        <f t="shared" si="11"/>
        <v/>
      </c>
      <c r="G139" t="str">
        <f t="shared" si="12"/>
        <v/>
      </c>
      <c r="H139" s="167" t="str">
        <f t="shared" si="8"/>
        <v/>
      </c>
    </row>
    <row r="140" spans="1:8" x14ac:dyDescent="0.75">
      <c r="A140">
        <v>126</v>
      </c>
      <c r="B140" s="170">
        <f t="shared" si="13"/>
        <v>8100</v>
      </c>
      <c r="C140">
        <f t="shared" si="14"/>
        <v>8100</v>
      </c>
      <c r="D140">
        <f t="shared" si="9"/>
        <v>8100</v>
      </c>
      <c r="E140" t="str">
        <f t="shared" si="10"/>
        <v/>
      </c>
      <c r="F140" t="str">
        <f t="shared" si="11"/>
        <v/>
      </c>
      <c r="G140" t="str">
        <f t="shared" si="12"/>
        <v/>
      </c>
      <c r="H140" s="167" t="str">
        <f t="shared" si="8"/>
        <v/>
      </c>
    </row>
    <row r="141" spans="1:8" x14ac:dyDescent="0.75">
      <c r="A141">
        <v>127</v>
      </c>
      <c r="B141" s="170">
        <f t="shared" si="13"/>
        <v>8640</v>
      </c>
      <c r="C141">
        <f t="shared" si="14"/>
        <v>8640</v>
      </c>
      <c r="D141">
        <f t="shared" si="9"/>
        <v>8640</v>
      </c>
      <c r="E141" t="str">
        <f t="shared" si="10"/>
        <v/>
      </c>
      <c r="F141" t="str">
        <f t="shared" si="11"/>
        <v/>
      </c>
      <c r="G141" t="str">
        <f t="shared" si="12"/>
        <v/>
      </c>
      <c r="H141" s="167" t="str">
        <f t="shared" si="8"/>
        <v/>
      </c>
    </row>
    <row r="142" spans="1:8" x14ac:dyDescent="0.75">
      <c r="A142">
        <v>128</v>
      </c>
      <c r="B142" s="170">
        <f t="shared" si="13"/>
        <v>9180</v>
      </c>
      <c r="C142">
        <f t="shared" si="14"/>
        <v>9180</v>
      </c>
      <c r="D142">
        <f t="shared" si="9"/>
        <v>9180</v>
      </c>
      <c r="E142" t="str">
        <f t="shared" si="10"/>
        <v/>
      </c>
      <c r="F142" t="str">
        <f t="shared" si="11"/>
        <v/>
      </c>
      <c r="G142" t="str">
        <f t="shared" si="12"/>
        <v/>
      </c>
      <c r="H142" s="167" t="str">
        <f t="shared" si="8"/>
        <v/>
      </c>
    </row>
    <row r="143" spans="1:8" x14ac:dyDescent="0.75">
      <c r="A143">
        <v>129</v>
      </c>
      <c r="B143" s="170">
        <f t="shared" si="13"/>
        <v>9720</v>
      </c>
      <c r="C143">
        <f t="shared" si="14"/>
        <v>9720</v>
      </c>
      <c r="D143">
        <f t="shared" si="9"/>
        <v>9720</v>
      </c>
      <c r="E143" t="str">
        <f t="shared" si="10"/>
        <v/>
      </c>
      <c r="F143" t="str">
        <f t="shared" si="11"/>
        <v/>
      </c>
      <c r="G143" t="str">
        <f t="shared" si="12"/>
        <v/>
      </c>
      <c r="H143" s="167" t="str">
        <f t="shared" si="8"/>
        <v/>
      </c>
    </row>
    <row r="144" spans="1:8" x14ac:dyDescent="0.75">
      <c r="A144">
        <v>130</v>
      </c>
      <c r="B144" s="170">
        <f t="shared" si="13"/>
        <v>10260</v>
      </c>
      <c r="C144">
        <f t="shared" si="14"/>
        <v>10260</v>
      </c>
      <c r="D144">
        <f t="shared" si="9"/>
        <v>10260</v>
      </c>
      <c r="E144" t="str">
        <f t="shared" si="10"/>
        <v/>
      </c>
      <c r="F144" t="str">
        <f t="shared" si="11"/>
        <v/>
      </c>
      <c r="G144" t="str">
        <f t="shared" si="12"/>
        <v/>
      </c>
      <c r="H144" s="167" t="str">
        <f t="shared" ref="H144:H207" si="15">IF(SUM(E144:G144)&gt;0, 1, "")</f>
        <v/>
      </c>
    </row>
    <row r="145" spans="1:8" x14ac:dyDescent="0.75">
      <c r="A145">
        <v>131</v>
      </c>
      <c r="B145" s="170">
        <f t="shared" si="13"/>
        <v>10800</v>
      </c>
      <c r="C145">
        <f t="shared" si="14"/>
        <v>10800</v>
      </c>
      <c r="D145">
        <f t="shared" ref="D145:D208" si="16">IF($C$6 = "", "", IF(D144+$C$3&gt;$C$6,$C$3, D144+$C$3))</f>
        <v>10800</v>
      </c>
      <c r="E145" t="str">
        <f t="shared" ref="E145:E208" si="17">IF(B145=$C$3, 1, "")</f>
        <v/>
      </c>
      <c r="F145" t="str">
        <f t="shared" ref="F145:F208" si="18">IF(C145=$C$3, 1, "")</f>
        <v/>
      </c>
      <c r="G145" t="str">
        <f t="shared" ref="G145:G208" si="19">IF(D145=$C$3, 1, "")</f>
        <v/>
      </c>
      <c r="H145" s="167" t="str">
        <f t="shared" si="15"/>
        <v/>
      </c>
    </row>
    <row r="146" spans="1:8" x14ac:dyDescent="0.75">
      <c r="A146">
        <v>132</v>
      </c>
      <c r="B146" s="170">
        <f t="shared" ref="B146:B209" si="20">IF(B145+$C$3&gt;$C$4,$C$3, B145+$C$3)</f>
        <v>11340</v>
      </c>
      <c r="C146">
        <f t="shared" ref="C146:C209" si="21">IF($C$5 = "", "", IF(C145+$C$3&gt;$C$5,$C$3, C145+$C$3))</f>
        <v>11340</v>
      </c>
      <c r="D146">
        <f t="shared" si="16"/>
        <v>11340</v>
      </c>
      <c r="E146" t="str">
        <f t="shared" si="17"/>
        <v/>
      </c>
      <c r="F146" t="str">
        <f t="shared" si="18"/>
        <v/>
      </c>
      <c r="G146" t="str">
        <f t="shared" si="19"/>
        <v/>
      </c>
      <c r="H146" s="167" t="str">
        <f t="shared" si="15"/>
        <v/>
      </c>
    </row>
    <row r="147" spans="1:8" x14ac:dyDescent="0.75">
      <c r="A147">
        <v>133</v>
      </c>
      <c r="B147" s="170">
        <f t="shared" si="20"/>
        <v>11880</v>
      </c>
      <c r="C147">
        <f t="shared" si="21"/>
        <v>11880</v>
      </c>
      <c r="D147">
        <f t="shared" si="16"/>
        <v>11880</v>
      </c>
      <c r="E147" t="str">
        <f t="shared" si="17"/>
        <v/>
      </c>
      <c r="F147" t="str">
        <f t="shared" si="18"/>
        <v/>
      </c>
      <c r="G147" t="str">
        <f t="shared" si="19"/>
        <v/>
      </c>
      <c r="H147" s="167" t="str">
        <f t="shared" si="15"/>
        <v/>
      </c>
    </row>
    <row r="148" spans="1:8" x14ac:dyDescent="0.75">
      <c r="A148">
        <v>134</v>
      </c>
      <c r="B148" s="170">
        <f t="shared" si="20"/>
        <v>12420</v>
      </c>
      <c r="C148">
        <f t="shared" si="21"/>
        <v>12420</v>
      </c>
      <c r="D148">
        <f t="shared" si="16"/>
        <v>12420</v>
      </c>
      <c r="E148" t="str">
        <f t="shared" si="17"/>
        <v/>
      </c>
      <c r="F148" t="str">
        <f t="shared" si="18"/>
        <v/>
      </c>
      <c r="G148" t="str">
        <f t="shared" si="19"/>
        <v/>
      </c>
      <c r="H148" s="167" t="str">
        <f t="shared" si="15"/>
        <v/>
      </c>
    </row>
    <row r="149" spans="1:8" x14ac:dyDescent="0.75">
      <c r="A149">
        <v>135</v>
      </c>
      <c r="B149" s="170">
        <f t="shared" si="20"/>
        <v>12960</v>
      </c>
      <c r="C149">
        <f t="shared" si="21"/>
        <v>12960</v>
      </c>
      <c r="D149">
        <f t="shared" si="16"/>
        <v>12960</v>
      </c>
      <c r="E149" t="str">
        <f t="shared" si="17"/>
        <v/>
      </c>
      <c r="F149" t="str">
        <f t="shared" si="18"/>
        <v/>
      </c>
      <c r="G149" t="str">
        <f t="shared" si="19"/>
        <v/>
      </c>
      <c r="H149" s="167" t="str">
        <f t="shared" si="15"/>
        <v/>
      </c>
    </row>
    <row r="150" spans="1:8" x14ac:dyDescent="0.75">
      <c r="A150">
        <v>136</v>
      </c>
      <c r="B150" s="170">
        <f t="shared" si="20"/>
        <v>13500</v>
      </c>
      <c r="C150">
        <f t="shared" si="21"/>
        <v>13500</v>
      </c>
      <c r="D150">
        <f t="shared" si="16"/>
        <v>13500</v>
      </c>
      <c r="E150" t="str">
        <f t="shared" si="17"/>
        <v/>
      </c>
      <c r="F150" t="str">
        <f t="shared" si="18"/>
        <v/>
      </c>
      <c r="G150" t="str">
        <f t="shared" si="19"/>
        <v/>
      </c>
      <c r="H150" s="167" t="str">
        <f t="shared" si="15"/>
        <v/>
      </c>
    </row>
    <row r="151" spans="1:8" x14ac:dyDescent="0.75">
      <c r="A151">
        <v>137</v>
      </c>
      <c r="B151" s="170">
        <f t="shared" si="20"/>
        <v>14040</v>
      </c>
      <c r="C151">
        <f t="shared" si="21"/>
        <v>14040</v>
      </c>
      <c r="D151">
        <f t="shared" si="16"/>
        <v>14040</v>
      </c>
      <c r="E151" t="str">
        <f t="shared" si="17"/>
        <v/>
      </c>
      <c r="F151" t="str">
        <f t="shared" si="18"/>
        <v/>
      </c>
      <c r="G151" t="str">
        <f t="shared" si="19"/>
        <v/>
      </c>
      <c r="H151" s="167" t="str">
        <f t="shared" si="15"/>
        <v/>
      </c>
    </row>
    <row r="152" spans="1:8" x14ac:dyDescent="0.75">
      <c r="A152">
        <v>138</v>
      </c>
      <c r="B152" s="170">
        <f t="shared" si="20"/>
        <v>14580</v>
      </c>
      <c r="C152">
        <f t="shared" si="21"/>
        <v>14580</v>
      </c>
      <c r="D152">
        <f t="shared" si="16"/>
        <v>14580</v>
      </c>
      <c r="E152" t="str">
        <f t="shared" si="17"/>
        <v/>
      </c>
      <c r="F152" t="str">
        <f t="shared" si="18"/>
        <v/>
      </c>
      <c r="G152" t="str">
        <f t="shared" si="19"/>
        <v/>
      </c>
      <c r="H152" s="167" t="str">
        <f t="shared" si="15"/>
        <v/>
      </c>
    </row>
    <row r="153" spans="1:8" x14ac:dyDescent="0.75">
      <c r="A153">
        <v>139</v>
      </c>
      <c r="B153" s="170">
        <f t="shared" si="20"/>
        <v>15120</v>
      </c>
      <c r="C153">
        <f t="shared" si="21"/>
        <v>15120</v>
      </c>
      <c r="D153">
        <f t="shared" si="16"/>
        <v>15120</v>
      </c>
      <c r="E153" t="str">
        <f t="shared" si="17"/>
        <v/>
      </c>
      <c r="F153" t="str">
        <f t="shared" si="18"/>
        <v/>
      </c>
      <c r="G153" t="str">
        <f t="shared" si="19"/>
        <v/>
      </c>
      <c r="H153" s="167" t="str">
        <f t="shared" si="15"/>
        <v/>
      </c>
    </row>
    <row r="154" spans="1:8" x14ac:dyDescent="0.75">
      <c r="A154">
        <v>140</v>
      </c>
      <c r="B154" s="170">
        <f t="shared" si="20"/>
        <v>15660</v>
      </c>
      <c r="C154">
        <f t="shared" si="21"/>
        <v>15660</v>
      </c>
      <c r="D154">
        <f t="shared" si="16"/>
        <v>15660</v>
      </c>
      <c r="E154" t="str">
        <f t="shared" si="17"/>
        <v/>
      </c>
      <c r="F154" t="str">
        <f t="shared" si="18"/>
        <v/>
      </c>
      <c r="G154" t="str">
        <f t="shared" si="19"/>
        <v/>
      </c>
      <c r="H154" s="167" t="str">
        <f t="shared" si="15"/>
        <v/>
      </c>
    </row>
    <row r="155" spans="1:8" x14ac:dyDescent="0.75">
      <c r="A155">
        <v>141</v>
      </c>
      <c r="B155" s="170">
        <f t="shared" si="20"/>
        <v>16200</v>
      </c>
      <c r="C155">
        <f t="shared" si="21"/>
        <v>16200</v>
      </c>
      <c r="D155">
        <f t="shared" si="16"/>
        <v>16200</v>
      </c>
      <c r="E155" t="str">
        <f t="shared" si="17"/>
        <v/>
      </c>
      <c r="F155" t="str">
        <f t="shared" si="18"/>
        <v/>
      </c>
      <c r="G155" t="str">
        <f t="shared" si="19"/>
        <v/>
      </c>
      <c r="H155" s="167" t="str">
        <f t="shared" si="15"/>
        <v/>
      </c>
    </row>
    <row r="156" spans="1:8" x14ac:dyDescent="0.75">
      <c r="A156">
        <v>142</v>
      </c>
      <c r="B156" s="170">
        <f t="shared" si="20"/>
        <v>16740</v>
      </c>
      <c r="C156">
        <f t="shared" si="21"/>
        <v>16740</v>
      </c>
      <c r="D156">
        <f t="shared" si="16"/>
        <v>16740</v>
      </c>
      <c r="E156" t="str">
        <f t="shared" si="17"/>
        <v/>
      </c>
      <c r="F156" t="str">
        <f t="shared" si="18"/>
        <v/>
      </c>
      <c r="G156" t="str">
        <f t="shared" si="19"/>
        <v/>
      </c>
      <c r="H156" s="167" t="str">
        <f t="shared" si="15"/>
        <v/>
      </c>
    </row>
    <row r="157" spans="1:8" x14ac:dyDescent="0.75">
      <c r="A157">
        <v>143</v>
      </c>
      <c r="B157" s="170">
        <f t="shared" si="20"/>
        <v>17280</v>
      </c>
      <c r="C157">
        <f t="shared" si="21"/>
        <v>17280</v>
      </c>
      <c r="D157">
        <f t="shared" si="16"/>
        <v>17280</v>
      </c>
      <c r="E157" t="str">
        <f t="shared" si="17"/>
        <v/>
      </c>
      <c r="F157" t="str">
        <f t="shared" si="18"/>
        <v/>
      </c>
      <c r="G157" t="str">
        <f t="shared" si="19"/>
        <v/>
      </c>
      <c r="H157" s="167" t="str">
        <f t="shared" si="15"/>
        <v/>
      </c>
    </row>
    <row r="158" spans="1:8" x14ac:dyDescent="0.75">
      <c r="A158">
        <v>144</v>
      </c>
      <c r="B158" s="170">
        <f t="shared" si="20"/>
        <v>17820</v>
      </c>
      <c r="C158">
        <f t="shared" si="21"/>
        <v>17820</v>
      </c>
      <c r="D158">
        <f t="shared" si="16"/>
        <v>17820</v>
      </c>
      <c r="E158" t="str">
        <f t="shared" si="17"/>
        <v/>
      </c>
      <c r="F158" t="str">
        <f t="shared" si="18"/>
        <v/>
      </c>
      <c r="G158" t="str">
        <f t="shared" si="19"/>
        <v/>
      </c>
      <c r="H158" s="167" t="str">
        <f t="shared" si="15"/>
        <v/>
      </c>
    </row>
    <row r="159" spans="1:8" x14ac:dyDescent="0.75">
      <c r="A159">
        <v>145</v>
      </c>
      <c r="B159" s="170">
        <f t="shared" si="20"/>
        <v>18360</v>
      </c>
      <c r="C159">
        <f t="shared" si="21"/>
        <v>18360</v>
      </c>
      <c r="D159">
        <f t="shared" si="16"/>
        <v>18360</v>
      </c>
      <c r="E159" t="str">
        <f t="shared" si="17"/>
        <v/>
      </c>
      <c r="F159" t="str">
        <f t="shared" si="18"/>
        <v/>
      </c>
      <c r="G159" t="str">
        <f t="shared" si="19"/>
        <v/>
      </c>
      <c r="H159" s="167" t="str">
        <f t="shared" si="15"/>
        <v/>
      </c>
    </row>
    <row r="160" spans="1:8" x14ac:dyDescent="0.75">
      <c r="A160">
        <v>146</v>
      </c>
      <c r="B160" s="170">
        <f t="shared" si="20"/>
        <v>18900</v>
      </c>
      <c r="C160">
        <f t="shared" si="21"/>
        <v>18900</v>
      </c>
      <c r="D160">
        <f t="shared" si="16"/>
        <v>18900</v>
      </c>
      <c r="E160" t="str">
        <f t="shared" si="17"/>
        <v/>
      </c>
      <c r="F160" t="str">
        <f t="shared" si="18"/>
        <v/>
      </c>
      <c r="G160" t="str">
        <f t="shared" si="19"/>
        <v/>
      </c>
      <c r="H160" s="167" t="str">
        <f t="shared" si="15"/>
        <v/>
      </c>
    </row>
    <row r="161" spans="1:8" x14ac:dyDescent="0.75">
      <c r="A161">
        <v>147</v>
      </c>
      <c r="B161" s="170">
        <f t="shared" si="20"/>
        <v>19440</v>
      </c>
      <c r="C161">
        <f t="shared" si="21"/>
        <v>19440</v>
      </c>
      <c r="D161">
        <f t="shared" si="16"/>
        <v>19440</v>
      </c>
      <c r="E161" t="str">
        <f t="shared" si="17"/>
        <v/>
      </c>
      <c r="F161" t="str">
        <f t="shared" si="18"/>
        <v/>
      </c>
      <c r="G161" t="str">
        <f t="shared" si="19"/>
        <v/>
      </c>
      <c r="H161" s="167" t="str">
        <f t="shared" si="15"/>
        <v/>
      </c>
    </row>
    <row r="162" spans="1:8" x14ac:dyDescent="0.75">
      <c r="A162">
        <v>148</v>
      </c>
      <c r="B162" s="170">
        <f t="shared" si="20"/>
        <v>19980</v>
      </c>
      <c r="C162">
        <f t="shared" si="21"/>
        <v>19980</v>
      </c>
      <c r="D162">
        <f t="shared" si="16"/>
        <v>19980</v>
      </c>
      <c r="E162" t="str">
        <f t="shared" si="17"/>
        <v/>
      </c>
      <c r="F162" t="str">
        <f t="shared" si="18"/>
        <v/>
      </c>
      <c r="G162" t="str">
        <f t="shared" si="19"/>
        <v/>
      </c>
      <c r="H162" s="167" t="str">
        <f t="shared" si="15"/>
        <v/>
      </c>
    </row>
    <row r="163" spans="1:8" x14ac:dyDescent="0.75">
      <c r="A163">
        <v>149</v>
      </c>
      <c r="B163" s="170">
        <f t="shared" si="20"/>
        <v>540</v>
      </c>
      <c r="C163">
        <f t="shared" si="21"/>
        <v>540</v>
      </c>
      <c r="D163">
        <f t="shared" si="16"/>
        <v>540</v>
      </c>
      <c r="E163">
        <f t="shared" si="17"/>
        <v>1</v>
      </c>
      <c r="F163">
        <f t="shared" si="18"/>
        <v>1</v>
      </c>
      <c r="G163">
        <f t="shared" si="19"/>
        <v>1</v>
      </c>
      <c r="H163" s="167">
        <f t="shared" si="15"/>
        <v>1</v>
      </c>
    </row>
    <row r="164" spans="1:8" x14ac:dyDescent="0.75">
      <c r="A164">
        <v>150</v>
      </c>
      <c r="B164" s="170">
        <f t="shared" si="20"/>
        <v>1080</v>
      </c>
      <c r="C164">
        <f t="shared" si="21"/>
        <v>1080</v>
      </c>
      <c r="D164">
        <f t="shared" si="16"/>
        <v>1080</v>
      </c>
      <c r="E164" t="str">
        <f t="shared" si="17"/>
        <v/>
      </c>
      <c r="F164" t="str">
        <f t="shared" si="18"/>
        <v/>
      </c>
      <c r="G164" t="str">
        <f t="shared" si="19"/>
        <v/>
      </c>
      <c r="H164" s="167" t="str">
        <f t="shared" si="15"/>
        <v/>
      </c>
    </row>
    <row r="165" spans="1:8" x14ac:dyDescent="0.75">
      <c r="A165">
        <v>151</v>
      </c>
      <c r="B165" s="170">
        <f t="shared" si="20"/>
        <v>1620</v>
      </c>
      <c r="C165">
        <f t="shared" si="21"/>
        <v>1620</v>
      </c>
      <c r="D165">
        <f t="shared" si="16"/>
        <v>1620</v>
      </c>
      <c r="E165" t="str">
        <f t="shared" si="17"/>
        <v/>
      </c>
      <c r="F165" t="str">
        <f t="shared" si="18"/>
        <v/>
      </c>
      <c r="G165" t="str">
        <f t="shared" si="19"/>
        <v/>
      </c>
      <c r="H165" s="167" t="str">
        <f t="shared" si="15"/>
        <v/>
      </c>
    </row>
    <row r="166" spans="1:8" x14ac:dyDescent="0.75">
      <c r="A166">
        <v>152</v>
      </c>
      <c r="B166" s="170">
        <f t="shared" si="20"/>
        <v>2160</v>
      </c>
      <c r="C166">
        <f t="shared" si="21"/>
        <v>2160</v>
      </c>
      <c r="D166">
        <f t="shared" si="16"/>
        <v>2160</v>
      </c>
      <c r="E166" t="str">
        <f t="shared" si="17"/>
        <v/>
      </c>
      <c r="F166" t="str">
        <f t="shared" si="18"/>
        <v/>
      </c>
      <c r="G166" t="str">
        <f t="shared" si="19"/>
        <v/>
      </c>
      <c r="H166" s="167" t="str">
        <f t="shared" si="15"/>
        <v/>
      </c>
    </row>
    <row r="167" spans="1:8" x14ac:dyDescent="0.75">
      <c r="A167">
        <v>153</v>
      </c>
      <c r="B167" s="170">
        <f t="shared" si="20"/>
        <v>2700</v>
      </c>
      <c r="C167">
        <f t="shared" si="21"/>
        <v>2700</v>
      </c>
      <c r="D167">
        <f t="shared" si="16"/>
        <v>2700</v>
      </c>
      <c r="E167" t="str">
        <f t="shared" si="17"/>
        <v/>
      </c>
      <c r="F167" t="str">
        <f t="shared" si="18"/>
        <v/>
      </c>
      <c r="G167" t="str">
        <f t="shared" si="19"/>
        <v/>
      </c>
      <c r="H167" s="167" t="str">
        <f t="shared" si="15"/>
        <v/>
      </c>
    </row>
    <row r="168" spans="1:8" x14ac:dyDescent="0.75">
      <c r="A168">
        <v>154</v>
      </c>
      <c r="B168" s="170">
        <f t="shared" si="20"/>
        <v>3240</v>
      </c>
      <c r="C168">
        <f t="shared" si="21"/>
        <v>3240</v>
      </c>
      <c r="D168">
        <f t="shared" si="16"/>
        <v>3240</v>
      </c>
      <c r="E168" t="str">
        <f t="shared" si="17"/>
        <v/>
      </c>
      <c r="F168" t="str">
        <f t="shared" si="18"/>
        <v/>
      </c>
      <c r="G168" t="str">
        <f t="shared" si="19"/>
        <v/>
      </c>
      <c r="H168" s="167" t="str">
        <f t="shared" si="15"/>
        <v/>
      </c>
    </row>
    <row r="169" spans="1:8" x14ac:dyDescent="0.75">
      <c r="A169">
        <v>155</v>
      </c>
      <c r="B169" s="170">
        <f t="shared" si="20"/>
        <v>3780</v>
      </c>
      <c r="C169">
        <f t="shared" si="21"/>
        <v>3780</v>
      </c>
      <c r="D169">
        <f t="shared" si="16"/>
        <v>3780</v>
      </c>
      <c r="E169" t="str">
        <f t="shared" si="17"/>
        <v/>
      </c>
      <c r="F169" t="str">
        <f t="shared" si="18"/>
        <v/>
      </c>
      <c r="G169" t="str">
        <f t="shared" si="19"/>
        <v/>
      </c>
      <c r="H169" s="167" t="str">
        <f t="shared" si="15"/>
        <v/>
      </c>
    </row>
    <row r="170" spans="1:8" x14ac:dyDescent="0.75">
      <c r="A170">
        <v>156</v>
      </c>
      <c r="B170" s="170">
        <f t="shared" si="20"/>
        <v>4320</v>
      </c>
      <c r="C170">
        <f t="shared" si="21"/>
        <v>4320</v>
      </c>
      <c r="D170">
        <f t="shared" si="16"/>
        <v>4320</v>
      </c>
      <c r="E170" t="str">
        <f t="shared" si="17"/>
        <v/>
      </c>
      <c r="F170" t="str">
        <f t="shared" si="18"/>
        <v/>
      </c>
      <c r="G170" t="str">
        <f t="shared" si="19"/>
        <v/>
      </c>
      <c r="H170" s="167" t="str">
        <f t="shared" si="15"/>
        <v/>
      </c>
    </row>
    <row r="171" spans="1:8" x14ac:dyDescent="0.75">
      <c r="A171">
        <v>157</v>
      </c>
      <c r="B171" s="170">
        <f t="shared" si="20"/>
        <v>4860</v>
      </c>
      <c r="C171">
        <f t="shared" si="21"/>
        <v>4860</v>
      </c>
      <c r="D171">
        <f t="shared" si="16"/>
        <v>4860</v>
      </c>
      <c r="E171" t="str">
        <f t="shared" si="17"/>
        <v/>
      </c>
      <c r="F171" t="str">
        <f t="shared" si="18"/>
        <v/>
      </c>
      <c r="G171" t="str">
        <f t="shared" si="19"/>
        <v/>
      </c>
      <c r="H171" s="167" t="str">
        <f t="shared" si="15"/>
        <v/>
      </c>
    </row>
    <row r="172" spans="1:8" x14ac:dyDescent="0.75">
      <c r="A172">
        <v>158</v>
      </c>
      <c r="B172" s="170">
        <f t="shared" si="20"/>
        <v>5400</v>
      </c>
      <c r="C172">
        <f t="shared" si="21"/>
        <v>5400</v>
      </c>
      <c r="D172">
        <f t="shared" si="16"/>
        <v>5400</v>
      </c>
      <c r="E172" t="str">
        <f t="shared" si="17"/>
        <v/>
      </c>
      <c r="F172" t="str">
        <f t="shared" si="18"/>
        <v/>
      </c>
      <c r="G172" t="str">
        <f t="shared" si="19"/>
        <v/>
      </c>
      <c r="H172" s="167" t="str">
        <f t="shared" si="15"/>
        <v/>
      </c>
    </row>
    <row r="173" spans="1:8" x14ac:dyDescent="0.75">
      <c r="A173">
        <v>159</v>
      </c>
      <c r="B173" s="170">
        <f t="shared" si="20"/>
        <v>5940</v>
      </c>
      <c r="C173">
        <f t="shared" si="21"/>
        <v>5940</v>
      </c>
      <c r="D173">
        <f t="shared" si="16"/>
        <v>5940</v>
      </c>
      <c r="E173" t="str">
        <f t="shared" si="17"/>
        <v/>
      </c>
      <c r="F173" t="str">
        <f t="shared" si="18"/>
        <v/>
      </c>
      <c r="G173" t="str">
        <f t="shared" si="19"/>
        <v/>
      </c>
      <c r="H173" s="167" t="str">
        <f t="shared" si="15"/>
        <v/>
      </c>
    </row>
    <row r="174" spans="1:8" x14ac:dyDescent="0.75">
      <c r="A174">
        <v>160</v>
      </c>
      <c r="B174" s="170">
        <f t="shared" si="20"/>
        <v>6480</v>
      </c>
      <c r="C174">
        <f t="shared" si="21"/>
        <v>6480</v>
      </c>
      <c r="D174">
        <f t="shared" si="16"/>
        <v>6480</v>
      </c>
      <c r="E174" t="str">
        <f t="shared" si="17"/>
        <v/>
      </c>
      <c r="F174" t="str">
        <f t="shared" si="18"/>
        <v/>
      </c>
      <c r="G174" t="str">
        <f t="shared" si="19"/>
        <v/>
      </c>
      <c r="H174" s="167" t="str">
        <f t="shared" si="15"/>
        <v/>
      </c>
    </row>
    <row r="175" spans="1:8" x14ac:dyDescent="0.75">
      <c r="A175">
        <v>161</v>
      </c>
      <c r="B175" s="170">
        <f t="shared" si="20"/>
        <v>7020</v>
      </c>
      <c r="C175">
        <f t="shared" si="21"/>
        <v>7020</v>
      </c>
      <c r="D175">
        <f t="shared" si="16"/>
        <v>7020</v>
      </c>
      <c r="E175" t="str">
        <f t="shared" si="17"/>
        <v/>
      </c>
      <c r="F175" t="str">
        <f t="shared" si="18"/>
        <v/>
      </c>
      <c r="G175" t="str">
        <f t="shared" si="19"/>
        <v/>
      </c>
      <c r="H175" s="167" t="str">
        <f t="shared" si="15"/>
        <v/>
      </c>
    </row>
    <row r="176" spans="1:8" x14ac:dyDescent="0.75">
      <c r="A176">
        <v>162</v>
      </c>
      <c r="B176" s="170">
        <f t="shared" si="20"/>
        <v>7560</v>
      </c>
      <c r="C176">
        <f t="shared" si="21"/>
        <v>7560</v>
      </c>
      <c r="D176">
        <f t="shared" si="16"/>
        <v>7560</v>
      </c>
      <c r="E176" t="str">
        <f t="shared" si="17"/>
        <v/>
      </c>
      <c r="F176" t="str">
        <f t="shared" si="18"/>
        <v/>
      </c>
      <c r="G176" t="str">
        <f t="shared" si="19"/>
        <v/>
      </c>
      <c r="H176" s="167" t="str">
        <f t="shared" si="15"/>
        <v/>
      </c>
    </row>
    <row r="177" spans="1:8" x14ac:dyDescent="0.75">
      <c r="A177">
        <v>163</v>
      </c>
      <c r="B177" s="170">
        <f t="shared" si="20"/>
        <v>8100</v>
      </c>
      <c r="C177">
        <f t="shared" si="21"/>
        <v>8100</v>
      </c>
      <c r="D177">
        <f t="shared" si="16"/>
        <v>8100</v>
      </c>
      <c r="E177" t="str">
        <f t="shared" si="17"/>
        <v/>
      </c>
      <c r="F177" t="str">
        <f t="shared" si="18"/>
        <v/>
      </c>
      <c r="G177" t="str">
        <f t="shared" si="19"/>
        <v/>
      </c>
      <c r="H177" s="167" t="str">
        <f t="shared" si="15"/>
        <v/>
      </c>
    </row>
    <row r="178" spans="1:8" x14ac:dyDescent="0.75">
      <c r="A178">
        <v>164</v>
      </c>
      <c r="B178" s="170">
        <f t="shared" si="20"/>
        <v>8640</v>
      </c>
      <c r="C178">
        <f t="shared" si="21"/>
        <v>8640</v>
      </c>
      <c r="D178">
        <f t="shared" si="16"/>
        <v>8640</v>
      </c>
      <c r="E178" t="str">
        <f t="shared" si="17"/>
        <v/>
      </c>
      <c r="F178" t="str">
        <f t="shared" si="18"/>
        <v/>
      </c>
      <c r="G178" t="str">
        <f t="shared" si="19"/>
        <v/>
      </c>
      <c r="H178" s="167" t="str">
        <f t="shared" si="15"/>
        <v/>
      </c>
    </row>
    <row r="179" spans="1:8" x14ac:dyDescent="0.75">
      <c r="A179">
        <v>165</v>
      </c>
      <c r="B179" s="170">
        <f t="shared" si="20"/>
        <v>9180</v>
      </c>
      <c r="C179">
        <f t="shared" si="21"/>
        <v>9180</v>
      </c>
      <c r="D179">
        <f t="shared" si="16"/>
        <v>9180</v>
      </c>
      <c r="E179" t="str">
        <f t="shared" si="17"/>
        <v/>
      </c>
      <c r="F179" t="str">
        <f t="shared" si="18"/>
        <v/>
      </c>
      <c r="G179" t="str">
        <f t="shared" si="19"/>
        <v/>
      </c>
      <c r="H179" s="167" t="str">
        <f t="shared" si="15"/>
        <v/>
      </c>
    </row>
    <row r="180" spans="1:8" x14ac:dyDescent="0.75">
      <c r="A180">
        <v>166</v>
      </c>
      <c r="B180" s="170">
        <f t="shared" si="20"/>
        <v>9720</v>
      </c>
      <c r="C180">
        <f t="shared" si="21"/>
        <v>9720</v>
      </c>
      <c r="D180">
        <f t="shared" si="16"/>
        <v>9720</v>
      </c>
      <c r="E180" t="str">
        <f t="shared" si="17"/>
        <v/>
      </c>
      <c r="F180" t="str">
        <f t="shared" si="18"/>
        <v/>
      </c>
      <c r="G180" t="str">
        <f t="shared" si="19"/>
        <v/>
      </c>
      <c r="H180" s="167" t="str">
        <f t="shared" si="15"/>
        <v/>
      </c>
    </row>
    <row r="181" spans="1:8" x14ac:dyDescent="0.75">
      <c r="A181">
        <v>167</v>
      </c>
      <c r="B181" s="170">
        <f t="shared" si="20"/>
        <v>10260</v>
      </c>
      <c r="C181">
        <f t="shared" si="21"/>
        <v>10260</v>
      </c>
      <c r="D181">
        <f t="shared" si="16"/>
        <v>10260</v>
      </c>
      <c r="E181" t="str">
        <f t="shared" si="17"/>
        <v/>
      </c>
      <c r="F181" t="str">
        <f t="shared" si="18"/>
        <v/>
      </c>
      <c r="G181" t="str">
        <f t="shared" si="19"/>
        <v/>
      </c>
      <c r="H181" s="167" t="str">
        <f t="shared" si="15"/>
        <v/>
      </c>
    </row>
    <row r="182" spans="1:8" x14ac:dyDescent="0.75">
      <c r="A182">
        <v>168</v>
      </c>
      <c r="B182" s="170">
        <f t="shared" si="20"/>
        <v>10800</v>
      </c>
      <c r="C182">
        <f t="shared" si="21"/>
        <v>10800</v>
      </c>
      <c r="D182">
        <f t="shared" si="16"/>
        <v>10800</v>
      </c>
      <c r="E182" t="str">
        <f t="shared" si="17"/>
        <v/>
      </c>
      <c r="F182" t="str">
        <f t="shared" si="18"/>
        <v/>
      </c>
      <c r="G182" t="str">
        <f t="shared" si="19"/>
        <v/>
      </c>
      <c r="H182" s="167" t="str">
        <f t="shared" si="15"/>
        <v/>
      </c>
    </row>
    <row r="183" spans="1:8" x14ac:dyDescent="0.75">
      <c r="A183">
        <v>169</v>
      </c>
      <c r="B183" s="170">
        <f t="shared" si="20"/>
        <v>11340</v>
      </c>
      <c r="C183">
        <f t="shared" si="21"/>
        <v>11340</v>
      </c>
      <c r="D183">
        <f t="shared" si="16"/>
        <v>11340</v>
      </c>
      <c r="E183" t="str">
        <f t="shared" si="17"/>
        <v/>
      </c>
      <c r="F183" t="str">
        <f t="shared" si="18"/>
        <v/>
      </c>
      <c r="G183" t="str">
        <f t="shared" si="19"/>
        <v/>
      </c>
      <c r="H183" s="167" t="str">
        <f t="shared" si="15"/>
        <v/>
      </c>
    </row>
    <row r="184" spans="1:8" x14ac:dyDescent="0.75">
      <c r="A184">
        <v>170</v>
      </c>
      <c r="B184" s="170">
        <f t="shared" si="20"/>
        <v>11880</v>
      </c>
      <c r="C184">
        <f t="shared" si="21"/>
        <v>11880</v>
      </c>
      <c r="D184">
        <f t="shared" si="16"/>
        <v>11880</v>
      </c>
      <c r="E184" t="str">
        <f t="shared" si="17"/>
        <v/>
      </c>
      <c r="F184" t="str">
        <f t="shared" si="18"/>
        <v/>
      </c>
      <c r="G184" t="str">
        <f t="shared" si="19"/>
        <v/>
      </c>
      <c r="H184" s="167" t="str">
        <f t="shared" si="15"/>
        <v/>
      </c>
    </row>
    <row r="185" spans="1:8" x14ac:dyDescent="0.75">
      <c r="A185">
        <v>171</v>
      </c>
      <c r="B185" s="170">
        <f t="shared" si="20"/>
        <v>12420</v>
      </c>
      <c r="C185">
        <f t="shared" si="21"/>
        <v>12420</v>
      </c>
      <c r="D185">
        <f t="shared" si="16"/>
        <v>12420</v>
      </c>
      <c r="E185" t="str">
        <f t="shared" si="17"/>
        <v/>
      </c>
      <c r="F185" t="str">
        <f t="shared" si="18"/>
        <v/>
      </c>
      <c r="G185" t="str">
        <f t="shared" si="19"/>
        <v/>
      </c>
      <c r="H185" s="167" t="str">
        <f t="shared" si="15"/>
        <v/>
      </c>
    </row>
    <row r="186" spans="1:8" x14ac:dyDescent="0.75">
      <c r="A186">
        <v>172</v>
      </c>
      <c r="B186" s="170">
        <f t="shared" si="20"/>
        <v>12960</v>
      </c>
      <c r="C186">
        <f t="shared" si="21"/>
        <v>12960</v>
      </c>
      <c r="D186">
        <f t="shared" si="16"/>
        <v>12960</v>
      </c>
      <c r="E186" t="str">
        <f t="shared" si="17"/>
        <v/>
      </c>
      <c r="F186" t="str">
        <f t="shared" si="18"/>
        <v/>
      </c>
      <c r="G186" t="str">
        <f t="shared" si="19"/>
        <v/>
      </c>
      <c r="H186" s="167" t="str">
        <f t="shared" si="15"/>
        <v/>
      </c>
    </row>
    <row r="187" spans="1:8" x14ac:dyDescent="0.75">
      <c r="A187">
        <v>173</v>
      </c>
      <c r="B187" s="170">
        <f t="shared" si="20"/>
        <v>13500</v>
      </c>
      <c r="C187">
        <f t="shared" si="21"/>
        <v>13500</v>
      </c>
      <c r="D187">
        <f t="shared" si="16"/>
        <v>13500</v>
      </c>
      <c r="E187" t="str">
        <f t="shared" si="17"/>
        <v/>
      </c>
      <c r="F187" t="str">
        <f t="shared" si="18"/>
        <v/>
      </c>
      <c r="G187" t="str">
        <f t="shared" si="19"/>
        <v/>
      </c>
      <c r="H187" s="167" t="str">
        <f t="shared" si="15"/>
        <v/>
      </c>
    </row>
    <row r="188" spans="1:8" x14ac:dyDescent="0.75">
      <c r="A188">
        <v>174</v>
      </c>
      <c r="B188" s="170">
        <f t="shared" si="20"/>
        <v>14040</v>
      </c>
      <c r="C188">
        <f t="shared" si="21"/>
        <v>14040</v>
      </c>
      <c r="D188">
        <f t="shared" si="16"/>
        <v>14040</v>
      </c>
      <c r="E188" t="str">
        <f t="shared" si="17"/>
        <v/>
      </c>
      <c r="F188" t="str">
        <f t="shared" si="18"/>
        <v/>
      </c>
      <c r="G188" t="str">
        <f t="shared" si="19"/>
        <v/>
      </c>
      <c r="H188" s="167" t="str">
        <f t="shared" si="15"/>
        <v/>
      </c>
    </row>
    <row r="189" spans="1:8" x14ac:dyDescent="0.75">
      <c r="A189">
        <v>175</v>
      </c>
      <c r="B189" s="170">
        <f t="shared" si="20"/>
        <v>14580</v>
      </c>
      <c r="C189">
        <f t="shared" si="21"/>
        <v>14580</v>
      </c>
      <c r="D189">
        <f t="shared" si="16"/>
        <v>14580</v>
      </c>
      <c r="E189" t="str">
        <f t="shared" si="17"/>
        <v/>
      </c>
      <c r="F189" t="str">
        <f t="shared" si="18"/>
        <v/>
      </c>
      <c r="G189" t="str">
        <f t="shared" si="19"/>
        <v/>
      </c>
      <c r="H189" s="167" t="str">
        <f t="shared" si="15"/>
        <v/>
      </c>
    </row>
    <row r="190" spans="1:8" x14ac:dyDescent="0.75">
      <c r="A190">
        <v>176</v>
      </c>
      <c r="B190" s="170">
        <f t="shared" si="20"/>
        <v>15120</v>
      </c>
      <c r="C190">
        <f t="shared" si="21"/>
        <v>15120</v>
      </c>
      <c r="D190">
        <f t="shared" si="16"/>
        <v>15120</v>
      </c>
      <c r="E190" t="str">
        <f t="shared" si="17"/>
        <v/>
      </c>
      <c r="F190" t="str">
        <f t="shared" si="18"/>
        <v/>
      </c>
      <c r="G190" t="str">
        <f t="shared" si="19"/>
        <v/>
      </c>
      <c r="H190" s="167" t="str">
        <f t="shared" si="15"/>
        <v/>
      </c>
    </row>
    <row r="191" spans="1:8" x14ac:dyDescent="0.75">
      <c r="A191">
        <v>177</v>
      </c>
      <c r="B191" s="170">
        <f t="shared" si="20"/>
        <v>15660</v>
      </c>
      <c r="C191">
        <f t="shared" si="21"/>
        <v>15660</v>
      </c>
      <c r="D191">
        <f t="shared" si="16"/>
        <v>15660</v>
      </c>
      <c r="E191" t="str">
        <f t="shared" si="17"/>
        <v/>
      </c>
      <c r="F191" t="str">
        <f t="shared" si="18"/>
        <v/>
      </c>
      <c r="G191" t="str">
        <f t="shared" si="19"/>
        <v/>
      </c>
      <c r="H191" s="167" t="str">
        <f t="shared" si="15"/>
        <v/>
      </c>
    </row>
    <row r="192" spans="1:8" x14ac:dyDescent="0.75">
      <c r="A192">
        <v>178</v>
      </c>
      <c r="B192" s="170">
        <f t="shared" si="20"/>
        <v>16200</v>
      </c>
      <c r="C192">
        <f t="shared" si="21"/>
        <v>16200</v>
      </c>
      <c r="D192">
        <f t="shared" si="16"/>
        <v>16200</v>
      </c>
      <c r="E192" t="str">
        <f t="shared" si="17"/>
        <v/>
      </c>
      <c r="F192" t="str">
        <f t="shared" si="18"/>
        <v/>
      </c>
      <c r="G192" t="str">
        <f t="shared" si="19"/>
        <v/>
      </c>
      <c r="H192" s="167" t="str">
        <f t="shared" si="15"/>
        <v/>
      </c>
    </row>
    <row r="193" spans="1:8" x14ac:dyDescent="0.75">
      <c r="A193">
        <v>179</v>
      </c>
      <c r="B193" s="170">
        <f t="shared" si="20"/>
        <v>16740</v>
      </c>
      <c r="C193">
        <f t="shared" si="21"/>
        <v>16740</v>
      </c>
      <c r="D193">
        <f t="shared" si="16"/>
        <v>16740</v>
      </c>
      <c r="E193" t="str">
        <f t="shared" si="17"/>
        <v/>
      </c>
      <c r="F193" t="str">
        <f t="shared" si="18"/>
        <v/>
      </c>
      <c r="G193" t="str">
        <f t="shared" si="19"/>
        <v/>
      </c>
      <c r="H193" s="167" t="str">
        <f t="shared" si="15"/>
        <v/>
      </c>
    </row>
    <row r="194" spans="1:8" x14ac:dyDescent="0.75">
      <c r="A194">
        <v>180</v>
      </c>
      <c r="B194" s="170">
        <f t="shared" si="20"/>
        <v>17280</v>
      </c>
      <c r="C194">
        <f t="shared" si="21"/>
        <v>17280</v>
      </c>
      <c r="D194">
        <f t="shared" si="16"/>
        <v>17280</v>
      </c>
      <c r="E194" t="str">
        <f t="shared" si="17"/>
        <v/>
      </c>
      <c r="F194" t="str">
        <f t="shared" si="18"/>
        <v/>
      </c>
      <c r="G194" t="str">
        <f t="shared" si="19"/>
        <v/>
      </c>
      <c r="H194" s="167" t="str">
        <f t="shared" si="15"/>
        <v/>
      </c>
    </row>
    <row r="195" spans="1:8" x14ac:dyDescent="0.75">
      <c r="A195">
        <v>181</v>
      </c>
      <c r="B195" s="170">
        <f t="shared" si="20"/>
        <v>17820</v>
      </c>
      <c r="C195">
        <f t="shared" si="21"/>
        <v>17820</v>
      </c>
      <c r="D195">
        <f t="shared" si="16"/>
        <v>17820</v>
      </c>
      <c r="E195" t="str">
        <f t="shared" si="17"/>
        <v/>
      </c>
      <c r="F195" t="str">
        <f t="shared" si="18"/>
        <v/>
      </c>
      <c r="G195" t="str">
        <f t="shared" si="19"/>
        <v/>
      </c>
      <c r="H195" s="167" t="str">
        <f t="shared" si="15"/>
        <v/>
      </c>
    </row>
    <row r="196" spans="1:8" x14ac:dyDescent="0.75">
      <c r="A196">
        <v>182</v>
      </c>
      <c r="B196" s="170">
        <f t="shared" si="20"/>
        <v>18360</v>
      </c>
      <c r="C196">
        <f t="shared" si="21"/>
        <v>18360</v>
      </c>
      <c r="D196">
        <f t="shared" si="16"/>
        <v>18360</v>
      </c>
      <c r="E196" t="str">
        <f t="shared" si="17"/>
        <v/>
      </c>
      <c r="F196" t="str">
        <f t="shared" si="18"/>
        <v/>
      </c>
      <c r="G196" t="str">
        <f t="shared" si="19"/>
        <v/>
      </c>
      <c r="H196" s="167" t="str">
        <f t="shared" si="15"/>
        <v/>
      </c>
    </row>
    <row r="197" spans="1:8" x14ac:dyDescent="0.75">
      <c r="A197">
        <v>183</v>
      </c>
      <c r="B197" s="170">
        <f t="shared" si="20"/>
        <v>18900</v>
      </c>
      <c r="C197">
        <f t="shared" si="21"/>
        <v>18900</v>
      </c>
      <c r="D197">
        <f t="shared" si="16"/>
        <v>18900</v>
      </c>
      <c r="E197" t="str">
        <f t="shared" si="17"/>
        <v/>
      </c>
      <c r="F197" t="str">
        <f t="shared" si="18"/>
        <v/>
      </c>
      <c r="G197" t="str">
        <f t="shared" si="19"/>
        <v/>
      </c>
      <c r="H197" s="167" t="str">
        <f t="shared" si="15"/>
        <v/>
      </c>
    </row>
    <row r="198" spans="1:8" x14ac:dyDescent="0.75">
      <c r="A198">
        <v>184</v>
      </c>
      <c r="B198" s="170">
        <f t="shared" si="20"/>
        <v>19440</v>
      </c>
      <c r="C198">
        <f t="shared" si="21"/>
        <v>19440</v>
      </c>
      <c r="D198">
        <f t="shared" si="16"/>
        <v>19440</v>
      </c>
      <c r="E198" t="str">
        <f t="shared" si="17"/>
        <v/>
      </c>
      <c r="F198" t="str">
        <f t="shared" si="18"/>
        <v/>
      </c>
      <c r="G198" t="str">
        <f t="shared" si="19"/>
        <v/>
      </c>
      <c r="H198" s="167" t="str">
        <f t="shared" si="15"/>
        <v/>
      </c>
    </row>
    <row r="199" spans="1:8" x14ac:dyDescent="0.75">
      <c r="A199">
        <v>185</v>
      </c>
      <c r="B199" s="170">
        <f t="shared" si="20"/>
        <v>19980</v>
      </c>
      <c r="C199">
        <f t="shared" si="21"/>
        <v>19980</v>
      </c>
      <c r="D199">
        <f t="shared" si="16"/>
        <v>19980</v>
      </c>
      <c r="E199" t="str">
        <f t="shared" si="17"/>
        <v/>
      </c>
      <c r="F199" t="str">
        <f t="shared" si="18"/>
        <v/>
      </c>
      <c r="G199" t="str">
        <f t="shared" si="19"/>
        <v/>
      </c>
      <c r="H199" s="167" t="str">
        <f t="shared" si="15"/>
        <v/>
      </c>
    </row>
    <row r="200" spans="1:8" x14ac:dyDescent="0.75">
      <c r="A200">
        <v>186</v>
      </c>
      <c r="B200" s="170">
        <f t="shared" si="20"/>
        <v>540</v>
      </c>
      <c r="C200">
        <f t="shared" si="21"/>
        <v>540</v>
      </c>
      <c r="D200">
        <f t="shared" si="16"/>
        <v>540</v>
      </c>
      <c r="E200">
        <f t="shared" si="17"/>
        <v>1</v>
      </c>
      <c r="F200">
        <f t="shared" si="18"/>
        <v>1</v>
      </c>
      <c r="G200">
        <f t="shared" si="19"/>
        <v>1</v>
      </c>
      <c r="H200" s="167">
        <f t="shared" si="15"/>
        <v>1</v>
      </c>
    </row>
    <row r="201" spans="1:8" x14ac:dyDescent="0.75">
      <c r="A201">
        <v>187</v>
      </c>
      <c r="B201" s="170">
        <f t="shared" si="20"/>
        <v>1080</v>
      </c>
      <c r="C201">
        <f t="shared" si="21"/>
        <v>1080</v>
      </c>
      <c r="D201">
        <f t="shared" si="16"/>
        <v>1080</v>
      </c>
      <c r="E201" t="str">
        <f t="shared" si="17"/>
        <v/>
      </c>
      <c r="F201" t="str">
        <f t="shared" si="18"/>
        <v/>
      </c>
      <c r="G201" t="str">
        <f t="shared" si="19"/>
        <v/>
      </c>
      <c r="H201" s="167" t="str">
        <f t="shared" si="15"/>
        <v/>
      </c>
    </row>
    <row r="202" spans="1:8" x14ac:dyDescent="0.75">
      <c r="A202">
        <v>188</v>
      </c>
      <c r="B202" s="170">
        <f t="shared" si="20"/>
        <v>1620</v>
      </c>
      <c r="C202">
        <f t="shared" si="21"/>
        <v>1620</v>
      </c>
      <c r="D202">
        <f t="shared" si="16"/>
        <v>1620</v>
      </c>
      <c r="E202" t="str">
        <f t="shared" si="17"/>
        <v/>
      </c>
      <c r="F202" t="str">
        <f t="shared" si="18"/>
        <v/>
      </c>
      <c r="G202" t="str">
        <f t="shared" si="19"/>
        <v/>
      </c>
      <c r="H202" s="167" t="str">
        <f t="shared" si="15"/>
        <v/>
      </c>
    </row>
    <row r="203" spans="1:8" x14ac:dyDescent="0.75">
      <c r="A203">
        <v>189</v>
      </c>
      <c r="B203" s="170">
        <f t="shared" si="20"/>
        <v>2160</v>
      </c>
      <c r="C203">
        <f t="shared" si="21"/>
        <v>2160</v>
      </c>
      <c r="D203">
        <f t="shared" si="16"/>
        <v>2160</v>
      </c>
      <c r="E203" t="str">
        <f t="shared" si="17"/>
        <v/>
      </c>
      <c r="F203" t="str">
        <f t="shared" si="18"/>
        <v/>
      </c>
      <c r="G203" t="str">
        <f t="shared" si="19"/>
        <v/>
      </c>
      <c r="H203" s="167" t="str">
        <f t="shared" si="15"/>
        <v/>
      </c>
    </row>
    <row r="204" spans="1:8" x14ac:dyDescent="0.75">
      <c r="A204">
        <v>190</v>
      </c>
      <c r="B204" s="170">
        <f t="shared" si="20"/>
        <v>2700</v>
      </c>
      <c r="C204">
        <f t="shared" si="21"/>
        <v>2700</v>
      </c>
      <c r="D204">
        <f t="shared" si="16"/>
        <v>2700</v>
      </c>
      <c r="E204" t="str">
        <f t="shared" si="17"/>
        <v/>
      </c>
      <c r="F204" t="str">
        <f t="shared" si="18"/>
        <v/>
      </c>
      <c r="G204" t="str">
        <f t="shared" si="19"/>
        <v/>
      </c>
      <c r="H204" s="167" t="str">
        <f t="shared" si="15"/>
        <v/>
      </c>
    </row>
    <row r="205" spans="1:8" x14ac:dyDescent="0.75">
      <c r="A205">
        <v>191</v>
      </c>
      <c r="B205" s="170">
        <f t="shared" si="20"/>
        <v>3240</v>
      </c>
      <c r="C205">
        <f t="shared" si="21"/>
        <v>3240</v>
      </c>
      <c r="D205">
        <f t="shared" si="16"/>
        <v>3240</v>
      </c>
      <c r="E205" t="str">
        <f t="shared" si="17"/>
        <v/>
      </c>
      <c r="F205" t="str">
        <f t="shared" si="18"/>
        <v/>
      </c>
      <c r="G205" t="str">
        <f t="shared" si="19"/>
        <v/>
      </c>
      <c r="H205" s="167" t="str">
        <f t="shared" si="15"/>
        <v/>
      </c>
    </row>
    <row r="206" spans="1:8" x14ac:dyDescent="0.75">
      <c r="A206">
        <v>192</v>
      </c>
      <c r="B206" s="170">
        <f t="shared" si="20"/>
        <v>3780</v>
      </c>
      <c r="C206">
        <f t="shared" si="21"/>
        <v>3780</v>
      </c>
      <c r="D206">
        <f t="shared" si="16"/>
        <v>3780</v>
      </c>
      <c r="E206" t="str">
        <f t="shared" si="17"/>
        <v/>
      </c>
      <c r="F206" t="str">
        <f t="shared" si="18"/>
        <v/>
      </c>
      <c r="G206" t="str">
        <f t="shared" si="19"/>
        <v/>
      </c>
      <c r="H206" s="167" t="str">
        <f t="shared" si="15"/>
        <v/>
      </c>
    </row>
    <row r="207" spans="1:8" x14ac:dyDescent="0.75">
      <c r="A207">
        <v>193</v>
      </c>
      <c r="B207" s="170">
        <f t="shared" si="20"/>
        <v>4320</v>
      </c>
      <c r="C207">
        <f t="shared" si="21"/>
        <v>4320</v>
      </c>
      <c r="D207">
        <f t="shared" si="16"/>
        <v>4320</v>
      </c>
      <c r="E207" t="str">
        <f t="shared" si="17"/>
        <v/>
      </c>
      <c r="F207" t="str">
        <f t="shared" si="18"/>
        <v/>
      </c>
      <c r="G207" t="str">
        <f t="shared" si="19"/>
        <v/>
      </c>
      <c r="H207" s="167" t="str">
        <f t="shared" si="15"/>
        <v/>
      </c>
    </row>
    <row r="208" spans="1:8" x14ac:dyDescent="0.75">
      <c r="A208">
        <v>194</v>
      </c>
      <c r="B208" s="170">
        <f t="shared" si="20"/>
        <v>4860</v>
      </c>
      <c r="C208">
        <f t="shared" si="21"/>
        <v>4860</v>
      </c>
      <c r="D208">
        <f t="shared" si="16"/>
        <v>4860</v>
      </c>
      <c r="E208" t="str">
        <f t="shared" si="17"/>
        <v/>
      </c>
      <c r="F208" t="str">
        <f t="shared" si="18"/>
        <v/>
      </c>
      <c r="G208" t="str">
        <f t="shared" si="19"/>
        <v/>
      </c>
      <c r="H208" s="167" t="str">
        <f t="shared" ref="H208:H271" si="22">IF(SUM(E208:G208)&gt;0, 1, "")</f>
        <v/>
      </c>
    </row>
    <row r="209" spans="1:8" x14ac:dyDescent="0.75">
      <c r="A209">
        <v>195</v>
      </c>
      <c r="B209" s="170">
        <f t="shared" si="20"/>
        <v>5400</v>
      </c>
      <c r="C209">
        <f t="shared" si="21"/>
        <v>5400</v>
      </c>
      <c r="D209">
        <f t="shared" ref="D209:D272" si="23">IF($C$6 = "", "", IF(D208+$C$3&gt;$C$6,$C$3, D208+$C$3))</f>
        <v>5400</v>
      </c>
      <c r="E209" t="str">
        <f t="shared" ref="E209:E272" si="24">IF(B209=$C$3, 1, "")</f>
        <v/>
      </c>
      <c r="F209" t="str">
        <f t="shared" ref="F209:F272" si="25">IF(C209=$C$3, 1, "")</f>
        <v/>
      </c>
      <c r="G209" t="str">
        <f t="shared" ref="G209:G272" si="26">IF(D209=$C$3, 1, "")</f>
        <v/>
      </c>
      <c r="H209" s="167" t="str">
        <f t="shared" si="22"/>
        <v/>
      </c>
    </row>
    <row r="210" spans="1:8" x14ac:dyDescent="0.75">
      <c r="A210">
        <v>196</v>
      </c>
      <c r="B210" s="170">
        <f t="shared" ref="B210:B273" si="27">IF(B209+$C$3&gt;$C$4,$C$3, B209+$C$3)</f>
        <v>5940</v>
      </c>
      <c r="C210">
        <f t="shared" ref="C210:C273" si="28">IF($C$5 = "", "", IF(C209+$C$3&gt;$C$5,$C$3, C209+$C$3))</f>
        <v>5940</v>
      </c>
      <c r="D210">
        <f t="shared" si="23"/>
        <v>5940</v>
      </c>
      <c r="E210" t="str">
        <f t="shared" si="24"/>
        <v/>
      </c>
      <c r="F210" t="str">
        <f t="shared" si="25"/>
        <v/>
      </c>
      <c r="G210" t="str">
        <f t="shared" si="26"/>
        <v/>
      </c>
      <c r="H210" s="167" t="str">
        <f t="shared" si="22"/>
        <v/>
      </c>
    </row>
    <row r="211" spans="1:8" x14ac:dyDescent="0.75">
      <c r="A211">
        <v>197</v>
      </c>
      <c r="B211" s="170">
        <f t="shared" si="27"/>
        <v>6480</v>
      </c>
      <c r="C211">
        <f t="shared" si="28"/>
        <v>6480</v>
      </c>
      <c r="D211">
        <f t="shared" si="23"/>
        <v>6480</v>
      </c>
      <c r="E211" t="str">
        <f t="shared" si="24"/>
        <v/>
      </c>
      <c r="F211" t="str">
        <f t="shared" si="25"/>
        <v/>
      </c>
      <c r="G211" t="str">
        <f t="shared" si="26"/>
        <v/>
      </c>
      <c r="H211" s="167" t="str">
        <f t="shared" si="22"/>
        <v/>
      </c>
    </row>
    <row r="212" spans="1:8" x14ac:dyDescent="0.75">
      <c r="A212">
        <v>198</v>
      </c>
      <c r="B212" s="170">
        <f t="shared" si="27"/>
        <v>7020</v>
      </c>
      <c r="C212">
        <f t="shared" si="28"/>
        <v>7020</v>
      </c>
      <c r="D212">
        <f t="shared" si="23"/>
        <v>7020</v>
      </c>
      <c r="E212" t="str">
        <f t="shared" si="24"/>
        <v/>
      </c>
      <c r="F212" t="str">
        <f t="shared" si="25"/>
        <v/>
      </c>
      <c r="G212" t="str">
        <f t="shared" si="26"/>
        <v/>
      </c>
      <c r="H212" s="167" t="str">
        <f t="shared" si="22"/>
        <v/>
      </c>
    </row>
    <row r="213" spans="1:8" x14ac:dyDescent="0.75">
      <c r="A213">
        <v>199</v>
      </c>
      <c r="B213" s="170">
        <f t="shared" si="27"/>
        <v>7560</v>
      </c>
      <c r="C213">
        <f t="shared" si="28"/>
        <v>7560</v>
      </c>
      <c r="D213">
        <f t="shared" si="23"/>
        <v>7560</v>
      </c>
      <c r="E213" t="str">
        <f t="shared" si="24"/>
        <v/>
      </c>
      <c r="F213" t="str">
        <f t="shared" si="25"/>
        <v/>
      </c>
      <c r="G213" t="str">
        <f t="shared" si="26"/>
        <v/>
      </c>
      <c r="H213" s="167" t="str">
        <f t="shared" si="22"/>
        <v/>
      </c>
    </row>
    <row r="214" spans="1:8" x14ac:dyDescent="0.75">
      <c r="A214">
        <v>200</v>
      </c>
      <c r="B214" s="170">
        <f t="shared" si="27"/>
        <v>8100</v>
      </c>
      <c r="C214">
        <f t="shared" si="28"/>
        <v>8100</v>
      </c>
      <c r="D214">
        <f t="shared" si="23"/>
        <v>8100</v>
      </c>
      <c r="E214" t="str">
        <f t="shared" si="24"/>
        <v/>
      </c>
      <c r="F214" t="str">
        <f t="shared" si="25"/>
        <v/>
      </c>
      <c r="G214" t="str">
        <f t="shared" si="26"/>
        <v/>
      </c>
      <c r="H214" s="167" t="str">
        <f t="shared" si="22"/>
        <v/>
      </c>
    </row>
    <row r="215" spans="1:8" x14ac:dyDescent="0.75">
      <c r="A215">
        <v>201</v>
      </c>
      <c r="B215" s="170">
        <f t="shared" si="27"/>
        <v>8640</v>
      </c>
      <c r="C215">
        <f t="shared" si="28"/>
        <v>8640</v>
      </c>
      <c r="D215">
        <f t="shared" si="23"/>
        <v>8640</v>
      </c>
      <c r="E215" t="str">
        <f t="shared" si="24"/>
        <v/>
      </c>
      <c r="F215" t="str">
        <f t="shared" si="25"/>
        <v/>
      </c>
      <c r="G215" t="str">
        <f t="shared" si="26"/>
        <v/>
      </c>
      <c r="H215" s="167" t="str">
        <f t="shared" si="22"/>
        <v/>
      </c>
    </row>
    <row r="216" spans="1:8" x14ac:dyDescent="0.75">
      <c r="A216">
        <v>202</v>
      </c>
      <c r="B216" s="170">
        <f t="shared" si="27"/>
        <v>9180</v>
      </c>
      <c r="C216">
        <f t="shared" si="28"/>
        <v>9180</v>
      </c>
      <c r="D216">
        <f t="shared" si="23"/>
        <v>9180</v>
      </c>
      <c r="E216" t="str">
        <f t="shared" si="24"/>
        <v/>
      </c>
      <c r="F216" t="str">
        <f t="shared" si="25"/>
        <v/>
      </c>
      <c r="G216" t="str">
        <f t="shared" si="26"/>
        <v/>
      </c>
      <c r="H216" s="167" t="str">
        <f t="shared" si="22"/>
        <v/>
      </c>
    </row>
    <row r="217" spans="1:8" x14ac:dyDescent="0.75">
      <c r="A217">
        <v>203</v>
      </c>
      <c r="B217" s="170">
        <f t="shared" si="27"/>
        <v>9720</v>
      </c>
      <c r="C217">
        <f t="shared" si="28"/>
        <v>9720</v>
      </c>
      <c r="D217">
        <f t="shared" si="23"/>
        <v>9720</v>
      </c>
      <c r="E217" t="str">
        <f t="shared" si="24"/>
        <v/>
      </c>
      <c r="F217" t="str">
        <f t="shared" si="25"/>
        <v/>
      </c>
      <c r="G217" t="str">
        <f t="shared" si="26"/>
        <v/>
      </c>
      <c r="H217" s="167" t="str">
        <f t="shared" si="22"/>
        <v/>
      </c>
    </row>
    <row r="218" spans="1:8" x14ac:dyDescent="0.75">
      <c r="A218">
        <v>204</v>
      </c>
      <c r="B218" s="170">
        <f t="shared" si="27"/>
        <v>10260</v>
      </c>
      <c r="C218">
        <f t="shared" si="28"/>
        <v>10260</v>
      </c>
      <c r="D218">
        <f t="shared" si="23"/>
        <v>10260</v>
      </c>
      <c r="E218" t="str">
        <f t="shared" si="24"/>
        <v/>
      </c>
      <c r="F218" t="str">
        <f t="shared" si="25"/>
        <v/>
      </c>
      <c r="G218" t="str">
        <f t="shared" si="26"/>
        <v/>
      </c>
      <c r="H218" s="167" t="str">
        <f t="shared" si="22"/>
        <v/>
      </c>
    </row>
    <row r="219" spans="1:8" x14ac:dyDescent="0.75">
      <c r="A219">
        <v>205</v>
      </c>
      <c r="B219" s="170">
        <f t="shared" si="27"/>
        <v>10800</v>
      </c>
      <c r="C219">
        <f t="shared" si="28"/>
        <v>10800</v>
      </c>
      <c r="D219">
        <f t="shared" si="23"/>
        <v>10800</v>
      </c>
      <c r="E219" t="str">
        <f t="shared" si="24"/>
        <v/>
      </c>
      <c r="F219" t="str">
        <f t="shared" si="25"/>
        <v/>
      </c>
      <c r="G219" t="str">
        <f t="shared" si="26"/>
        <v/>
      </c>
      <c r="H219" s="167" t="str">
        <f t="shared" si="22"/>
        <v/>
      </c>
    </row>
    <row r="220" spans="1:8" x14ac:dyDescent="0.75">
      <c r="A220">
        <v>206</v>
      </c>
      <c r="B220" s="170">
        <f t="shared" si="27"/>
        <v>11340</v>
      </c>
      <c r="C220">
        <f t="shared" si="28"/>
        <v>11340</v>
      </c>
      <c r="D220">
        <f t="shared" si="23"/>
        <v>11340</v>
      </c>
      <c r="E220" t="str">
        <f t="shared" si="24"/>
        <v/>
      </c>
      <c r="F220" t="str">
        <f t="shared" si="25"/>
        <v/>
      </c>
      <c r="G220" t="str">
        <f t="shared" si="26"/>
        <v/>
      </c>
      <c r="H220" s="167" t="str">
        <f t="shared" si="22"/>
        <v/>
      </c>
    </row>
    <row r="221" spans="1:8" x14ac:dyDescent="0.75">
      <c r="A221">
        <v>207</v>
      </c>
      <c r="B221" s="170">
        <f t="shared" si="27"/>
        <v>11880</v>
      </c>
      <c r="C221">
        <f t="shared" si="28"/>
        <v>11880</v>
      </c>
      <c r="D221">
        <f t="shared" si="23"/>
        <v>11880</v>
      </c>
      <c r="E221" t="str">
        <f t="shared" si="24"/>
        <v/>
      </c>
      <c r="F221" t="str">
        <f t="shared" si="25"/>
        <v/>
      </c>
      <c r="G221" t="str">
        <f t="shared" si="26"/>
        <v/>
      </c>
      <c r="H221" s="167" t="str">
        <f t="shared" si="22"/>
        <v/>
      </c>
    </row>
    <row r="222" spans="1:8" x14ac:dyDescent="0.75">
      <c r="A222">
        <v>208</v>
      </c>
      <c r="B222" s="170">
        <f t="shared" si="27"/>
        <v>12420</v>
      </c>
      <c r="C222">
        <f t="shared" si="28"/>
        <v>12420</v>
      </c>
      <c r="D222">
        <f t="shared" si="23"/>
        <v>12420</v>
      </c>
      <c r="E222" t="str">
        <f t="shared" si="24"/>
        <v/>
      </c>
      <c r="F222" t="str">
        <f t="shared" si="25"/>
        <v/>
      </c>
      <c r="G222" t="str">
        <f t="shared" si="26"/>
        <v/>
      </c>
      <c r="H222" s="167" t="str">
        <f t="shared" si="22"/>
        <v/>
      </c>
    </row>
    <row r="223" spans="1:8" x14ac:dyDescent="0.75">
      <c r="A223">
        <v>209</v>
      </c>
      <c r="B223" s="170">
        <f t="shared" si="27"/>
        <v>12960</v>
      </c>
      <c r="C223">
        <f t="shared" si="28"/>
        <v>12960</v>
      </c>
      <c r="D223">
        <f t="shared" si="23"/>
        <v>12960</v>
      </c>
      <c r="E223" t="str">
        <f t="shared" si="24"/>
        <v/>
      </c>
      <c r="F223" t="str">
        <f t="shared" si="25"/>
        <v/>
      </c>
      <c r="G223" t="str">
        <f t="shared" si="26"/>
        <v/>
      </c>
      <c r="H223" s="167" t="str">
        <f t="shared" si="22"/>
        <v/>
      </c>
    </row>
    <row r="224" spans="1:8" x14ac:dyDescent="0.75">
      <c r="A224">
        <v>210</v>
      </c>
      <c r="B224" s="170">
        <f t="shared" si="27"/>
        <v>13500</v>
      </c>
      <c r="C224">
        <f t="shared" si="28"/>
        <v>13500</v>
      </c>
      <c r="D224">
        <f t="shared" si="23"/>
        <v>13500</v>
      </c>
      <c r="E224" t="str">
        <f t="shared" si="24"/>
        <v/>
      </c>
      <c r="F224" t="str">
        <f t="shared" si="25"/>
        <v/>
      </c>
      <c r="G224" t="str">
        <f t="shared" si="26"/>
        <v/>
      </c>
      <c r="H224" s="167" t="str">
        <f t="shared" si="22"/>
        <v/>
      </c>
    </row>
    <row r="225" spans="1:8" x14ac:dyDescent="0.75">
      <c r="A225">
        <v>211</v>
      </c>
      <c r="B225" s="170">
        <f t="shared" si="27"/>
        <v>14040</v>
      </c>
      <c r="C225">
        <f t="shared" si="28"/>
        <v>14040</v>
      </c>
      <c r="D225">
        <f t="shared" si="23"/>
        <v>14040</v>
      </c>
      <c r="E225" t="str">
        <f t="shared" si="24"/>
        <v/>
      </c>
      <c r="F225" t="str">
        <f t="shared" si="25"/>
        <v/>
      </c>
      <c r="G225" t="str">
        <f t="shared" si="26"/>
        <v/>
      </c>
      <c r="H225" s="167" t="str">
        <f t="shared" si="22"/>
        <v/>
      </c>
    </row>
    <row r="226" spans="1:8" x14ac:dyDescent="0.75">
      <c r="A226">
        <v>212</v>
      </c>
      <c r="B226" s="170">
        <f t="shared" si="27"/>
        <v>14580</v>
      </c>
      <c r="C226">
        <f t="shared" si="28"/>
        <v>14580</v>
      </c>
      <c r="D226">
        <f t="shared" si="23"/>
        <v>14580</v>
      </c>
      <c r="E226" t="str">
        <f t="shared" si="24"/>
        <v/>
      </c>
      <c r="F226" t="str">
        <f t="shared" si="25"/>
        <v/>
      </c>
      <c r="G226" t="str">
        <f t="shared" si="26"/>
        <v/>
      </c>
      <c r="H226" s="167" t="str">
        <f t="shared" si="22"/>
        <v/>
      </c>
    </row>
    <row r="227" spans="1:8" x14ac:dyDescent="0.75">
      <c r="A227">
        <v>213</v>
      </c>
      <c r="B227" s="170">
        <f t="shared" si="27"/>
        <v>15120</v>
      </c>
      <c r="C227">
        <f t="shared" si="28"/>
        <v>15120</v>
      </c>
      <c r="D227">
        <f t="shared" si="23"/>
        <v>15120</v>
      </c>
      <c r="E227" t="str">
        <f t="shared" si="24"/>
        <v/>
      </c>
      <c r="F227" t="str">
        <f t="shared" si="25"/>
        <v/>
      </c>
      <c r="G227" t="str">
        <f t="shared" si="26"/>
        <v/>
      </c>
      <c r="H227" s="167" t="str">
        <f t="shared" si="22"/>
        <v/>
      </c>
    </row>
    <row r="228" spans="1:8" x14ac:dyDescent="0.75">
      <c r="A228">
        <v>214</v>
      </c>
      <c r="B228" s="170">
        <f t="shared" si="27"/>
        <v>15660</v>
      </c>
      <c r="C228">
        <f t="shared" si="28"/>
        <v>15660</v>
      </c>
      <c r="D228">
        <f t="shared" si="23"/>
        <v>15660</v>
      </c>
      <c r="E228" t="str">
        <f t="shared" si="24"/>
        <v/>
      </c>
      <c r="F228" t="str">
        <f t="shared" si="25"/>
        <v/>
      </c>
      <c r="G228" t="str">
        <f t="shared" si="26"/>
        <v/>
      </c>
      <c r="H228" s="167" t="str">
        <f t="shared" si="22"/>
        <v/>
      </c>
    </row>
    <row r="229" spans="1:8" x14ac:dyDescent="0.75">
      <c r="A229">
        <v>215</v>
      </c>
      <c r="B229" s="170">
        <f t="shared" si="27"/>
        <v>16200</v>
      </c>
      <c r="C229">
        <f t="shared" si="28"/>
        <v>16200</v>
      </c>
      <c r="D229">
        <f t="shared" si="23"/>
        <v>16200</v>
      </c>
      <c r="E229" t="str">
        <f t="shared" si="24"/>
        <v/>
      </c>
      <c r="F229" t="str">
        <f t="shared" si="25"/>
        <v/>
      </c>
      <c r="G229" t="str">
        <f t="shared" si="26"/>
        <v/>
      </c>
      <c r="H229" s="167" t="str">
        <f t="shared" si="22"/>
        <v/>
      </c>
    </row>
    <row r="230" spans="1:8" x14ac:dyDescent="0.75">
      <c r="A230">
        <v>216</v>
      </c>
      <c r="B230" s="170">
        <f t="shared" si="27"/>
        <v>16740</v>
      </c>
      <c r="C230">
        <f t="shared" si="28"/>
        <v>16740</v>
      </c>
      <c r="D230">
        <f t="shared" si="23"/>
        <v>16740</v>
      </c>
      <c r="E230" t="str">
        <f t="shared" si="24"/>
        <v/>
      </c>
      <c r="F230" t="str">
        <f t="shared" si="25"/>
        <v/>
      </c>
      <c r="G230" t="str">
        <f t="shared" si="26"/>
        <v/>
      </c>
      <c r="H230" s="167" t="str">
        <f t="shared" si="22"/>
        <v/>
      </c>
    </row>
    <row r="231" spans="1:8" x14ac:dyDescent="0.75">
      <c r="A231">
        <v>217</v>
      </c>
      <c r="B231" s="170">
        <f t="shared" si="27"/>
        <v>17280</v>
      </c>
      <c r="C231">
        <f t="shared" si="28"/>
        <v>17280</v>
      </c>
      <c r="D231">
        <f t="shared" si="23"/>
        <v>17280</v>
      </c>
      <c r="E231" t="str">
        <f t="shared" si="24"/>
        <v/>
      </c>
      <c r="F231" t="str">
        <f t="shared" si="25"/>
        <v/>
      </c>
      <c r="G231" t="str">
        <f t="shared" si="26"/>
        <v/>
      </c>
      <c r="H231" s="167" t="str">
        <f t="shared" si="22"/>
        <v/>
      </c>
    </row>
    <row r="232" spans="1:8" x14ac:dyDescent="0.75">
      <c r="A232">
        <v>218</v>
      </c>
      <c r="B232" s="170">
        <f t="shared" si="27"/>
        <v>17820</v>
      </c>
      <c r="C232">
        <f t="shared" si="28"/>
        <v>17820</v>
      </c>
      <c r="D232">
        <f t="shared" si="23"/>
        <v>17820</v>
      </c>
      <c r="E232" t="str">
        <f t="shared" si="24"/>
        <v/>
      </c>
      <c r="F232" t="str">
        <f t="shared" si="25"/>
        <v/>
      </c>
      <c r="G232" t="str">
        <f t="shared" si="26"/>
        <v/>
      </c>
      <c r="H232" s="167" t="str">
        <f t="shared" si="22"/>
        <v/>
      </c>
    </row>
    <row r="233" spans="1:8" x14ac:dyDescent="0.75">
      <c r="A233">
        <v>219</v>
      </c>
      <c r="B233" s="170">
        <f t="shared" si="27"/>
        <v>18360</v>
      </c>
      <c r="C233">
        <f t="shared" si="28"/>
        <v>18360</v>
      </c>
      <c r="D233">
        <f t="shared" si="23"/>
        <v>18360</v>
      </c>
      <c r="E233" t="str">
        <f t="shared" si="24"/>
        <v/>
      </c>
      <c r="F233" t="str">
        <f t="shared" si="25"/>
        <v/>
      </c>
      <c r="G233" t="str">
        <f t="shared" si="26"/>
        <v/>
      </c>
      <c r="H233" s="167" t="str">
        <f t="shared" si="22"/>
        <v/>
      </c>
    </row>
    <row r="234" spans="1:8" x14ac:dyDescent="0.75">
      <c r="A234">
        <v>220</v>
      </c>
      <c r="B234" s="170">
        <f t="shared" si="27"/>
        <v>18900</v>
      </c>
      <c r="C234">
        <f t="shared" si="28"/>
        <v>18900</v>
      </c>
      <c r="D234">
        <f t="shared" si="23"/>
        <v>18900</v>
      </c>
      <c r="E234" t="str">
        <f t="shared" si="24"/>
        <v/>
      </c>
      <c r="F234" t="str">
        <f t="shared" si="25"/>
        <v/>
      </c>
      <c r="G234" t="str">
        <f t="shared" si="26"/>
        <v/>
      </c>
      <c r="H234" s="167" t="str">
        <f t="shared" si="22"/>
        <v/>
      </c>
    </row>
    <row r="235" spans="1:8" x14ac:dyDescent="0.75">
      <c r="A235">
        <v>221</v>
      </c>
      <c r="B235" s="170">
        <f t="shared" si="27"/>
        <v>19440</v>
      </c>
      <c r="C235">
        <f t="shared" si="28"/>
        <v>19440</v>
      </c>
      <c r="D235">
        <f t="shared" si="23"/>
        <v>19440</v>
      </c>
      <c r="E235" t="str">
        <f t="shared" si="24"/>
        <v/>
      </c>
      <c r="F235" t="str">
        <f t="shared" si="25"/>
        <v/>
      </c>
      <c r="G235" t="str">
        <f t="shared" si="26"/>
        <v/>
      </c>
      <c r="H235" s="167" t="str">
        <f t="shared" si="22"/>
        <v/>
      </c>
    </row>
    <row r="236" spans="1:8" x14ac:dyDescent="0.75">
      <c r="A236">
        <v>222</v>
      </c>
      <c r="B236" s="170">
        <f t="shared" si="27"/>
        <v>19980</v>
      </c>
      <c r="C236">
        <f t="shared" si="28"/>
        <v>19980</v>
      </c>
      <c r="D236">
        <f t="shared" si="23"/>
        <v>19980</v>
      </c>
      <c r="E236" t="str">
        <f t="shared" si="24"/>
        <v/>
      </c>
      <c r="F236" t="str">
        <f t="shared" si="25"/>
        <v/>
      </c>
      <c r="G236" t="str">
        <f t="shared" si="26"/>
        <v/>
      </c>
      <c r="H236" s="167" t="str">
        <f t="shared" si="22"/>
        <v/>
      </c>
    </row>
    <row r="237" spans="1:8" x14ac:dyDescent="0.75">
      <c r="A237">
        <v>223</v>
      </c>
      <c r="B237" s="170">
        <f t="shared" si="27"/>
        <v>540</v>
      </c>
      <c r="C237">
        <f t="shared" si="28"/>
        <v>540</v>
      </c>
      <c r="D237">
        <f t="shared" si="23"/>
        <v>540</v>
      </c>
      <c r="E237">
        <f t="shared" si="24"/>
        <v>1</v>
      </c>
      <c r="F237">
        <f t="shared" si="25"/>
        <v>1</v>
      </c>
      <c r="G237">
        <f t="shared" si="26"/>
        <v>1</v>
      </c>
      <c r="H237" s="167">
        <f t="shared" si="22"/>
        <v>1</v>
      </c>
    </row>
    <row r="238" spans="1:8" x14ac:dyDescent="0.75">
      <c r="A238">
        <v>224</v>
      </c>
      <c r="B238" s="170">
        <f t="shared" si="27"/>
        <v>1080</v>
      </c>
      <c r="C238">
        <f t="shared" si="28"/>
        <v>1080</v>
      </c>
      <c r="D238">
        <f t="shared" si="23"/>
        <v>1080</v>
      </c>
      <c r="E238" t="str">
        <f t="shared" si="24"/>
        <v/>
      </c>
      <c r="F238" t="str">
        <f t="shared" si="25"/>
        <v/>
      </c>
      <c r="G238" t="str">
        <f t="shared" si="26"/>
        <v/>
      </c>
      <c r="H238" s="167" t="str">
        <f t="shared" si="22"/>
        <v/>
      </c>
    </row>
    <row r="239" spans="1:8" x14ac:dyDescent="0.75">
      <c r="A239">
        <v>225</v>
      </c>
      <c r="B239" s="170">
        <f t="shared" si="27"/>
        <v>1620</v>
      </c>
      <c r="C239">
        <f t="shared" si="28"/>
        <v>1620</v>
      </c>
      <c r="D239">
        <f t="shared" si="23"/>
        <v>1620</v>
      </c>
      <c r="E239" t="str">
        <f t="shared" si="24"/>
        <v/>
      </c>
      <c r="F239" t="str">
        <f t="shared" si="25"/>
        <v/>
      </c>
      <c r="G239" t="str">
        <f t="shared" si="26"/>
        <v/>
      </c>
      <c r="H239" s="167" t="str">
        <f t="shared" si="22"/>
        <v/>
      </c>
    </row>
    <row r="240" spans="1:8" x14ac:dyDescent="0.75">
      <c r="A240">
        <v>226</v>
      </c>
      <c r="B240" s="170">
        <f t="shared" si="27"/>
        <v>2160</v>
      </c>
      <c r="C240">
        <f t="shared" si="28"/>
        <v>2160</v>
      </c>
      <c r="D240">
        <f t="shared" si="23"/>
        <v>2160</v>
      </c>
      <c r="E240" t="str">
        <f t="shared" si="24"/>
        <v/>
      </c>
      <c r="F240" t="str">
        <f t="shared" si="25"/>
        <v/>
      </c>
      <c r="G240" t="str">
        <f t="shared" si="26"/>
        <v/>
      </c>
      <c r="H240" s="167" t="str">
        <f t="shared" si="22"/>
        <v/>
      </c>
    </row>
    <row r="241" spans="1:8" x14ac:dyDescent="0.75">
      <c r="A241">
        <v>227</v>
      </c>
      <c r="B241" s="170">
        <f t="shared" si="27"/>
        <v>2700</v>
      </c>
      <c r="C241">
        <f t="shared" si="28"/>
        <v>2700</v>
      </c>
      <c r="D241">
        <f t="shared" si="23"/>
        <v>2700</v>
      </c>
      <c r="E241" t="str">
        <f t="shared" si="24"/>
        <v/>
      </c>
      <c r="F241" t="str">
        <f t="shared" si="25"/>
        <v/>
      </c>
      <c r="G241" t="str">
        <f t="shared" si="26"/>
        <v/>
      </c>
      <c r="H241" s="167" t="str">
        <f t="shared" si="22"/>
        <v/>
      </c>
    </row>
    <row r="242" spans="1:8" x14ac:dyDescent="0.75">
      <c r="A242">
        <v>228</v>
      </c>
      <c r="B242" s="170">
        <f t="shared" si="27"/>
        <v>3240</v>
      </c>
      <c r="C242">
        <f t="shared" si="28"/>
        <v>3240</v>
      </c>
      <c r="D242">
        <f t="shared" si="23"/>
        <v>3240</v>
      </c>
      <c r="E242" t="str">
        <f t="shared" si="24"/>
        <v/>
      </c>
      <c r="F242" t="str">
        <f t="shared" si="25"/>
        <v/>
      </c>
      <c r="G242" t="str">
        <f t="shared" si="26"/>
        <v/>
      </c>
      <c r="H242" s="167" t="str">
        <f t="shared" si="22"/>
        <v/>
      </c>
    </row>
    <row r="243" spans="1:8" x14ac:dyDescent="0.75">
      <c r="A243">
        <v>229</v>
      </c>
      <c r="B243" s="170">
        <f t="shared" si="27"/>
        <v>3780</v>
      </c>
      <c r="C243">
        <f t="shared" si="28"/>
        <v>3780</v>
      </c>
      <c r="D243">
        <f t="shared" si="23"/>
        <v>3780</v>
      </c>
      <c r="E243" t="str">
        <f t="shared" si="24"/>
        <v/>
      </c>
      <c r="F243" t="str">
        <f t="shared" si="25"/>
        <v/>
      </c>
      <c r="G243" t="str">
        <f t="shared" si="26"/>
        <v/>
      </c>
      <c r="H243" s="167" t="str">
        <f t="shared" si="22"/>
        <v/>
      </c>
    </row>
    <row r="244" spans="1:8" x14ac:dyDescent="0.75">
      <c r="A244">
        <v>230</v>
      </c>
      <c r="B244" s="170">
        <f t="shared" si="27"/>
        <v>4320</v>
      </c>
      <c r="C244">
        <f t="shared" si="28"/>
        <v>4320</v>
      </c>
      <c r="D244">
        <f t="shared" si="23"/>
        <v>4320</v>
      </c>
      <c r="E244" t="str">
        <f t="shared" si="24"/>
        <v/>
      </c>
      <c r="F244" t="str">
        <f t="shared" si="25"/>
        <v/>
      </c>
      <c r="G244" t="str">
        <f t="shared" si="26"/>
        <v/>
      </c>
      <c r="H244" s="167" t="str">
        <f t="shared" si="22"/>
        <v/>
      </c>
    </row>
    <row r="245" spans="1:8" x14ac:dyDescent="0.75">
      <c r="A245">
        <v>231</v>
      </c>
      <c r="B245" s="170">
        <f t="shared" si="27"/>
        <v>4860</v>
      </c>
      <c r="C245">
        <f t="shared" si="28"/>
        <v>4860</v>
      </c>
      <c r="D245">
        <f t="shared" si="23"/>
        <v>4860</v>
      </c>
      <c r="E245" t="str">
        <f t="shared" si="24"/>
        <v/>
      </c>
      <c r="F245" t="str">
        <f t="shared" si="25"/>
        <v/>
      </c>
      <c r="G245" t="str">
        <f t="shared" si="26"/>
        <v/>
      </c>
      <c r="H245" s="167" t="str">
        <f t="shared" si="22"/>
        <v/>
      </c>
    </row>
    <row r="246" spans="1:8" x14ac:dyDescent="0.75">
      <c r="A246">
        <v>232</v>
      </c>
      <c r="B246" s="170">
        <f t="shared" si="27"/>
        <v>5400</v>
      </c>
      <c r="C246">
        <f t="shared" si="28"/>
        <v>5400</v>
      </c>
      <c r="D246">
        <f t="shared" si="23"/>
        <v>5400</v>
      </c>
      <c r="E246" t="str">
        <f t="shared" si="24"/>
        <v/>
      </c>
      <c r="F246" t="str">
        <f t="shared" si="25"/>
        <v/>
      </c>
      <c r="G246" t="str">
        <f t="shared" si="26"/>
        <v/>
      </c>
      <c r="H246" s="167" t="str">
        <f t="shared" si="22"/>
        <v/>
      </c>
    </row>
    <row r="247" spans="1:8" x14ac:dyDescent="0.75">
      <c r="A247">
        <v>233</v>
      </c>
      <c r="B247" s="170">
        <f t="shared" si="27"/>
        <v>5940</v>
      </c>
      <c r="C247">
        <f t="shared" si="28"/>
        <v>5940</v>
      </c>
      <c r="D247">
        <f t="shared" si="23"/>
        <v>5940</v>
      </c>
      <c r="E247" t="str">
        <f t="shared" si="24"/>
        <v/>
      </c>
      <c r="F247" t="str">
        <f t="shared" si="25"/>
        <v/>
      </c>
      <c r="G247" t="str">
        <f t="shared" si="26"/>
        <v/>
      </c>
      <c r="H247" s="167" t="str">
        <f t="shared" si="22"/>
        <v/>
      </c>
    </row>
    <row r="248" spans="1:8" x14ac:dyDescent="0.75">
      <c r="A248">
        <v>234</v>
      </c>
      <c r="B248" s="170">
        <f t="shared" si="27"/>
        <v>6480</v>
      </c>
      <c r="C248">
        <f t="shared" si="28"/>
        <v>6480</v>
      </c>
      <c r="D248">
        <f t="shared" si="23"/>
        <v>6480</v>
      </c>
      <c r="E248" t="str">
        <f t="shared" si="24"/>
        <v/>
      </c>
      <c r="F248" t="str">
        <f t="shared" si="25"/>
        <v/>
      </c>
      <c r="G248" t="str">
        <f t="shared" si="26"/>
        <v/>
      </c>
      <c r="H248" s="167" t="str">
        <f t="shared" si="22"/>
        <v/>
      </c>
    </row>
    <row r="249" spans="1:8" x14ac:dyDescent="0.75">
      <c r="A249">
        <v>235</v>
      </c>
      <c r="B249" s="170">
        <f t="shared" si="27"/>
        <v>7020</v>
      </c>
      <c r="C249">
        <f t="shared" si="28"/>
        <v>7020</v>
      </c>
      <c r="D249">
        <f t="shared" si="23"/>
        <v>7020</v>
      </c>
      <c r="E249" t="str">
        <f t="shared" si="24"/>
        <v/>
      </c>
      <c r="F249" t="str">
        <f t="shared" si="25"/>
        <v/>
      </c>
      <c r="G249" t="str">
        <f t="shared" si="26"/>
        <v/>
      </c>
      <c r="H249" s="167" t="str">
        <f t="shared" si="22"/>
        <v/>
      </c>
    </row>
    <row r="250" spans="1:8" x14ac:dyDescent="0.75">
      <c r="A250">
        <v>236</v>
      </c>
      <c r="B250" s="170">
        <f t="shared" si="27"/>
        <v>7560</v>
      </c>
      <c r="C250">
        <f t="shared" si="28"/>
        <v>7560</v>
      </c>
      <c r="D250">
        <f t="shared" si="23"/>
        <v>7560</v>
      </c>
      <c r="E250" t="str">
        <f t="shared" si="24"/>
        <v/>
      </c>
      <c r="F250" t="str">
        <f t="shared" si="25"/>
        <v/>
      </c>
      <c r="G250" t="str">
        <f t="shared" si="26"/>
        <v/>
      </c>
      <c r="H250" s="167" t="str">
        <f t="shared" si="22"/>
        <v/>
      </c>
    </row>
    <row r="251" spans="1:8" x14ac:dyDescent="0.75">
      <c r="A251">
        <v>237</v>
      </c>
      <c r="B251" s="170">
        <f t="shared" si="27"/>
        <v>8100</v>
      </c>
      <c r="C251">
        <f t="shared" si="28"/>
        <v>8100</v>
      </c>
      <c r="D251">
        <f t="shared" si="23"/>
        <v>8100</v>
      </c>
      <c r="E251" t="str">
        <f t="shared" si="24"/>
        <v/>
      </c>
      <c r="F251" t="str">
        <f t="shared" si="25"/>
        <v/>
      </c>
      <c r="G251" t="str">
        <f t="shared" si="26"/>
        <v/>
      </c>
      <c r="H251" s="167" t="str">
        <f t="shared" si="22"/>
        <v/>
      </c>
    </row>
    <row r="252" spans="1:8" x14ac:dyDescent="0.75">
      <c r="A252">
        <v>238</v>
      </c>
      <c r="B252" s="170">
        <f t="shared" si="27"/>
        <v>8640</v>
      </c>
      <c r="C252">
        <f t="shared" si="28"/>
        <v>8640</v>
      </c>
      <c r="D252">
        <f t="shared" si="23"/>
        <v>8640</v>
      </c>
      <c r="E252" t="str">
        <f t="shared" si="24"/>
        <v/>
      </c>
      <c r="F252" t="str">
        <f t="shared" si="25"/>
        <v/>
      </c>
      <c r="G252" t="str">
        <f t="shared" si="26"/>
        <v/>
      </c>
      <c r="H252" s="167" t="str">
        <f t="shared" si="22"/>
        <v/>
      </c>
    </row>
    <row r="253" spans="1:8" x14ac:dyDescent="0.75">
      <c r="A253">
        <v>239</v>
      </c>
      <c r="B253" s="170">
        <f t="shared" si="27"/>
        <v>9180</v>
      </c>
      <c r="C253">
        <f t="shared" si="28"/>
        <v>9180</v>
      </c>
      <c r="D253">
        <f t="shared" si="23"/>
        <v>9180</v>
      </c>
      <c r="E253" t="str">
        <f t="shared" si="24"/>
        <v/>
      </c>
      <c r="F253" t="str">
        <f t="shared" si="25"/>
        <v/>
      </c>
      <c r="G253" t="str">
        <f t="shared" si="26"/>
        <v/>
      </c>
      <c r="H253" s="167" t="str">
        <f t="shared" si="22"/>
        <v/>
      </c>
    </row>
    <row r="254" spans="1:8" x14ac:dyDescent="0.75">
      <c r="A254">
        <v>240</v>
      </c>
      <c r="B254" s="170">
        <f t="shared" si="27"/>
        <v>9720</v>
      </c>
      <c r="C254">
        <f t="shared" si="28"/>
        <v>9720</v>
      </c>
      <c r="D254">
        <f t="shared" si="23"/>
        <v>9720</v>
      </c>
      <c r="E254" t="str">
        <f t="shared" si="24"/>
        <v/>
      </c>
      <c r="F254" t="str">
        <f t="shared" si="25"/>
        <v/>
      </c>
      <c r="G254" t="str">
        <f t="shared" si="26"/>
        <v/>
      </c>
      <c r="H254" s="167" t="str">
        <f t="shared" si="22"/>
        <v/>
      </c>
    </row>
    <row r="255" spans="1:8" x14ac:dyDescent="0.75">
      <c r="A255">
        <v>241</v>
      </c>
      <c r="B255" s="170">
        <f t="shared" si="27"/>
        <v>10260</v>
      </c>
      <c r="C255">
        <f t="shared" si="28"/>
        <v>10260</v>
      </c>
      <c r="D255">
        <f t="shared" si="23"/>
        <v>10260</v>
      </c>
      <c r="E255" t="str">
        <f t="shared" si="24"/>
        <v/>
      </c>
      <c r="F255" t="str">
        <f t="shared" si="25"/>
        <v/>
      </c>
      <c r="G255" t="str">
        <f t="shared" si="26"/>
        <v/>
      </c>
      <c r="H255" s="167" t="str">
        <f t="shared" si="22"/>
        <v/>
      </c>
    </row>
    <row r="256" spans="1:8" x14ac:dyDescent="0.75">
      <c r="A256">
        <v>242</v>
      </c>
      <c r="B256" s="170">
        <f t="shared" si="27"/>
        <v>10800</v>
      </c>
      <c r="C256">
        <f t="shared" si="28"/>
        <v>10800</v>
      </c>
      <c r="D256">
        <f t="shared" si="23"/>
        <v>10800</v>
      </c>
      <c r="E256" t="str">
        <f t="shared" si="24"/>
        <v/>
      </c>
      <c r="F256" t="str">
        <f t="shared" si="25"/>
        <v/>
      </c>
      <c r="G256" t="str">
        <f t="shared" si="26"/>
        <v/>
      </c>
      <c r="H256" s="167" t="str">
        <f t="shared" si="22"/>
        <v/>
      </c>
    </row>
    <row r="257" spans="1:8" x14ac:dyDescent="0.75">
      <c r="A257">
        <v>243</v>
      </c>
      <c r="B257" s="170">
        <f t="shared" si="27"/>
        <v>11340</v>
      </c>
      <c r="C257">
        <f t="shared" si="28"/>
        <v>11340</v>
      </c>
      <c r="D257">
        <f t="shared" si="23"/>
        <v>11340</v>
      </c>
      <c r="E257" t="str">
        <f t="shared" si="24"/>
        <v/>
      </c>
      <c r="F257" t="str">
        <f t="shared" si="25"/>
        <v/>
      </c>
      <c r="G257" t="str">
        <f t="shared" si="26"/>
        <v/>
      </c>
      <c r="H257" s="167" t="str">
        <f t="shared" si="22"/>
        <v/>
      </c>
    </row>
    <row r="258" spans="1:8" x14ac:dyDescent="0.75">
      <c r="A258">
        <v>244</v>
      </c>
      <c r="B258" s="170">
        <f t="shared" si="27"/>
        <v>11880</v>
      </c>
      <c r="C258">
        <f t="shared" si="28"/>
        <v>11880</v>
      </c>
      <c r="D258">
        <f t="shared" si="23"/>
        <v>11880</v>
      </c>
      <c r="E258" t="str">
        <f t="shared" si="24"/>
        <v/>
      </c>
      <c r="F258" t="str">
        <f t="shared" si="25"/>
        <v/>
      </c>
      <c r="G258" t="str">
        <f t="shared" si="26"/>
        <v/>
      </c>
      <c r="H258" s="167" t="str">
        <f t="shared" si="22"/>
        <v/>
      </c>
    </row>
    <row r="259" spans="1:8" x14ac:dyDescent="0.75">
      <c r="A259">
        <v>245</v>
      </c>
      <c r="B259" s="170">
        <f t="shared" si="27"/>
        <v>12420</v>
      </c>
      <c r="C259">
        <f t="shared" si="28"/>
        <v>12420</v>
      </c>
      <c r="D259">
        <f t="shared" si="23"/>
        <v>12420</v>
      </c>
      <c r="E259" t="str">
        <f t="shared" si="24"/>
        <v/>
      </c>
      <c r="F259" t="str">
        <f t="shared" si="25"/>
        <v/>
      </c>
      <c r="G259" t="str">
        <f t="shared" si="26"/>
        <v/>
      </c>
      <c r="H259" s="167" t="str">
        <f t="shared" si="22"/>
        <v/>
      </c>
    </row>
    <row r="260" spans="1:8" x14ac:dyDescent="0.75">
      <c r="A260">
        <v>246</v>
      </c>
      <c r="B260" s="170">
        <f t="shared" si="27"/>
        <v>12960</v>
      </c>
      <c r="C260">
        <f t="shared" si="28"/>
        <v>12960</v>
      </c>
      <c r="D260">
        <f t="shared" si="23"/>
        <v>12960</v>
      </c>
      <c r="E260" t="str">
        <f t="shared" si="24"/>
        <v/>
      </c>
      <c r="F260" t="str">
        <f t="shared" si="25"/>
        <v/>
      </c>
      <c r="G260" t="str">
        <f t="shared" si="26"/>
        <v/>
      </c>
      <c r="H260" s="167" t="str">
        <f t="shared" si="22"/>
        <v/>
      </c>
    </row>
    <row r="261" spans="1:8" x14ac:dyDescent="0.75">
      <c r="A261">
        <v>247</v>
      </c>
      <c r="B261" s="170">
        <f t="shared" si="27"/>
        <v>13500</v>
      </c>
      <c r="C261">
        <f t="shared" si="28"/>
        <v>13500</v>
      </c>
      <c r="D261">
        <f t="shared" si="23"/>
        <v>13500</v>
      </c>
      <c r="E261" t="str">
        <f t="shared" si="24"/>
        <v/>
      </c>
      <c r="F261" t="str">
        <f t="shared" si="25"/>
        <v/>
      </c>
      <c r="G261" t="str">
        <f t="shared" si="26"/>
        <v/>
      </c>
      <c r="H261" s="167" t="str">
        <f t="shared" si="22"/>
        <v/>
      </c>
    </row>
    <row r="262" spans="1:8" x14ac:dyDescent="0.75">
      <c r="A262">
        <v>248</v>
      </c>
      <c r="B262" s="170">
        <f t="shared" si="27"/>
        <v>14040</v>
      </c>
      <c r="C262">
        <f t="shared" si="28"/>
        <v>14040</v>
      </c>
      <c r="D262">
        <f t="shared" si="23"/>
        <v>14040</v>
      </c>
      <c r="E262" t="str">
        <f t="shared" si="24"/>
        <v/>
      </c>
      <c r="F262" t="str">
        <f t="shared" si="25"/>
        <v/>
      </c>
      <c r="G262" t="str">
        <f t="shared" si="26"/>
        <v/>
      </c>
      <c r="H262" s="167" t="str">
        <f t="shared" si="22"/>
        <v/>
      </c>
    </row>
    <row r="263" spans="1:8" x14ac:dyDescent="0.75">
      <c r="A263">
        <v>249</v>
      </c>
      <c r="B263" s="170">
        <f t="shared" si="27"/>
        <v>14580</v>
      </c>
      <c r="C263">
        <f t="shared" si="28"/>
        <v>14580</v>
      </c>
      <c r="D263">
        <f t="shared" si="23"/>
        <v>14580</v>
      </c>
      <c r="E263" t="str">
        <f t="shared" si="24"/>
        <v/>
      </c>
      <c r="F263" t="str">
        <f t="shared" si="25"/>
        <v/>
      </c>
      <c r="G263" t="str">
        <f t="shared" si="26"/>
        <v/>
      </c>
      <c r="H263" s="167" t="str">
        <f t="shared" si="22"/>
        <v/>
      </c>
    </row>
    <row r="264" spans="1:8" x14ac:dyDescent="0.75">
      <c r="A264">
        <v>250</v>
      </c>
      <c r="B264" s="170">
        <f t="shared" si="27"/>
        <v>15120</v>
      </c>
      <c r="C264">
        <f t="shared" si="28"/>
        <v>15120</v>
      </c>
      <c r="D264">
        <f t="shared" si="23"/>
        <v>15120</v>
      </c>
      <c r="E264" t="str">
        <f t="shared" si="24"/>
        <v/>
      </c>
      <c r="F264" t="str">
        <f t="shared" si="25"/>
        <v/>
      </c>
      <c r="G264" t="str">
        <f t="shared" si="26"/>
        <v/>
      </c>
      <c r="H264" s="167" t="str">
        <f t="shared" si="22"/>
        <v/>
      </c>
    </row>
    <row r="265" spans="1:8" x14ac:dyDescent="0.75">
      <c r="A265">
        <v>251</v>
      </c>
      <c r="B265" s="170">
        <f t="shared" si="27"/>
        <v>15660</v>
      </c>
      <c r="C265">
        <f t="shared" si="28"/>
        <v>15660</v>
      </c>
      <c r="D265">
        <f t="shared" si="23"/>
        <v>15660</v>
      </c>
      <c r="E265" t="str">
        <f t="shared" si="24"/>
        <v/>
      </c>
      <c r="F265" t="str">
        <f t="shared" si="25"/>
        <v/>
      </c>
      <c r="G265" t="str">
        <f t="shared" si="26"/>
        <v/>
      </c>
      <c r="H265" s="167" t="str">
        <f t="shared" si="22"/>
        <v/>
      </c>
    </row>
    <row r="266" spans="1:8" x14ac:dyDescent="0.75">
      <c r="A266">
        <v>252</v>
      </c>
      <c r="B266" s="170">
        <f t="shared" si="27"/>
        <v>16200</v>
      </c>
      <c r="C266">
        <f t="shared" si="28"/>
        <v>16200</v>
      </c>
      <c r="D266">
        <f t="shared" si="23"/>
        <v>16200</v>
      </c>
      <c r="E266" t="str">
        <f t="shared" si="24"/>
        <v/>
      </c>
      <c r="F266" t="str">
        <f t="shared" si="25"/>
        <v/>
      </c>
      <c r="G266" t="str">
        <f t="shared" si="26"/>
        <v/>
      </c>
      <c r="H266" s="167" t="str">
        <f t="shared" si="22"/>
        <v/>
      </c>
    </row>
    <row r="267" spans="1:8" x14ac:dyDescent="0.75">
      <c r="A267">
        <v>253</v>
      </c>
      <c r="B267" s="170">
        <f t="shared" si="27"/>
        <v>16740</v>
      </c>
      <c r="C267">
        <f t="shared" si="28"/>
        <v>16740</v>
      </c>
      <c r="D267">
        <f t="shared" si="23"/>
        <v>16740</v>
      </c>
      <c r="E267" t="str">
        <f t="shared" si="24"/>
        <v/>
      </c>
      <c r="F267" t="str">
        <f t="shared" si="25"/>
        <v/>
      </c>
      <c r="G267" t="str">
        <f t="shared" si="26"/>
        <v/>
      </c>
      <c r="H267" s="167" t="str">
        <f t="shared" si="22"/>
        <v/>
      </c>
    </row>
    <row r="268" spans="1:8" x14ac:dyDescent="0.75">
      <c r="A268">
        <v>254</v>
      </c>
      <c r="B268" s="170">
        <f t="shared" si="27"/>
        <v>17280</v>
      </c>
      <c r="C268">
        <f t="shared" si="28"/>
        <v>17280</v>
      </c>
      <c r="D268">
        <f t="shared" si="23"/>
        <v>17280</v>
      </c>
      <c r="E268" t="str">
        <f t="shared" si="24"/>
        <v/>
      </c>
      <c r="F268" t="str">
        <f t="shared" si="25"/>
        <v/>
      </c>
      <c r="G268" t="str">
        <f t="shared" si="26"/>
        <v/>
      </c>
      <c r="H268" s="167" t="str">
        <f t="shared" si="22"/>
        <v/>
      </c>
    </row>
    <row r="269" spans="1:8" x14ac:dyDescent="0.75">
      <c r="A269">
        <v>255</v>
      </c>
      <c r="B269" s="170">
        <f t="shared" si="27"/>
        <v>17820</v>
      </c>
      <c r="C269">
        <f t="shared" si="28"/>
        <v>17820</v>
      </c>
      <c r="D269">
        <f t="shared" si="23"/>
        <v>17820</v>
      </c>
      <c r="E269" t="str">
        <f t="shared" si="24"/>
        <v/>
      </c>
      <c r="F269" t="str">
        <f t="shared" si="25"/>
        <v/>
      </c>
      <c r="G269" t="str">
        <f t="shared" si="26"/>
        <v/>
      </c>
      <c r="H269" s="167" t="str">
        <f t="shared" si="22"/>
        <v/>
      </c>
    </row>
    <row r="270" spans="1:8" x14ac:dyDescent="0.75">
      <c r="A270">
        <v>256</v>
      </c>
      <c r="B270" s="170">
        <f t="shared" si="27"/>
        <v>18360</v>
      </c>
      <c r="C270">
        <f t="shared" si="28"/>
        <v>18360</v>
      </c>
      <c r="D270">
        <f t="shared" si="23"/>
        <v>18360</v>
      </c>
      <c r="E270" t="str">
        <f t="shared" si="24"/>
        <v/>
      </c>
      <c r="F270" t="str">
        <f t="shared" si="25"/>
        <v/>
      </c>
      <c r="G270" t="str">
        <f t="shared" si="26"/>
        <v/>
      </c>
      <c r="H270" s="167" t="str">
        <f t="shared" si="22"/>
        <v/>
      </c>
    </row>
    <row r="271" spans="1:8" x14ac:dyDescent="0.75">
      <c r="A271">
        <v>257</v>
      </c>
      <c r="B271" s="170">
        <f t="shared" si="27"/>
        <v>18900</v>
      </c>
      <c r="C271">
        <f t="shared" si="28"/>
        <v>18900</v>
      </c>
      <c r="D271">
        <f t="shared" si="23"/>
        <v>18900</v>
      </c>
      <c r="E271" t="str">
        <f t="shared" si="24"/>
        <v/>
      </c>
      <c r="F271" t="str">
        <f t="shared" si="25"/>
        <v/>
      </c>
      <c r="G271" t="str">
        <f t="shared" si="26"/>
        <v/>
      </c>
      <c r="H271" s="167" t="str">
        <f t="shared" si="22"/>
        <v/>
      </c>
    </row>
    <row r="272" spans="1:8" x14ac:dyDescent="0.75">
      <c r="A272">
        <v>258</v>
      </c>
      <c r="B272" s="170">
        <f t="shared" si="27"/>
        <v>19440</v>
      </c>
      <c r="C272">
        <f t="shared" si="28"/>
        <v>19440</v>
      </c>
      <c r="D272">
        <f t="shared" si="23"/>
        <v>19440</v>
      </c>
      <c r="E272" t="str">
        <f t="shared" si="24"/>
        <v/>
      </c>
      <c r="F272" t="str">
        <f t="shared" si="25"/>
        <v/>
      </c>
      <c r="G272" t="str">
        <f t="shared" si="26"/>
        <v/>
      </c>
      <c r="H272" s="167" t="str">
        <f t="shared" ref="H272:H335" si="29">IF(SUM(E272:G272)&gt;0, 1, "")</f>
        <v/>
      </c>
    </row>
    <row r="273" spans="1:8" x14ac:dyDescent="0.75">
      <c r="A273">
        <v>259</v>
      </c>
      <c r="B273" s="170">
        <f t="shared" si="27"/>
        <v>19980</v>
      </c>
      <c r="C273">
        <f t="shared" si="28"/>
        <v>19980</v>
      </c>
      <c r="D273">
        <f t="shared" ref="D273:D336" si="30">IF($C$6 = "", "", IF(D272+$C$3&gt;$C$6,$C$3, D272+$C$3))</f>
        <v>19980</v>
      </c>
      <c r="E273" t="str">
        <f t="shared" ref="E273:E336" si="31">IF(B273=$C$3, 1, "")</f>
        <v/>
      </c>
      <c r="F273" t="str">
        <f t="shared" ref="F273:F336" si="32">IF(C273=$C$3, 1, "")</f>
        <v/>
      </c>
      <c r="G273" t="str">
        <f t="shared" ref="G273:G336" si="33">IF(D273=$C$3, 1, "")</f>
        <v/>
      </c>
      <c r="H273" s="167" t="str">
        <f t="shared" si="29"/>
        <v/>
      </c>
    </row>
    <row r="274" spans="1:8" x14ac:dyDescent="0.75">
      <c r="A274">
        <v>260</v>
      </c>
      <c r="B274" s="170">
        <f t="shared" ref="B274:B337" si="34">IF(B273+$C$3&gt;$C$4,$C$3, B273+$C$3)</f>
        <v>540</v>
      </c>
      <c r="C274">
        <f t="shared" ref="C274:C337" si="35">IF($C$5 = "", "", IF(C273+$C$3&gt;$C$5,$C$3, C273+$C$3))</f>
        <v>540</v>
      </c>
      <c r="D274">
        <f t="shared" si="30"/>
        <v>540</v>
      </c>
      <c r="E274">
        <f t="shared" si="31"/>
        <v>1</v>
      </c>
      <c r="F274">
        <f t="shared" si="32"/>
        <v>1</v>
      </c>
      <c r="G274">
        <f t="shared" si="33"/>
        <v>1</v>
      </c>
      <c r="H274" s="167">
        <f t="shared" si="29"/>
        <v>1</v>
      </c>
    </row>
    <row r="275" spans="1:8" x14ac:dyDescent="0.75">
      <c r="A275">
        <v>261</v>
      </c>
      <c r="B275" s="170">
        <f t="shared" si="34"/>
        <v>1080</v>
      </c>
      <c r="C275">
        <f t="shared" si="35"/>
        <v>1080</v>
      </c>
      <c r="D275">
        <f t="shared" si="30"/>
        <v>1080</v>
      </c>
      <c r="E275" t="str">
        <f t="shared" si="31"/>
        <v/>
      </c>
      <c r="F275" t="str">
        <f t="shared" si="32"/>
        <v/>
      </c>
      <c r="G275" t="str">
        <f t="shared" si="33"/>
        <v/>
      </c>
      <c r="H275" s="167" t="str">
        <f t="shared" si="29"/>
        <v/>
      </c>
    </row>
    <row r="276" spans="1:8" x14ac:dyDescent="0.75">
      <c r="A276">
        <v>262</v>
      </c>
      <c r="B276" s="170">
        <f t="shared" si="34"/>
        <v>1620</v>
      </c>
      <c r="C276">
        <f t="shared" si="35"/>
        <v>1620</v>
      </c>
      <c r="D276">
        <f t="shared" si="30"/>
        <v>1620</v>
      </c>
      <c r="E276" t="str">
        <f t="shared" si="31"/>
        <v/>
      </c>
      <c r="F276" t="str">
        <f t="shared" si="32"/>
        <v/>
      </c>
      <c r="G276" t="str">
        <f t="shared" si="33"/>
        <v/>
      </c>
      <c r="H276" s="167" t="str">
        <f t="shared" si="29"/>
        <v/>
      </c>
    </row>
    <row r="277" spans="1:8" x14ac:dyDescent="0.75">
      <c r="A277">
        <v>263</v>
      </c>
      <c r="B277" s="170">
        <f t="shared" si="34"/>
        <v>2160</v>
      </c>
      <c r="C277">
        <f t="shared" si="35"/>
        <v>2160</v>
      </c>
      <c r="D277">
        <f t="shared" si="30"/>
        <v>2160</v>
      </c>
      <c r="E277" t="str">
        <f t="shared" si="31"/>
        <v/>
      </c>
      <c r="F277" t="str">
        <f t="shared" si="32"/>
        <v/>
      </c>
      <c r="G277" t="str">
        <f t="shared" si="33"/>
        <v/>
      </c>
      <c r="H277" s="167" t="str">
        <f t="shared" si="29"/>
        <v/>
      </c>
    </row>
    <row r="278" spans="1:8" x14ac:dyDescent="0.75">
      <c r="A278">
        <v>264</v>
      </c>
      <c r="B278" s="170">
        <f t="shared" si="34"/>
        <v>2700</v>
      </c>
      <c r="C278">
        <f t="shared" si="35"/>
        <v>2700</v>
      </c>
      <c r="D278">
        <f t="shared" si="30"/>
        <v>2700</v>
      </c>
      <c r="E278" t="str">
        <f t="shared" si="31"/>
        <v/>
      </c>
      <c r="F278" t="str">
        <f t="shared" si="32"/>
        <v/>
      </c>
      <c r="G278" t="str">
        <f t="shared" si="33"/>
        <v/>
      </c>
      <c r="H278" s="167" t="str">
        <f t="shared" si="29"/>
        <v/>
      </c>
    </row>
    <row r="279" spans="1:8" x14ac:dyDescent="0.75">
      <c r="A279">
        <v>265</v>
      </c>
      <c r="B279" s="170">
        <f t="shared" si="34"/>
        <v>3240</v>
      </c>
      <c r="C279">
        <f t="shared" si="35"/>
        <v>3240</v>
      </c>
      <c r="D279">
        <f t="shared" si="30"/>
        <v>3240</v>
      </c>
      <c r="E279" t="str">
        <f t="shared" si="31"/>
        <v/>
      </c>
      <c r="F279" t="str">
        <f t="shared" si="32"/>
        <v/>
      </c>
      <c r="G279" t="str">
        <f t="shared" si="33"/>
        <v/>
      </c>
      <c r="H279" s="167" t="str">
        <f t="shared" si="29"/>
        <v/>
      </c>
    </row>
    <row r="280" spans="1:8" x14ac:dyDescent="0.75">
      <c r="A280">
        <v>266</v>
      </c>
      <c r="B280" s="170">
        <f t="shared" si="34"/>
        <v>3780</v>
      </c>
      <c r="C280">
        <f t="shared" si="35"/>
        <v>3780</v>
      </c>
      <c r="D280">
        <f t="shared" si="30"/>
        <v>3780</v>
      </c>
      <c r="E280" t="str">
        <f t="shared" si="31"/>
        <v/>
      </c>
      <c r="F280" t="str">
        <f t="shared" si="32"/>
        <v/>
      </c>
      <c r="G280" t="str">
        <f t="shared" si="33"/>
        <v/>
      </c>
      <c r="H280" s="167" t="str">
        <f t="shared" si="29"/>
        <v/>
      </c>
    </row>
    <row r="281" spans="1:8" x14ac:dyDescent="0.75">
      <c r="A281">
        <v>267</v>
      </c>
      <c r="B281" s="170">
        <f t="shared" si="34"/>
        <v>4320</v>
      </c>
      <c r="C281">
        <f t="shared" si="35"/>
        <v>4320</v>
      </c>
      <c r="D281">
        <f t="shared" si="30"/>
        <v>4320</v>
      </c>
      <c r="E281" t="str">
        <f t="shared" si="31"/>
        <v/>
      </c>
      <c r="F281" t="str">
        <f t="shared" si="32"/>
        <v/>
      </c>
      <c r="G281" t="str">
        <f t="shared" si="33"/>
        <v/>
      </c>
      <c r="H281" s="167" t="str">
        <f t="shared" si="29"/>
        <v/>
      </c>
    </row>
    <row r="282" spans="1:8" x14ac:dyDescent="0.75">
      <c r="A282">
        <v>268</v>
      </c>
      <c r="B282" s="170">
        <f t="shared" si="34"/>
        <v>4860</v>
      </c>
      <c r="C282">
        <f t="shared" si="35"/>
        <v>4860</v>
      </c>
      <c r="D282">
        <f t="shared" si="30"/>
        <v>4860</v>
      </c>
      <c r="E282" t="str">
        <f t="shared" si="31"/>
        <v/>
      </c>
      <c r="F282" t="str">
        <f t="shared" si="32"/>
        <v/>
      </c>
      <c r="G282" t="str">
        <f t="shared" si="33"/>
        <v/>
      </c>
      <c r="H282" s="167" t="str">
        <f t="shared" si="29"/>
        <v/>
      </c>
    </row>
    <row r="283" spans="1:8" x14ac:dyDescent="0.75">
      <c r="A283">
        <v>269</v>
      </c>
      <c r="B283" s="170">
        <f t="shared" si="34"/>
        <v>5400</v>
      </c>
      <c r="C283">
        <f t="shared" si="35"/>
        <v>5400</v>
      </c>
      <c r="D283">
        <f t="shared" si="30"/>
        <v>5400</v>
      </c>
      <c r="E283" t="str">
        <f t="shared" si="31"/>
        <v/>
      </c>
      <c r="F283" t="str">
        <f t="shared" si="32"/>
        <v/>
      </c>
      <c r="G283" t="str">
        <f t="shared" si="33"/>
        <v/>
      </c>
      <c r="H283" s="167" t="str">
        <f t="shared" si="29"/>
        <v/>
      </c>
    </row>
    <row r="284" spans="1:8" x14ac:dyDescent="0.75">
      <c r="A284">
        <v>270</v>
      </c>
      <c r="B284" s="170">
        <f t="shared" si="34"/>
        <v>5940</v>
      </c>
      <c r="C284">
        <f t="shared" si="35"/>
        <v>5940</v>
      </c>
      <c r="D284">
        <f t="shared" si="30"/>
        <v>5940</v>
      </c>
      <c r="E284" t="str">
        <f t="shared" si="31"/>
        <v/>
      </c>
      <c r="F284" t="str">
        <f t="shared" si="32"/>
        <v/>
      </c>
      <c r="G284" t="str">
        <f t="shared" si="33"/>
        <v/>
      </c>
      <c r="H284" s="167" t="str">
        <f t="shared" si="29"/>
        <v/>
      </c>
    </row>
    <row r="285" spans="1:8" x14ac:dyDescent="0.75">
      <c r="A285">
        <v>271</v>
      </c>
      <c r="B285" s="170">
        <f t="shared" si="34"/>
        <v>6480</v>
      </c>
      <c r="C285">
        <f t="shared" si="35"/>
        <v>6480</v>
      </c>
      <c r="D285">
        <f t="shared" si="30"/>
        <v>6480</v>
      </c>
      <c r="E285" t="str">
        <f t="shared" si="31"/>
        <v/>
      </c>
      <c r="F285" t="str">
        <f t="shared" si="32"/>
        <v/>
      </c>
      <c r="G285" t="str">
        <f t="shared" si="33"/>
        <v/>
      </c>
      <c r="H285" s="167" t="str">
        <f t="shared" si="29"/>
        <v/>
      </c>
    </row>
    <row r="286" spans="1:8" x14ac:dyDescent="0.75">
      <c r="A286">
        <v>272</v>
      </c>
      <c r="B286" s="170">
        <f t="shared" si="34"/>
        <v>7020</v>
      </c>
      <c r="C286">
        <f t="shared" si="35"/>
        <v>7020</v>
      </c>
      <c r="D286">
        <f t="shared" si="30"/>
        <v>7020</v>
      </c>
      <c r="E286" t="str">
        <f t="shared" si="31"/>
        <v/>
      </c>
      <c r="F286" t="str">
        <f t="shared" si="32"/>
        <v/>
      </c>
      <c r="G286" t="str">
        <f t="shared" si="33"/>
        <v/>
      </c>
      <c r="H286" s="167" t="str">
        <f t="shared" si="29"/>
        <v/>
      </c>
    </row>
    <row r="287" spans="1:8" x14ac:dyDescent="0.75">
      <c r="A287">
        <v>273</v>
      </c>
      <c r="B287" s="170">
        <f t="shared" si="34"/>
        <v>7560</v>
      </c>
      <c r="C287">
        <f t="shared" si="35"/>
        <v>7560</v>
      </c>
      <c r="D287">
        <f t="shared" si="30"/>
        <v>7560</v>
      </c>
      <c r="E287" t="str">
        <f t="shared" si="31"/>
        <v/>
      </c>
      <c r="F287" t="str">
        <f t="shared" si="32"/>
        <v/>
      </c>
      <c r="G287" t="str">
        <f t="shared" si="33"/>
        <v/>
      </c>
      <c r="H287" s="167" t="str">
        <f t="shared" si="29"/>
        <v/>
      </c>
    </row>
    <row r="288" spans="1:8" x14ac:dyDescent="0.75">
      <c r="A288">
        <v>274</v>
      </c>
      <c r="B288" s="170">
        <f t="shared" si="34"/>
        <v>8100</v>
      </c>
      <c r="C288">
        <f t="shared" si="35"/>
        <v>8100</v>
      </c>
      <c r="D288">
        <f t="shared" si="30"/>
        <v>8100</v>
      </c>
      <c r="E288" t="str">
        <f t="shared" si="31"/>
        <v/>
      </c>
      <c r="F288" t="str">
        <f t="shared" si="32"/>
        <v/>
      </c>
      <c r="G288" t="str">
        <f t="shared" si="33"/>
        <v/>
      </c>
      <c r="H288" s="167" t="str">
        <f t="shared" si="29"/>
        <v/>
      </c>
    </row>
    <row r="289" spans="1:8" x14ac:dyDescent="0.75">
      <c r="A289">
        <v>275</v>
      </c>
      <c r="B289" s="170">
        <f t="shared" si="34"/>
        <v>8640</v>
      </c>
      <c r="C289">
        <f t="shared" si="35"/>
        <v>8640</v>
      </c>
      <c r="D289">
        <f t="shared" si="30"/>
        <v>8640</v>
      </c>
      <c r="E289" t="str">
        <f t="shared" si="31"/>
        <v/>
      </c>
      <c r="F289" t="str">
        <f t="shared" si="32"/>
        <v/>
      </c>
      <c r="G289" t="str">
        <f t="shared" si="33"/>
        <v/>
      </c>
      <c r="H289" s="167" t="str">
        <f t="shared" si="29"/>
        <v/>
      </c>
    </row>
    <row r="290" spans="1:8" x14ac:dyDescent="0.75">
      <c r="A290">
        <v>276</v>
      </c>
      <c r="B290" s="170">
        <f t="shared" si="34"/>
        <v>9180</v>
      </c>
      <c r="C290">
        <f t="shared" si="35"/>
        <v>9180</v>
      </c>
      <c r="D290">
        <f t="shared" si="30"/>
        <v>9180</v>
      </c>
      <c r="E290" t="str">
        <f t="shared" si="31"/>
        <v/>
      </c>
      <c r="F290" t="str">
        <f t="shared" si="32"/>
        <v/>
      </c>
      <c r="G290" t="str">
        <f t="shared" si="33"/>
        <v/>
      </c>
      <c r="H290" s="167" t="str">
        <f t="shared" si="29"/>
        <v/>
      </c>
    </row>
    <row r="291" spans="1:8" x14ac:dyDescent="0.75">
      <c r="A291">
        <v>277</v>
      </c>
      <c r="B291" s="170">
        <f t="shared" si="34"/>
        <v>9720</v>
      </c>
      <c r="C291">
        <f t="shared" si="35"/>
        <v>9720</v>
      </c>
      <c r="D291">
        <f t="shared" si="30"/>
        <v>9720</v>
      </c>
      <c r="E291" t="str">
        <f t="shared" si="31"/>
        <v/>
      </c>
      <c r="F291" t="str">
        <f t="shared" si="32"/>
        <v/>
      </c>
      <c r="G291" t="str">
        <f t="shared" si="33"/>
        <v/>
      </c>
      <c r="H291" s="167" t="str">
        <f t="shared" si="29"/>
        <v/>
      </c>
    </row>
    <row r="292" spans="1:8" x14ac:dyDescent="0.75">
      <c r="A292">
        <v>278</v>
      </c>
      <c r="B292" s="170">
        <f t="shared" si="34"/>
        <v>10260</v>
      </c>
      <c r="C292">
        <f t="shared" si="35"/>
        <v>10260</v>
      </c>
      <c r="D292">
        <f t="shared" si="30"/>
        <v>10260</v>
      </c>
      <c r="E292" t="str">
        <f t="shared" si="31"/>
        <v/>
      </c>
      <c r="F292" t="str">
        <f t="shared" si="32"/>
        <v/>
      </c>
      <c r="G292" t="str">
        <f t="shared" si="33"/>
        <v/>
      </c>
      <c r="H292" s="167" t="str">
        <f t="shared" si="29"/>
        <v/>
      </c>
    </row>
    <row r="293" spans="1:8" x14ac:dyDescent="0.75">
      <c r="A293">
        <v>279</v>
      </c>
      <c r="B293" s="170">
        <f t="shared" si="34"/>
        <v>10800</v>
      </c>
      <c r="C293">
        <f t="shared" si="35"/>
        <v>10800</v>
      </c>
      <c r="D293">
        <f t="shared" si="30"/>
        <v>10800</v>
      </c>
      <c r="E293" t="str">
        <f t="shared" si="31"/>
        <v/>
      </c>
      <c r="F293" t="str">
        <f t="shared" si="32"/>
        <v/>
      </c>
      <c r="G293" t="str">
        <f t="shared" si="33"/>
        <v/>
      </c>
      <c r="H293" s="167" t="str">
        <f t="shared" si="29"/>
        <v/>
      </c>
    </row>
    <row r="294" spans="1:8" x14ac:dyDescent="0.75">
      <c r="A294">
        <v>280</v>
      </c>
      <c r="B294" s="170">
        <f t="shared" si="34"/>
        <v>11340</v>
      </c>
      <c r="C294">
        <f t="shared" si="35"/>
        <v>11340</v>
      </c>
      <c r="D294">
        <f t="shared" si="30"/>
        <v>11340</v>
      </c>
      <c r="E294" t="str">
        <f t="shared" si="31"/>
        <v/>
      </c>
      <c r="F294" t="str">
        <f t="shared" si="32"/>
        <v/>
      </c>
      <c r="G294" t="str">
        <f t="shared" si="33"/>
        <v/>
      </c>
      <c r="H294" s="167" t="str">
        <f t="shared" si="29"/>
        <v/>
      </c>
    </row>
    <row r="295" spans="1:8" x14ac:dyDescent="0.75">
      <c r="A295">
        <v>281</v>
      </c>
      <c r="B295" s="170">
        <f t="shared" si="34"/>
        <v>11880</v>
      </c>
      <c r="C295">
        <f t="shared" si="35"/>
        <v>11880</v>
      </c>
      <c r="D295">
        <f t="shared" si="30"/>
        <v>11880</v>
      </c>
      <c r="E295" t="str">
        <f t="shared" si="31"/>
        <v/>
      </c>
      <c r="F295" t="str">
        <f t="shared" si="32"/>
        <v/>
      </c>
      <c r="G295" t="str">
        <f t="shared" si="33"/>
        <v/>
      </c>
      <c r="H295" s="167" t="str">
        <f t="shared" si="29"/>
        <v/>
      </c>
    </row>
    <row r="296" spans="1:8" x14ac:dyDescent="0.75">
      <c r="A296">
        <v>282</v>
      </c>
      <c r="B296" s="170">
        <f t="shared" si="34"/>
        <v>12420</v>
      </c>
      <c r="C296">
        <f t="shared" si="35"/>
        <v>12420</v>
      </c>
      <c r="D296">
        <f t="shared" si="30"/>
        <v>12420</v>
      </c>
      <c r="E296" t="str">
        <f t="shared" si="31"/>
        <v/>
      </c>
      <c r="F296" t="str">
        <f t="shared" si="32"/>
        <v/>
      </c>
      <c r="G296" t="str">
        <f t="shared" si="33"/>
        <v/>
      </c>
      <c r="H296" s="167" t="str">
        <f t="shared" si="29"/>
        <v/>
      </c>
    </row>
    <row r="297" spans="1:8" x14ac:dyDescent="0.75">
      <c r="A297">
        <v>283</v>
      </c>
      <c r="B297" s="170">
        <f t="shared" si="34"/>
        <v>12960</v>
      </c>
      <c r="C297">
        <f t="shared" si="35"/>
        <v>12960</v>
      </c>
      <c r="D297">
        <f t="shared" si="30"/>
        <v>12960</v>
      </c>
      <c r="E297" t="str">
        <f t="shared" si="31"/>
        <v/>
      </c>
      <c r="F297" t="str">
        <f t="shared" si="32"/>
        <v/>
      </c>
      <c r="G297" t="str">
        <f t="shared" si="33"/>
        <v/>
      </c>
      <c r="H297" s="167" t="str">
        <f t="shared" si="29"/>
        <v/>
      </c>
    </row>
    <row r="298" spans="1:8" x14ac:dyDescent="0.75">
      <c r="A298">
        <v>284</v>
      </c>
      <c r="B298" s="170">
        <f t="shared" si="34"/>
        <v>13500</v>
      </c>
      <c r="C298">
        <f t="shared" si="35"/>
        <v>13500</v>
      </c>
      <c r="D298">
        <f t="shared" si="30"/>
        <v>13500</v>
      </c>
      <c r="E298" t="str">
        <f t="shared" si="31"/>
        <v/>
      </c>
      <c r="F298" t="str">
        <f t="shared" si="32"/>
        <v/>
      </c>
      <c r="G298" t="str">
        <f t="shared" si="33"/>
        <v/>
      </c>
      <c r="H298" s="167" t="str">
        <f t="shared" si="29"/>
        <v/>
      </c>
    </row>
    <row r="299" spans="1:8" x14ac:dyDescent="0.75">
      <c r="A299">
        <v>285</v>
      </c>
      <c r="B299" s="170">
        <f t="shared" si="34"/>
        <v>14040</v>
      </c>
      <c r="C299">
        <f t="shared" si="35"/>
        <v>14040</v>
      </c>
      <c r="D299">
        <f t="shared" si="30"/>
        <v>14040</v>
      </c>
      <c r="E299" t="str">
        <f t="shared" si="31"/>
        <v/>
      </c>
      <c r="F299" t="str">
        <f t="shared" si="32"/>
        <v/>
      </c>
      <c r="G299" t="str">
        <f t="shared" si="33"/>
        <v/>
      </c>
      <c r="H299" s="167" t="str">
        <f t="shared" si="29"/>
        <v/>
      </c>
    </row>
    <row r="300" spans="1:8" x14ac:dyDescent="0.75">
      <c r="A300">
        <v>286</v>
      </c>
      <c r="B300" s="170">
        <f t="shared" si="34"/>
        <v>14580</v>
      </c>
      <c r="C300">
        <f t="shared" si="35"/>
        <v>14580</v>
      </c>
      <c r="D300">
        <f t="shared" si="30"/>
        <v>14580</v>
      </c>
      <c r="E300" t="str">
        <f t="shared" si="31"/>
        <v/>
      </c>
      <c r="F300" t="str">
        <f t="shared" si="32"/>
        <v/>
      </c>
      <c r="G300" t="str">
        <f t="shared" si="33"/>
        <v/>
      </c>
      <c r="H300" s="167" t="str">
        <f t="shared" si="29"/>
        <v/>
      </c>
    </row>
    <row r="301" spans="1:8" x14ac:dyDescent="0.75">
      <c r="A301">
        <v>287</v>
      </c>
      <c r="B301" s="170">
        <f t="shared" si="34"/>
        <v>15120</v>
      </c>
      <c r="C301">
        <f t="shared" si="35"/>
        <v>15120</v>
      </c>
      <c r="D301">
        <f t="shared" si="30"/>
        <v>15120</v>
      </c>
      <c r="E301" t="str">
        <f t="shared" si="31"/>
        <v/>
      </c>
      <c r="F301" t="str">
        <f t="shared" si="32"/>
        <v/>
      </c>
      <c r="G301" t="str">
        <f t="shared" si="33"/>
        <v/>
      </c>
      <c r="H301" s="167" t="str">
        <f t="shared" si="29"/>
        <v/>
      </c>
    </row>
    <row r="302" spans="1:8" x14ac:dyDescent="0.75">
      <c r="A302">
        <v>288</v>
      </c>
      <c r="B302" s="170">
        <f t="shared" si="34"/>
        <v>15660</v>
      </c>
      <c r="C302">
        <f t="shared" si="35"/>
        <v>15660</v>
      </c>
      <c r="D302">
        <f t="shared" si="30"/>
        <v>15660</v>
      </c>
      <c r="E302" t="str">
        <f t="shared" si="31"/>
        <v/>
      </c>
      <c r="F302" t="str">
        <f t="shared" si="32"/>
        <v/>
      </c>
      <c r="G302" t="str">
        <f t="shared" si="33"/>
        <v/>
      </c>
      <c r="H302" s="167" t="str">
        <f t="shared" si="29"/>
        <v/>
      </c>
    </row>
    <row r="303" spans="1:8" x14ac:dyDescent="0.75">
      <c r="A303">
        <v>289</v>
      </c>
      <c r="B303" s="170">
        <f t="shared" si="34"/>
        <v>16200</v>
      </c>
      <c r="C303">
        <f t="shared" si="35"/>
        <v>16200</v>
      </c>
      <c r="D303">
        <f t="shared" si="30"/>
        <v>16200</v>
      </c>
      <c r="E303" t="str">
        <f t="shared" si="31"/>
        <v/>
      </c>
      <c r="F303" t="str">
        <f t="shared" si="32"/>
        <v/>
      </c>
      <c r="G303" t="str">
        <f t="shared" si="33"/>
        <v/>
      </c>
      <c r="H303" s="167" t="str">
        <f t="shared" si="29"/>
        <v/>
      </c>
    </row>
    <row r="304" spans="1:8" x14ac:dyDescent="0.75">
      <c r="A304">
        <v>290</v>
      </c>
      <c r="B304" s="170">
        <f t="shared" si="34"/>
        <v>16740</v>
      </c>
      <c r="C304">
        <f t="shared" si="35"/>
        <v>16740</v>
      </c>
      <c r="D304">
        <f t="shared" si="30"/>
        <v>16740</v>
      </c>
      <c r="E304" t="str">
        <f t="shared" si="31"/>
        <v/>
      </c>
      <c r="F304" t="str">
        <f t="shared" si="32"/>
        <v/>
      </c>
      <c r="G304" t="str">
        <f t="shared" si="33"/>
        <v/>
      </c>
      <c r="H304" s="167" t="str">
        <f t="shared" si="29"/>
        <v/>
      </c>
    </row>
    <row r="305" spans="1:8" x14ac:dyDescent="0.75">
      <c r="A305">
        <v>291</v>
      </c>
      <c r="B305" s="170">
        <f t="shared" si="34"/>
        <v>17280</v>
      </c>
      <c r="C305">
        <f t="shared" si="35"/>
        <v>17280</v>
      </c>
      <c r="D305">
        <f t="shared" si="30"/>
        <v>17280</v>
      </c>
      <c r="E305" t="str">
        <f t="shared" si="31"/>
        <v/>
      </c>
      <c r="F305" t="str">
        <f t="shared" si="32"/>
        <v/>
      </c>
      <c r="G305" t="str">
        <f t="shared" si="33"/>
        <v/>
      </c>
      <c r="H305" s="167" t="str">
        <f t="shared" si="29"/>
        <v/>
      </c>
    </row>
    <row r="306" spans="1:8" x14ac:dyDescent="0.75">
      <c r="A306">
        <v>292</v>
      </c>
      <c r="B306" s="170">
        <f t="shared" si="34"/>
        <v>17820</v>
      </c>
      <c r="C306">
        <f t="shared" si="35"/>
        <v>17820</v>
      </c>
      <c r="D306">
        <f t="shared" si="30"/>
        <v>17820</v>
      </c>
      <c r="E306" t="str">
        <f t="shared" si="31"/>
        <v/>
      </c>
      <c r="F306" t="str">
        <f t="shared" si="32"/>
        <v/>
      </c>
      <c r="G306" t="str">
        <f t="shared" si="33"/>
        <v/>
      </c>
      <c r="H306" s="167" t="str">
        <f t="shared" si="29"/>
        <v/>
      </c>
    </row>
    <row r="307" spans="1:8" x14ac:dyDescent="0.75">
      <c r="A307">
        <v>293</v>
      </c>
      <c r="B307" s="170">
        <f t="shared" si="34"/>
        <v>18360</v>
      </c>
      <c r="C307">
        <f t="shared" si="35"/>
        <v>18360</v>
      </c>
      <c r="D307">
        <f t="shared" si="30"/>
        <v>18360</v>
      </c>
      <c r="E307" t="str">
        <f t="shared" si="31"/>
        <v/>
      </c>
      <c r="F307" t="str">
        <f t="shared" si="32"/>
        <v/>
      </c>
      <c r="G307" t="str">
        <f t="shared" si="33"/>
        <v/>
      </c>
      <c r="H307" s="167" t="str">
        <f t="shared" si="29"/>
        <v/>
      </c>
    </row>
    <row r="308" spans="1:8" x14ac:dyDescent="0.75">
      <c r="A308">
        <v>294</v>
      </c>
      <c r="B308" s="170">
        <f t="shared" si="34"/>
        <v>18900</v>
      </c>
      <c r="C308">
        <f t="shared" si="35"/>
        <v>18900</v>
      </c>
      <c r="D308">
        <f t="shared" si="30"/>
        <v>18900</v>
      </c>
      <c r="E308" t="str">
        <f t="shared" si="31"/>
        <v/>
      </c>
      <c r="F308" t="str">
        <f t="shared" si="32"/>
        <v/>
      </c>
      <c r="G308" t="str">
        <f t="shared" si="33"/>
        <v/>
      </c>
      <c r="H308" s="167" t="str">
        <f t="shared" si="29"/>
        <v/>
      </c>
    </row>
    <row r="309" spans="1:8" x14ac:dyDescent="0.75">
      <c r="A309">
        <v>295</v>
      </c>
      <c r="B309" s="170">
        <f t="shared" si="34"/>
        <v>19440</v>
      </c>
      <c r="C309">
        <f t="shared" si="35"/>
        <v>19440</v>
      </c>
      <c r="D309">
        <f t="shared" si="30"/>
        <v>19440</v>
      </c>
      <c r="E309" t="str">
        <f t="shared" si="31"/>
        <v/>
      </c>
      <c r="F309" t="str">
        <f t="shared" si="32"/>
        <v/>
      </c>
      <c r="G309" t="str">
        <f t="shared" si="33"/>
        <v/>
      </c>
      <c r="H309" s="167" t="str">
        <f t="shared" si="29"/>
        <v/>
      </c>
    </row>
    <row r="310" spans="1:8" x14ac:dyDescent="0.75">
      <c r="A310">
        <v>296</v>
      </c>
      <c r="B310" s="170">
        <f t="shared" si="34"/>
        <v>19980</v>
      </c>
      <c r="C310">
        <f t="shared" si="35"/>
        <v>19980</v>
      </c>
      <c r="D310">
        <f t="shared" si="30"/>
        <v>19980</v>
      </c>
      <c r="E310" t="str">
        <f t="shared" si="31"/>
        <v/>
      </c>
      <c r="F310" t="str">
        <f t="shared" si="32"/>
        <v/>
      </c>
      <c r="G310" t="str">
        <f t="shared" si="33"/>
        <v/>
      </c>
      <c r="H310" s="167" t="str">
        <f t="shared" si="29"/>
        <v/>
      </c>
    </row>
    <row r="311" spans="1:8" x14ac:dyDescent="0.75">
      <c r="A311">
        <v>297</v>
      </c>
      <c r="B311" s="170">
        <f t="shared" si="34"/>
        <v>540</v>
      </c>
      <c r="C311">
        <f t="shared" si="35"/>
        <v>540</v>
      </c>
      <c r="D311">
        <f t="shared" si="30"/>
        <v>540</v>
      </c>
      <c r="E311">
        <f t="shared" si="31"/>
        <v>1</v>
      </c>
      <c r="F311">
        <f t="shared" si="32"/>
        <v>1</v>
      </c>
      <c r="G311">
        <f t="shared" si="33"/>
        <v>1</v>
      </c>
      <c r="H311" s="167">
        <f t="shared" si="29"/>
        <v>1</v>
      </c>
    </row>
    <row r="312" spans="1:8" x14ac:dyDescent="0.75">
      <c r="A312">
        <v>298</v>
      </c>
      <c r="B312" s="170">
        <f t="shared" si="34"/>
        <v>1080</v>
      </c>
      <c r="C312">
        <f t="shared" si="35"/>
        <v>1080</v>
      </c>
      <c r="D312">
        <f t="shared" si="30"/>
        <v>1080</v>
      </c>
      <c r="E312" t="str">
        <f t="shared" si="31"/>
        <v/>
      </c>
      <c r="F312" t="str">
        <f t="shared" si="32"/>
        <v/>
      </c>
      <c r="G312" t="str">
        <f t="shared" si="33"/>
        <v/>
      </c>
      <c r="H312" s="167" t="str">
        <f t="shared" si="29"/>
        <v/>
      </c>
    </row>
    <row r="313" spans="1:8" x14ac:dyDescent="0.75">
      <c r="A313">
        <v>299</v>
      </c>
      <c r="B313" s="170">
        <f t="shared" si="34"/>
        <v>1620</v>
      </c>
      <c r="C313">
        <f t="shared" si="35"/>
        <v>1620</v>
      </c>
      <c r="D313">
        <f t="shared" si="30"/>
        <v>1620</v>
      </c>
      <c r="E313" t="str">
        <f t="shared" si="31"/>
        <v/>
      </c>
      <c r="F313" t="str">
        <f t="shared" si="32"/>
        <v/>
      </c>
      <c r="G313" t="str">
        <f t="shared" si="33"/>
        <v/>
      </c>
      <c r="H313" s="167" t="str">
        <f t="shared" si="29"/>
        <v/>
      </c>
    </row>
    <row r="314" spans="1:8" x14ac:dyDescent="0.75">
      <c r="A314">
        <v>300</v>
      </c>
      <c r="B314" s="170">
        <f t="shared" si="34"/>
        <v>2160</v>
      </c>
      <c r="C314">
        <f t="shared" si="35"/>
        <v>2160</v>
      </c>
      <c r="D314">
        <f t="shared" si="30"/>
        <v>2160</v>
      </c>
      <c r="E314" t="str">
        <f t="shared" si="31"/>
        <v/>
      </c>
      <c r="F314" t="str">
        <f t="shared" si="32"/>
        <v/>
      </c>
      <c r="G314" t="str">
        <f t="shared" si="33"/>
        <v/>
      </c>
      <c r="H314" s="167" t="str">
        <f t="shared" si="29"/>
        <v/>
      </c>
    </row>
    <row r="315" spans="1:8" x14ac:dyDescent="0.75">
      <c r="A315">
        <v>301</v>
      </c>
      <c r="B315" s="170">
        <f t="shared" si="34"/>
        <v>2700</v>
      </c>
      <c r="C315">
        <f t="shared" si="35"/>
        <v>2700</v>
      </c>
      <c r="D315">
        <f t="shared" si="30"/>
        <v>2700</v>
      </c>
      <c r="E315" t="str">
        <f t="shared" si="31"/>
        <v/>
      </c>
      <c r="F315" t="str">
        <f t="shared" si="32"/>
        <v/>
      </c>
      <c r="G315" t="str">
        <f t="shared" si="33"/>
        <v/>
      </c>
      <c r="H315" s="167" t="str">
        <f t="shared" si="29"/>
        <v/>
      </c>
    </row>
    <row r="316" spans="1:8" x14ac:dyDescent="0.75">
      <c r="A316">
        <v>302</v>
      </c>
      <c r="B316" s="170">
        <f t="shared" si="34"/>
        <v>3240</v>
      </c>
      <c r="C316">
        <f t="shared" si="35"/>
        <v>3240</v>
      </c>
      <c r="D316">
        <f t="shared" si="30"/>
        <v>3240</v>
      </c>
      <c r="E316" t="str">
        <f t="shared" si="31"/>
        <v/>
      </c>
      <c r="F316" t="str">
        <f t="shared" si="32"/>
        <v/>
      </c>
      <c r="G316" t="str">
        <f t="shared" si="33"/>
        <v/>
      </c>
      <c r="H316" s="167" t="str">
        <f t="shared" si="29"/>
        <v/>
      </c>
    </row>
    <row r="317" spans="1:8" x14ac:dyDescent="0.75">
      <c r="A317">
        <v>303</v>
      </c>
      <c r="B317" s="170">
        <f t="shared" si="34"/>
        <v>3780</v>
      </c>
      <c r="C317">
        <f t="shared" si="35"/>
        <v>3780</v>
      </c>
      <c r="D317">
        <f t="shared" si="30"/>
        <v>3780</v>
      </c>
      <c r="E317" t="str">
        <f t="shared" si="31"/>
        <v/>
      </c>
      <c r="F317" t="str">
        <f t="shared" si="32"/>
        <v/>
      </c>
      <c r="G317" t="str">
        <f t="shared" si="33"/>
        <v/>
      </c>
      <c r="H317" s="167" t="str">
        <f t="shared" si="29"/>
        <v/>
      </c>
    </row>
    <row r="318" spans="1:8" x14ac:dyDescent="0.75">
      <c r="A318">
        <v>304</v>
      </c>
      <c r="B318" s="170">
        <f t="shared" si="34"/>
        <v>4320</v>
      </c>
      <c r="C318">
        <f t="shared" si="35"/>
        <v>4320</v>
      </c>
      <c r="D318">
        <f t="shared" si="30"/>
        <v>4320</v>
      </c>
      <c r="E318" t="str">
        <f t="shared" si="31"/>
        <v/>
      </c>
      <c r="F318" t="str">
        <f t="shared" si="32"/>
        <v/>
      </c>
      <c r="G318" t="str">
        <f t="shared" si="33"/>
        <v/>
      </c>
      <c r="H318" s="167" t="str">
        <f t="shared" si="29"/>
        <v/>
      </c>
    </row>
    <row r="319" spans="1:8" x14ac:dyDescent="0.75">
      <c r="A319">
        <v>305</v>
      </c>
      <c r="B319" s="170">
        <f t="shared" si="34"/>
        <v>4860</v>
      </c>
      <c r="C319">
        <f t="shared" si="35"/>
        <v>4860</v>
      </c>
      <c r="D319">
        <f t="shared" si="30"/>
        <v>4860</v>
      </c>
      <c r="E319" t="str">
        <f t="shared" si="31"/>
        <v/>
      </c>
      <c r="F319" t="str">
        <f t="shared" si="32"/>
        <v/>
      </c>
      <c r="G319" t="str">
        <f t="shared" si="33"/>
        <v/>
      </c>
      <c r="H319" s="167" t="str">
        <f t="shared" si="29"/>
        <v/>
      </c>
    </row>
    <row r="320" spans="1:8" x14ac:dyDescent="0.75">
      <c r="A320">
        <v>306</v>
      </c>
      <c r="B320" s="170">
        <f t="shared" si="34"/>
        <v>5400</v>
      </c>
      <c r="C320">
        <f t="shared" si="35"/>
        <v>5400</v>
      </c>
      <c r="D320">
        <f t="shared" si="30"/>
        <v>5400</v>
      </c>
      <c r="E320" t="str">
        <f t="shared" si="31"/>
        <v/>
      </c>
      <c r="F320" t="str">
        <f t="shared" si="32"/>
        <v/>
      </c>
      <c r="G320" t="str">
        <f t="shared" si="33"/>
        <v/>
      </c>
      <c r="H320" s="167" t="str">
        <f t="shared" si="29"/>
        <v/>
      </c>
    </row>
    <row r="321" spans="1:8" x14ac:dyDescent="0.75">
      <c r="A321">
        <v>307</v>
      </c>
      <c r="B321" s="170">
        <f t="shared" si="34"/>
        <v>5940</v>
      </c>
      <c r="C321">
        <f t="shared" si="35"/>
        <v>5940</v>
      </c>
      <c r="D321">
        <f t="shared" si="30"/>
        <v>5940</v>
      </c>
      <c r="E321" t="str">
        <f t="shared" si="31"/>
        <v/>
      </c>
      <c r="F321" t="str">
        <f t="shared" si="32"/>
        <v/>
      </c>
      <c r="G321" t="str">
        <f t="shared" si="33"/>
        <v/>
      </c>
      <c r="H321" s="167" t="str">
        <f t="shared" si="29"/>
        <v/>
      </c>
    </row>
    <row r="322" spans="1:8" x14ac:dyDescent="0.75">
      <c r="A322">
        <v>308</v>
      </c>
      <c r="B322" s="170">
        <f t="shared" si="34"/>
        <v>6480</v>
      </c>
      <c r="C322">
        <f t="shared" si="35"/>
        <v>6480</v>
      </c>
      <c r="D322">
        <f t="shared" si="30"/>
        <v>6480</v>
      </c>
      <c r="E322" t="str">
        <f t="shared" si="31"/>
        <v/>
      </c>
      <c r="F322" t="str">
        <f t="shared" si="32"/>
        <v/>
      </c>
      <c r="G322" t="str">
        <f t="shared" si="33"/>
        <v/>
      </c>
      <c r="H322" s="167" t="str">
        <f t="shared" si="29"/>
        <v/>
      </c>
    </row>
    <row r="323" spans="1:8" x14ac:dyDescent="0.75">
      <c r="A323">
        <v>309</v>
      </c>
      <c r="B323" s="170">
        <f t="shared" si="34"/>
        <v>7020</v>
      </c>
      <c r="C323">
        <f t="shared" si="35"/>
        <v>7020</v>
      </c>
      <c r="D323">
        <f t="shared" si="30"/>
        <v>7020</v>
      </c>
      <c r="E323" t="str">
        <f t="shared" si="31"/>
        <v/>
      </c>
      <c r="F323" t="str">
        <f t="shared" si="32"/>
        <v/>
      </c>
      <c r="G323" t="str">
        <f t="shared" si="33"/>
        <v/>
      </c>
      <c r="H323" s="167" t="str">
        <f t="shared" si="29"/>
        <v/>
      </c>
    </row>
    <row r="324" spans="1:8" x14ac:dyDescent="0.75">
      <c r="A324">
        <v>310</v>
      </c>
      <c r="B324" s="170">
        <f t="shared" si="34"/>
        <v>7560</v>
      </c>
      <c r="C324">
        <f t="shared" si="35"/>
        <v>7560</v>
      </c>
      <c r="D324">
        <f t="shared" si="30"/>
        <v>7560</v>
      </c>
      <c r="E324" t="str">
        <f t="shared" si="31"/>
        <v/>
      </c>
      <c r="F324" t="str">
        <f t="shared" si="32"/>
        <v/>
      </c>
      <c r="G324" t="str">
        <f t="shared" si="33"/>
        <v/>
      </c>
      <c r="H324" s="167" t="str">
        <f t="shared" si="29"/>
        <v/>
      </c>
    </row>
    <row r="325" spans="1:8" x14ac:dyDescent="0.75">
      <c r="A325">
        <v>311</v>
      </c>
      <c r="B325" s="170">
        <f t="shared" si="34"/>
        <v>8100</v>
      </c>
      <c r="C325">
        <f t="shared" si="35"/>
        <v>8100</v>
      </c>
      <c r="D325">
        <f t="shared" si="30"/>
        <v>8100</v>
      </c>
      <c r="E325" t="str">
        <f t="shared" si="31"/>
        <v/>
      </c>
      <c r="F325" t="str">
        <f t="shared" si="32"/>
        <v/>
      </c>
      <c r="G325" t="str">
        <f t="shared" si="33"/>
        <v/>
      </c>
      <c r="H325" s="167" t="str">
        <f t="shared" si="29"/>
        <v/>
      </c>
    </row>
    <row r="326" spans="1:8" x14ac:dyDescent="0.75">
      <c r="A326">
        <v>312</v>
      </c>
      <c r="B326" s="170">
        <f t="shared" si="34"/>
        <v>8640</v>
      </c>
      <c r="C326">
        <f t="shared" si="35"/>
        <v>8640</v>
      </c>
      <c r="D326">
        <f t="shared" si="30"/>
        <v>8640</v>
      </c>
      <c r="E326" t="str">
        <f t="shared" si="31"/>
        <v/>
      </c>
      <c r="F326" t="str">
        <f t="shared" si="32"/>
        <v/>
      </c>
      <c r="G326" t="str">
        <f t="shared" si="33"/>
        <v/>
      </c>
      <c r="H326" s="167" t="str">
        <f t="shared" si="29"/>
        <v/>
      </c>
    </row>
    <row r="327" spans="1:8" x14ac:dyDescent="0.75">
      <c r="A327">
        <v>313</v>
      </c>
      <c r="B327" s="170">
        <f t="shared" si="34"/>
        <v>9180</v>
      </c>
      <c r="C327">
        <f t="shared" si="35"/>
        <v>9180</v>
      </c>
      <c r="D327">
        <f t="shared" si="30"/>
        <v>9180</v>
      </c>
      <c r="E327" t="str">
        <f t="shared" si="31"/>
        <v/>
      </c>
      <c r="F327" t="str">
        <f t="shared" si="32"/>
        <v/>
      </c>
      <c r="G327" t="str">
        <f t="shared" si="33"/>
        <v/>
      </c>
      <c r="H327" s="167" t="str">
        <f t="shared" si="29"/>
        <v/>
      </c>
    </row>
    <row r="328" spans="1:8" x14ac:dyDescent="0.75">
      <c r="A328">
        <v>314</v>
      </c>
      <c r="B328" s="170">
        <f t="shared" si="34"/>
        <v>9720</v>
      </c>
      <c r="C328">
        <f t="shared" si="35"/>
        <v>9720</v>
      </c>
      <c r="D328">
        <f t="shared" si="30"/>
        <v>9720</v>
      </c>
      <c r="E328" t="str">
        <f t="shared" si="31"/>
        <v/>
      </c>
      <c r="F328" t="str">
        <f t="shared" si="32"/>
        <v/>
      </c>
      <c r="G328" t="str">
        <f t="shared" si="33"/>
        <v/>
      </c>
      <c r="H328" s="167" t="str">
        <f t="shared" si="29"/>
        <v/>
      </c>
    </row>
    <row r="329" spans="1:8" x14ac:dyDescent="0.75">
      <c r="A329">
        <v>315</v>
      </c>
      <c r="B329" s="170">
        <f t="shared" si="34"/>
        <v>10260</v>
      </c>
      <c r="C329">
        <f t="shared" si="35"/>
        <v>10260</v>
      </c>
      <c r="D329">
        <f t="shared" si="30"/>
        <v>10260</v>
      </c>
      <c r="E329" t="str">
        <f t="shared" si="31"/>
        <v/>
      </c>
      <c r="F329" t="str">
        <f t="shared" si="32"/>
        <v/>
      </c>
      <c r="G329" t="str">
        <f t="shared" si="33"/>
        <v/>
      </c>
      <c r="H329" s="167" t="str">
        <f t="shared" si="29"/>
        <v/>
      </c>
    </row>
    <row r="330" spans="1:8" x14ac:dyDescent="0.75">
      <c r="A330">
        <v>316</v>
      </c>
      <c r="B330" s="170">
        <f t="shared" si="34"/>
        <v>10800</v>
      </c>
      <c r="C330">
        <f t="shared" si="35"/>
        <v>10800</v>
      </c>
      <c r="D330">
        <f t="shared" si="30"/>
        <v>10800</v>
      </c>
      <c r="E330" t="str">
        <f t="shared" si="31"/>
        <v/>
      </c>
      <c r="F330" t="str">
        <f t="shared" si="32"/>
        <v/>
      </c>
      <c r="G330" t="str">
        <f t="shared" si="33"/>
        <v/>
      </c>
      <c r="H330" s="167" t="str">
        <f t="shared" si="29"/>
        <v/>
      </c>
    </row>
    <row r="331" spans="1:8" x14ac:dyDescent="0.75">
      <c r="A331">
        <v>317</v>
      </c>
      <c r="B331" s="170">
        <f t="shared" si="34"/>
        <v>11340</v>
      </c>
      <c r="C331">
        <f t="shared" si="35"/>
        <v>11340</v>
      </c>
      <c r="D331">
        <f t="shared" si="30"/>
        <v>11340</v>
      </c>
      <c r="E331" t="str">
        <f t="shared" si="31"/>
        <v/>
      </c>
      <c r="F331" t="str">
        <f t="shared" si="32"/>
        <v/>
      </c>
      <c r="G331" t="str">
        <f t="shared" si="33"/>
        <v/>
      </c>
      <c r="H331" s="167" t="str">
        <f t="shared" si="29"/>
        <v/>
      </c>
    </row>
    <row r="332" spans="1:8" x14ac:dyDescent="0.75">
      <c r="A332">
        <v>318</v>
      </c>
      <c r="B332" s="170">
        <f t="shared" si="34"/>
        <v>11880</v>
      </c>
      <c r="C332">
        <f t="shared" si="35"/>
        <v>11880</v>
      </c>
      <c r="D332">
        <f t="shared" si="30"/>
        <v>11880</v>
      </c>
      <c r="E332" t="str">
        <f t="shared" si="31"/>
        <v/>
      </c>
      <c r="F332" t="str">
        <f t="shared" si="32"/>
        <v/>
      </c>
      <c r="G332" t="str">
        <f t="shared" si="33"/>
        <v/>
      </c>
      <c r="H332" s="167" t="str">
        <f t="shared" si="29"/>
        <v/>
      </c>
    </row>
    <row r="333" spans="1:8" x14ac:dyDescent="0.75">
      <c r="A333">
        <v>319</v>
      </c>
      <c r="B333" s="170">
        <f t="shared" si="34"/>
        <v>12420</v>
      </c>
      <c r="C333">
        <f t="shared" si="35"/>
        <v>12420</v>
      </c>
      <c r="D333">
        <f t="shared" si="30"/>
        <v>12420</v>
      </c>
      <c r="E333" t="str">
        <f t="shared" si="31"/>
        <v/>
      </c>
      <c r="F333" t="str">
        <f t="shared" si="32"/>
        <v/>
      </c>
      <c r="G333" t="str">
        <f t="shared" si="33"/>
        <v/>
      </c>
      <c r="H333" s="167" t="str">
        <f t="shared" si="29"/>
        <v/>
      </c>
    </row>
    <row r="334" spans="1:8" x14ac:dyDescent="0.75">
      <c r="A334">
        <v>320</v>
      </c>
      <c r="B334" s="170">
        <f t="shared" si="34"/>
        <v>12960</v>
      </c>
      <c r="C334">
        <f t="shared" si="35"/>
        <v>12960</v>
      </c>
      <c r="D334">
        <f t="shared" si="30"/>
        <v>12960</v>
      </c>
      <c r="E334" t="str">
        <f t="shared" si="31"/>
        <v/>
      </c>
      <c r="F334" t="str">
        <f t="shared" si="32"/>
        <v/>
      </c>
      <c r="G334" t="str">
        <f t="shared" si="33"/>
        <v/>
      </c>
      <c r="H334" s="167" t="str">
        <f t="shared" si="29"/>
        <v/>
      </c>
    </row>
    <row r="335" spans="1:8" x14ac:dyDescent="0.75">
      <c r="A335">
        <v>321</v>
      </c>
      <c r="B335" s="170">
        <f t="shared" si="34"/>
        <v>13500</v>
      </c>
      <c r="C335">
        <f t="shared" si="35"/>
        <v>13500</v>
      </c>
      <c r="D335">
        <f t="shared" si="30"/>
        <v>13500</v>
      </c>
      <c r="E335" t="str">
        <f t="shared" si="31"/>
        <v/>
      </c>
      <c r="F335" t="str">
        <f t="shared" si="32"/>
        <v/>
      </c>
      <c r="G335" t="str">
        <f t="shared" si="33"/>
        <v/>
      </c>
      <c r="H335" s="167" t="str">
        <f t="shared" si="29"/>
        <v/>
      </c>
    </row>
    <row r="336" spans="1:8" x14ac:dyDescent="0.75">
      <c r="A336">
        <v>322</v>
      </c>
      <c r="B336" s="170">
        <f t="shared" si="34"/>
        <v>14040</v>
      </c>
      <c r="C336">
        <f t="shared" si="35"/>
        <v>14040</v>
      </c>
      <c r="D336">
        <f t="shared" si="30"/>
        <v>14040</v>
      </c>
      <c r="E336" t="str">
        <f t="shared" si="31"/>
        <v/>
      </c>
      <c r="F336" t="str">
        <f t="shared" si="32"/>
        <v/>
      </c>
      <c r="G336" t="str">
        <f t="shared" si="33"/>
        <v/>
      </c>
      <c r="H336" s="167" t="str">
        <f t="shared" ref="H336:H379" si="36">IF(SUM(E336:G336)&gt;0, 1, "")</f>
        <v/>
      </c>
    </row>
    <row r="337" spans="1:8" x14ac:dyDescent="0.75">
      <c r="A337">
        <v>323</v>
      </c>
      <c r="B337" s="170">
        <f t="shared" si="34"/>
        <v>14580</v>
      </c>
      <c r="C337">
        <f t="shared" si="35"/>
        <v>14580</v>
      </c>
      <c r="D337">
        <f t="shared" ref="D337:D379" si="37">IF($C$6 = "", "", IF(D336+$C$3&gt;$C$6,$C$3, D336+$C$3))</f>
        <v>14580</v>
      </c>
      <c r="E337" t="str">
        <f t="shared" ref="E337:E379" si="38">IF(B337=$C$3, 1, "")</f>
        <v/>
      </c>
      <c r="F337" t="str">
        <f t="shared" ref="F337:F379" si="39">IF(C337=$C$3, 1, "")</f>
        <v/>
      </c>
      <c r="G337" t="str">
        <f t="shared" ref="G337:G379" si="40">IF(D337=$C$3, 1, "")</f>
        <v/>
      </c>
      <c r="H337" s="167" t="str">
        <f t="shared" si="36"/>
        <v/>
      </c>
    </row>
    <row r="338" spans="1:8" x14ac:dyDescent="0.75">
      <c r="A338">
        <v>324</v>
      </c>
      <c r="B338" s="170">
        <f t="shared" ref="B338:B379" si="41">IF(B337+$C$3&gt;$C$4,$C$3, B337+$C$3)</f>
        <v>15120</v>
      </c>
      <c r="C338">
        <f t="shared" ref="C338:C379" si="42">IF($C$5 = "", "", IF(C337+$C$3&gt;$C$5,$C$3, C337+$C$3))</f>
        <v>15120</v>
      </c>
      <c r="D338">
        <f t="shared" si="37"/>
        <v>15120</v>
      </c>
      <c r="E338" t="str">
        <f t="shared" si="38"/>
        <v/>
      </c>
      <c r="F338" t="str">
        <f t="shared" si="39"/>
        <v/>
      </c>
      <c r="G338" t="str">
        <f t="shared" si="40"/>
        <v/>
      </c>
      <c r="H338" s="167" t="str">
        <f t="shared" si="36"/>
        <v/>
      </c>
    </row>
    <row r="339" spans="1:8" x14ac:dyDescent="0.75">
      <c r="A339">
        <v>325</v>
      </c>
      <c r="B339" s="170">
        <f t="shared" si="41"/>
        <v>15660</v>
      </c>
      <c r="C339">
        <f t="shared" si="42"/>
        <v>15660</v>
      </c>
      <c r="D339">
        <f t="shared" si="37"/>
        <v>15660</v>
      </c>
      <c r="E339" t="str">
        <f t="shared" si="38"/>
        <v/>
      </c>
      <c r="F339" t="str">
        <f t="shared" si="39"/>
        <v/>
      </c>
      <c r="G339" t="str">
        <f t="shared" si="40"/>
        <v/>
      </c>
      <c r="H339" s="167" t="str">
        <f t="shared" si="36"/>
        <v/>
      </c>
    </row>
    <row r="340" spans="1:8" x14ac:dyDescent="0.75">
      <c r="A340">
        <v>326</v>
      </c>
      <c r="B340" s="170">
        <f t="shared" si="41"/>
        <v>16200</v>
      </c>
      <c r="C340">
        <f t="shared" si="42"/>
        <v>16200</v>
      </c>
      <c r="D340">
        <f t="shared" si="37"/>
        <v>16200</v>
      </c>
      <c r="E340" t="str">
        <f t="shared" si="38"/>
        <v/>
      </c>
      <c r="F340" t="str">
        <f t="shared" si="39"/>
        <v/>
      </c>
      <c r="G340" t="str">
        <f t="shared" si="40"/>
        <v/>
      </c>
      <c r="H340" s="167" t="str">
        <f t="shared" si="36"/>
        <v/>
      </c>
    </row>
    <row r="341" spans="1:8" x14ac:dyDescent="0.75">
      <c r="A341">
        <v>327</v>
      </c>
      <c r="B341" s="170">
        <f t="shared" si="41"/>
        <v>16740</v>
      </c>
      <c r="C341">
        <f t="shared" si="42"/>
        <v>16740</v>
      </c>
      <c r="D341">
        <f t="shared" si="37"/>
        <v>16740</v>
      </c>
      <c r="E341" t="str">
        <f t="shared" si="38"/>
        <v/>
      </c>
      <c r="F341" t="str">
        <f t="shared" si="39"/>
        <v/>
      </c>
      <c r="G341" t="str">
        <f t="shared" si="40"/>
        <v/>
      </c>
      <c r="H341" s="167" t="str">
        <f t="shared" si="36"/>
        <v/>
      </c>
    </row>
    <row r="342" spans="1:8" x14ac:dyDescent="0.75">
      <c r="A342">
        <v>328</v>
      </c>
      <c r="B342" s="170">
        <f t="shared" si="41"/>
        <v>17280</v>
      </c>
      <c r="C342">
        <f t="shared" si="42"/>
        <v>17280</v>
      </c>
      <c r="D342">
        <f t="shared" si="37"/>
        <v>17280</v>
      </c>
      <c r="E342" t="str">
        <f t="shared" si="38"/>
        <v/>
      </c>
      <c r="F342" t="str">
        <f t="shared" si="39"/>
        <v/>
      </c>
      <c r="G342" t="str">
        <f t="shared" si="40"/>
        <v/>
      </c>
      <c r="H342" s="167" t="str">
        <f t="shared" si="36"/>
        <v/>
      </c>
    </row>
    <row r="343" spans="1:8" x14ac:dyDescent="0.75">
      <c r="A343">
        <v>329</v>
      </c>
      <c r="B343" s="170">
        <f t="shared" si="41"/>
        <v>17820</v>
      </c>
      <c r="C343">
        <f t="shared" si="42"/>
        <v>17820</v>
      </c>
      <c r="D343">
        <f t="shared" si="37"/>
        <v>17820</v>
      </c>
      <c r="E343" t="str">
        <f t="shared" si="38"/>
        <v/>
      </c>
      <c r="F343" t="str">
        <f t="shared" si="39"/>
        <v/>
      </c>
      <c r="G343" t="str">
        <f t="shared" si="40"/>
        <v/>
      </c>
      <c r="H343" s="167" t="str">
        <f t="shared" si="36"/>
        <v/>
      </c>
    </row>
    <row r="344" spans="1:8" x14ac:dyDescent="0.75">
      <c r="A344">
        <v>330</v>
      </c>
      <c r="B344" s="170">
        <f t="shared" si="41"/>
        <v>18360</v>
      </c>
      <c r="C344">
        <f t="shared" si="42"/>
        <v>18360</v>
      </c>
      <c r="D344">
        <f t="shared" si="37"/>
        <v>18360</v>
      </c>
      <c r="E344" t="str">
        <f t="shared" si="38"/>
        <v/>
      </c>
      <c r="F344" t="str">
        <f t="shared" si="39"/>
        <v/>
      </c>
      <c r="G344" t="str">
        <f t="shared" si="40"/>
        <v/>
      </c>
      <c r="H344" s="167" t="str">
        <f t="shared" si="36"/>
        <v/>
      </c>
    </row>
    <row r="345" spans="1:8" x14ac:dyDescent="0.75">
      <c r="A345">
        <v>331</v>
      </c>
      <c r="B345" s="170">
        <f t="shared" si="41"/>
        <v>18900</v>
      </c>
      <c r="C345">
        <f t="shared" si="42"/>
        <v>18900</v>
      </c>
      <c r="D345">
        <f t="shared" si="37"/>
        <v>18900</v>
      </c>
      <c r="E345" t="str">
        <f t="shared" si="38"/>
        <v/>
      </c>
      <c r="F345" t="str">
        <f t="shared" si="39"/>
        <v/>
      </c>
      <c r="G345" t="str">
        <f t="shared" si="40"/>
        <v/>
      </c>
      <c r="H345" s="167" t="str">
        <f t="shared" si="36"/>
        <v/>
      </c>
    </row>
    <row r="346" spans="1:8" x14ac:dyDescent="0.75">
      <c r="A346">
        <v>332</v>
      </c>
      <c r="B346" s="170">
        <f t="shared" si="41"/>
        <v>19440</v>
      </c>
      <c r="C346">
        <f t="shared" si="42"/>
        <v>19440</v>
      </c>
      <c r="D346">
        <f t="shared" si="37"/>
        <v>19440</v>
      </c>
      <c r="E346" t="str">
        <f t="shared" si="38"/>
        <v/>
      </c>
      <c r="F346" t="str">
        <f t="shared" si="39"/>
        <v/>
      </c>
      <c r="G346" t="str">
        <f t="shared" si="40"/>
        <v/>
      </c>
      <c r="H346" s="167" t="str">
        <f t="shared" si="36"/>
        <v/>
      </c>
    </row>
    <row r="347" spans="1:8" x14ac:dyDescent="0.75">
      <c r="A347">
        <v>333</v>
      </c>
      <c r="B347" s="170">
        <f t="shared" si="41"/>
        <v>19980</v>
      </c>
      <c r="C347">
        <f t="shared" si="42"/>
        <v>19980</v>
      </c>
      <c r="D347">
        <f t="shared" si="37"/>
        <v>19980</v>
      </c>
      <c r="E347" t="str">
        <f t="shared" si="38"/>
        <v/>
      </c>
      <c r="F347" t="str">
        <f t="shared" si="39"/>
        <v/>
      </c>
      <c r="G347" t="str">
        <f t="shared" si="40"/>
        <v/>
      </c>
      <c r="H347" s="167" t="str">
        <f t="shared" si="36"/>
        <v/>
      </c>
    </row>
    <row r="348" spans="1:8" x14ac:dyDescent="0.75">
      <c r="A348">
        <v>334</v>
      </c>
      <c r="B348" s="170">
        <f t="shared" si="41"/>
        <v>540</v>
      </c>
      <c r="C348">
        <f t="shared" si="42"/>
        <v>540</v>
      </c>
      <c r="D348">
        <f t="shared" si="37"/>
        <v>540</v>
      </c>
      <c r="E348">
        <f t="shared" si="38"/>
        <v>1</v>
      </c>
      <c r="F348">
        <f t="shared" si="39"/>
        <v>1</v>
      </c>
      <c r="G348">
        <f t="shared" si="40"/>
        <v>1</v>
      </c>
      <c r="H348" s="167">
        <f t="shared" si="36"/>
        <v>1</v>
      </c>
    </row>
    <row r="349" spans="1:8" x14ac:dyDescent="0.75">
      <c r="A349">
        <v>335</v>
      </c>
      <c r="B349" s="170">
        <f t="shared" si="41"/>
        <v>1080</v>
      </c>
      <c r="C349">
        <f t="shared" si="42"/>
        <v>1080</v>
      </c>
      <c r="D349">
        <f t="shared" si="37"/>
        <v>1080</v>
      </c>
      <c r="E349" t="str">
        <f t="shared" si="38"/>
        <v/>
      </c>
      <c r="F349" t="str">
        <f t="shared" si="39"/>
        <v/>
      </c>
      <c r="G349" t="str">
        <f t="shared" si="40"/>
        <v/>
      </c>
      <c r="H349" s="167" t="str">
        <f t="shared" si="36"/>
        <v/>
      </c>
    </row>
    <row r="350" spans="1:8" x14ac:dyDescent="0.75">
      <c r="A350">
        <v>336</v>
      </c>
      <c r="B350" s="170">
        <f t="shared" si="41"/>
        <v>1620</v>
      </c>
      <c r="C350">
        <f t="shared" si="42"/>
        <v>1620</v>
      </c>
      <c r="D350">
        <f t="shared" si="37"/>
        <v>1620</v>
      </c>
      <c r="E350" t="str">
        <f t="shared" si="38"/>
        <v/>
      </c>
      <c r="F350" t="str">
        <f t="shared" si="39"/>
        <v/>
      </c>
      <c r="G350" t="str">
        <f t="shared" si="40"/>
        <v/>
      </c>
      <c r="H350" s="167" t="str">
        <f t="shared" si="36"/>
        <v/>
      </c>
    </row>
    <row r="351" spans="1:8" x14ac:dyDescent="0.75">
      <c r="A351">
        <v>337</v>
      </c>
      <c r="B351" s="170">
        <f t="shared" si="41"/>
        <v>2160</v>
      </c>
      <c r="C351">
        <f t="shared" si="42"/>
        <v>2160</v>
      </c>
      <c r="D351">
        <f t="shared" si="37"/>
        <v>2160</v>
      </c>
      <c r="E351" t="str">
        <f t="shared" si="38"/>
        <v/>
      </c>
      <c r="F351" t="str">
        <f t="shared" si="39"/>
        <v/>
      </c>
      <c r="G351" t="str">
        <f t="shared" si="40"/>
        <v/>
      </c>
      <c r="H351" s="167" t="str">
        <f t="shared" si="36"/>
        <v/>
      </c>
    </row>
    <row r="352" spans="1:8" x14ac:dyDescent="0.75">
      <c r="A352">
        <v>338</v>
      </c>
      <c r="B352" s="170">
        <f t="shared" si="41"/>
        <v>2700</v>
      </c>
      <c r="C352">
        <f t="shared" si="42"/>
        <v>2700</v>
      </c>
      <c r="D352">
        <f t="shared" si="37"/>
        <v>2700</v>
      </c>
      <c r="E352" t="str">
        <f t="shared" si="38"/>
        <v/>
      </c>
      <c r="F352" t="str">
        <f t="shared" si="39"/>
        <v/>
      </c>
      <c r="G352" t="str">
        <f t="shared" si="40"/>
        <v/>
      </c>
      <c r="H352" s="167" t="str">
        <f t="shared" si="36"/>
        <v/>
      </c>
    </row>
    <row r="353" spans="1:8" x14ac:dyDescent="0.75">
      <c r="A353">
        <v>339</v>
      </c>
      <c r="B353" s="170">
        <f t="shared" si="41"/>
        <v>3240</v>
      </c>
      <c r="C353">
        <f t="shared" si="42"/>
        <v>3240</v>
      </c>
      <c r="D353">
        <f t="shared" si="37"/>
        <v>3240</v>
      </c>
      <c r="E353" t="str">
        <f t="shared" si="38"/>
        <v/>
      </c>
      <c r="F353" t="str">
        <f t="shared" si="39"/>
        <v/>
      </c>
      <c r="G353" t="str">
        <f t="shared" si="40"/>
        <v/>
      </c>
      <c r="H353" s="167" t="str">
        <f t="shared" si="36"/>
        <v/>
      </c>
    </row>
    <row r="354" spans="1:8" x14ac:dyDescent="0.75">
      <c r="A354">
        <v>340</v>
      </c>
      <c r="B354" s="170">
        <f t="shared" si="41"/>
        <v>3780</v>
      </c>
      <c r="C354">
        <f t="shared" si="42"/>
        <v>3780</v>
      </c>
      <c r="D354">
        <f t="shared" si="37"/>
        <v>3780</v>
      </c>
      <c r="E354" t="str">
        <f t="shared" si="38"/>
        <v/>
      </c>
      <c r="F354" t="str">
        <f t="shared" si="39"/>
        <v/>
      </c>
      <c r="G354" t="str">
        <f t="shared" si="40"/>
        <v/>
      </c>
      <c r="H354" s="167" t="str">
        <f t="shared" si="36"/>
        <v/>
      </c>
    </row>
    <row r="355" spans="1:8" x14ac:dyDescent="0.75">
      <c r="A355">
        <v>341</v>
      </c>
      <c r="B355" s="170">
        <f t="shared" si="41"/>
        <v>4320</v>
      </c>
      <c r="C355">
        <f t="shared" si="42"/>
        <v>4320</v>
      </c>
      <c r="D355">
        <f t="shared" si="37"/>
        <v>4320</v>
      </c>
      <c r="E355" t="str">
        <f t="shared" si="38"/>
        <v/>
      </c>
      <c r="F355" t="str">
        <f t="shared" si="39"/>
        <v/>
      </c>
      <c r="G355" t="str">
        <f t="shared" si="40"/>
        <v/>
      </c>
      <c r="H355" s="167" t="str">
        <f t="shared" si="36"/>
        <v/>
      </c>
    </row>
    <row r="356" spans="1:8" x14ac:dyDescent="0.75">
      <c r="A356">
        <v>342</v>
      </c>
      <c r="B356" s="170">
        <f t="shared" si="41"/>
        <v>4860</v>
      </c>
      <c r="C356">
        <f t="shared" si="42"/>
        <v>4860</v>
      </c>
      <c r="D356">
        <f t="shared" si="37"/>
        <v>4860</v>
      </c>
      <c r="E356" t="str">
        <f t="shared" si="38"/>
        <v/>
      </c>
      <c r="F356" t="str">
        <f t="shared" si="39"/>
        <v/>
      </c>
      <c r="G356" t="str">
        <f t="shared" si="40"/>
        <v/>
      </c>
      <c r="H356" s="167" t="str">
        <f t="shared" si="36"/>
        <v/>
      </c>
    </row>
    <row r="357" spans="1:8" x14ac:dyDescent="0.75">
      <c r="A357">
        <v>343</v>
      </c>
      <c r="B357" s="170">
        <f t="shared" si="41"/>
        <v>5400</v>
      </c>
      <c r="C357">
        <f t="shared" si="42"/>
        <v>5400</v>
      </c>
      <c r="D357">
        <f t="shared" si="37"/>
        <v>5400</v>
      </c>
      <c r="E357" t="str">
        <f t="shared" si="38"/>
        <v/>
      </c>
      <c r="F357" t="str">
        <f t="shared" si="39"/>
        <v/>
      </c>
      <c r="G357" t="str">
        <f t="shared" si="40"/>
        <v/>
      </c>
      <c r="H357" s="167" t="str">
        <f t="shared" si="36"/>
        <v/>
      </c>
    </row>
    <row r="358" spans="1:8" x14ac:dyDescent="0.75">
      <c r="A358">
        <v>344</v>
      </c>
      <c r="B358" s="170">
        <f t="shared" si="41"/>
        <v>5940</v>
      </c>
      <c r="C358">
        <f t="shared" si="42"/>
        <v>5940</v>
      </c>
      <c r="D358">
        <f t="shared" si="37"/>
        <v>5940</v>
      </c>
      <c r="E358" t="str">
        <f t="shared" si="38"/>
        <v/>
      </c>
      <c r="F358" t="str">
        <f t="shared" si="39"/>
        <v/>
      </c>
      <c r="G358" t="str">
        <f t="shared" si="40"/>
        <v/>
      </c>
      <c r="H358" s="167" t="str">
        <f t="shared" si="36"/>
        <v/>
      </c>
    </row>
    <row r="359" spans="1:8" x14ac:dyDescent="0.75">
      <c r="A359">
        <v>345</v>
      </c>
      <c r="B359" s="170">
        <f t="shared" si="41"/>
        <v>6480</v>
      </c>
      <c r="C359">
        <f t="shared" si="42"/>
        <v>6480</v>
      </c>
      <c r="D359">
        <f t="shared" si="37"/>
        <v>6480</v>
      </c>
      <c r="E359" t="str">
        <f t="shared" si="38"/>
        <v/>
      </c>
      <c r="F359" t="str">
        <f t="shared" si="39"/>
        <v/>
      </c>
      <c r="G359" t="str">
        <f t="shared" si="40"/>
        <v/>
      </c>
      <c r="H359" s="167" t="str">
        <f t="shared" si="36"/>
        <v/>
      </c>
    </row>
    <row r="360" spans="1:8" x14ac:dyDescent="0.75">
      <c r="A360">
        <v>346</v>
      </c>
      <c r="B360" s="170">
        <f t="shared" si="41"/>
        <v>7020</v>
      </c>
      <c r="C360">
        <f t="shared" si="42"/>
        <v>7020</v>
      </c>
      <c r="D360">
        <f t="shared" si="37"/>
        <v>7020</v>
      </c>
      <c r="E360" t="str">
        <f t="shared" si="38"/>
        <v/>
      </c>
      <c r="F360" t="str">
        <f t="shared" si="39"/>
        <v/>
      </c>
      <c r="G360" t="str">
        <f t="shared" si="40"/>
        <v/>
      </c>
      <c r="H360" s="167" t="str">
        <f t="shared" si="36"/>
        <v/>
      </c>
    </row>
    <row r="361" spans="1:8" x14ac:dyDescent="0.75">
      <c r="A361">
        <v>347</v>
      </c>
      <c r="B361" s="170">
        <f t="shared" si="41"/>
        <v>7560</v>
      </c>
      <c r="C361">
        <f t="shared" si="42"/>
        <v>7560</v>
      </c>
      <c r="D361">
        <f t="shared" si="37"/>
        <v>7560</v>
      </c>
      <c r="E361" t="str">
        <f t="shared" si="38"/>
        <v/>
      </c>
      <c r="F361" t="str">
        <f t="shared" si="39"/>
        <v/>
      </c>
      <c r="G361" t="str">
        <f t="shared" si="40"/>
        <v/>
      </c>
      <c r="H361" s="167" t="str">
        <f t="shared" si="36"/>
        <v/>
      </c>
    </row>
    <row r="362" spans="1:8" x14ac:dyDescent="0.75">
      <c r="A362">
        <v>348</v>
      </c>
      <c r="B362" s="170">
        <f t="shared" si="41"/>
        <v>8100</v>
      </c>
      <c r="C362">
        <f t="shared" si="42"/>
        <v>8100</v>
      </c>
      <c r="D362">
        <f t="shared" si="37"/>
        <v>8100</v>
      </c>
      <c r="E362" t="str">
        <f t="shared" si="38"/>
        <v/>
      </c>
      <c r="F362" t="str">
        <f t="shared" si="39"/>
        <v/>
      </c>
      <c r="G362" t="str">
        <f t="shared" si="40"/>
        <v/>
      </c>
      <c r="H362" s="167" t="str">
        <f t="shared" si="36"/>
        <v/>
      </c>
    </row>
    <row r="363" spans="1:8" x14ac:dyDescent="0.75">
      <c r="A363">
        <v>349</v>
      </c>
      <c r="B363" s="170">
        <f t="shared" si="41"/>
        <v>8640</v>
      </c>
      <c r="C363">
        <f t="shared" si="42"/>
        <v>8640</v>
      </c>
      <c r="D363">
        <f t="shared" si="37"/>
        <v>8640</v>
      </c>
      <c r="E363" t="str">
        <f t="shared" si="38"/>
        <v/>
      </c>
      <c r="F363" t="str">
        <f t="shared" si="39"/>
        <v/>
      </c>
      <c r="G363" t="str">
        <f t="shared" si="40"/>
        <v/>
      </c>
      <c r="H363" s="167" t="str">
        <f t="shared" si="36"/>
        <v/>
      </c>
    </row>
    <row r="364" spans="1:8" x14ac:dyDescent="0.75">
      <c r="A364">
        <v>350</v>
      </c>
      <c r="B364" s="170">
        <f t="shared" si="41"/>
        <v>9180</v>
      </c>
      <c r="C364">
        <f t="shared" si="42"/>
        <v>9180</v>
      </c>
      <c r="D364">
        <f t="shared" si="37"/>
        <v>9180</v>
      </c>
      <c r="E364" t="str">
        <f t="shared" si="38"/>
        <v/>
      </c>
      <c r="F364" t="str">
        <f t="shared" si="39"/>
        <v/>
      </c>
      <c r="G364" t="str">
        <f t="shared" si="40"/>
        <v/>
      </c>
      <c r="H364" s="167" t="str">
        <f t="shared" si="36"/>
        <v/>
      </c>
    </row>
    <row r="365" spans="1:8" x14ac:dyDescent="0.75">
      <c r="A365">
        <v>351</v>
      </c>
      <c r="B365" s="170">
        <f t="shared" si="41"/>
        <v>9720</v>
      </c>
      <c r="C365">
        <f t="shared" si="42"/>
        <v>9720</v>
      </c>
      <c r="D365">
        <f t="shared" si="37"/>
        <v>9720</v>
      </c>
      <c r="E365" t="str">
        <f t="shared" si="38"/>
        <v/>
      </c>
      <c r="F365" t="str">
        <f t="shared" si="39"/>
        <v/>
      </c>
      <c r="G365" t="str">
        <f t="shared" si="40"/>
        <v/>
      </c>
      <c r="H365" s="167" t="str">
        <f t="shared" si="36"/>
        <v/>
      </c>
    </row>
    <row r="366" spans="1:8" x14ac:dyDescent="0.75">
      <c r="A366">
        <v>352</v>
      </c>
      <c r="B366" s="170">
        <f t="shared" si="41"/>
        <v>10260</v>
      </c>
      <c r="C366">
        <f t="shared" si="42"/>
        <v>10260</v>
      </c>
      <c r="D366">
        <f t="shared" si="37"/>
        <v>10260</v>
      </c>
      <c r="E366" t="str">
        <f t="shared" si="38"/>
        <v/>
      </c>
      <c r="F366" t="str">
        <f t="shared" si="39"/>
        <v/>
      </c>
      <c r="G366" t="str">
        <f t="shared" si="40"/>
        <v/>
      </c>
      <c r="H366" s="167" t="str">
        <f t="shared" si="36"/>
        <v/>
      </c>
    </row>
    <row r="367" spans="1:8" x14ac:dyDescent="0.75">
      <c r="A367">
        <v>353</v>
      </c>
      <c r="B367" s="170">
        <f t="shared" si="41"/>
        <v>10800</v>
      </c>
      <c r="C367">
        <f t="shared" si="42"/>
        <v>10800</v>
      </c>
      <c r="D367">
        <f t="shared" si="37"/>
        <v>10800</v>
      </c>
      <c r="E367" t="str">
        <f t="shared" si="38"/>
        <v/>
      </c>
      <c r="F367" t="str">
        <f t="shared" si="39"/>
        <v/>
      </c>
      <c r="G367" t="str">
        <f t="shared" si="40"/>
        <v/>
      </c>
      <c r="H367" s="167" t="str">
        <f t="shared" si="36"/>
        <v/>
      </c>
    </row>
    <row r="368" spans="1:8" x14ac:dyDescent="0.75">
      <c r="A368">
        <v>354</v>
      </c>
      <c r="B368" s="170">
        <f t="shared" si="41"/>
        <v>11340</v>
      </c>
      <c r="C368">
        <f t="shared" si="42"/>
        <v>11340</v>
      </c>
      <c r="D368">
        <f t="shared" si="37"/>
        <v>11340</v>
      </c>
      <c r="E368" t="str">
        <f t="shared" si="38"/>
        <v/>
      </c>
      <c r="F368" t="str">
        <f t="shared" si="39"/>
        <v/>
      </c>
      <c r="G368" t="str">
        <f t="shared" si="40"/>
        <v/>
      </c>
      <c r="H368" s="167" t="str">
        <f t="shared" si="36"/>
        <v/>
      </c>
    </row>
    <row r="369" spans="1:8" x14ac:dyDescent="0.75">
      <c r="A369">
        <v>355</v>
      </c>
      <c r="B369" s="170">
        <f t="shared" si="41"/>
        <v>11880</v>
      </c>
      <c r="C369">
        <f t="shared" si="42"/>
        <v>11880</v>
      </c>
      <c r="D369">
        <f t="shared" si="37"/>
        <v>11880</v>
      </c>
      <c r="E369" t="str">
        <f t="shared" si="38"/>
        <v/>
      </c>
      <c r="F369" t="str">
        <f t="shared" si="39"/>
        <v/>
      </c>
      <c r="G369" t="str">
        <f t="shared" si="40"/>
        <v/>
      </c>
      <c r="H369" s="167" t="str">
        <f t="shared" si="36"/>
        <v/>
      </c>
    </row>
    <row r="370" spans="1:8" x14ac:dyDescent="0.75">
      <c r="A370">
        <v>356</v>
      </c>
      <c r="B370" s="170">
        <f t="shared" si="41"/>
        <v>12420</v>
      </c>
      <c r="C370">
        <f t="shared" si="42"/>
        <v>12420</v>
      </c>
      <c r="D370">
        <f t="shared" si="37"/>
        <v>12420</v>
      </c>
      <c r="E370" t="str">
        <f t="shared" si="38"/>
        <v/>
      </c>
      <c r="F370" t="str">
        <f t="shared" si="39"/>
        <v/>
      </c>
      <c r="G370" t="str">
        <f t="shared" si="40"/>
        <v/>
      </c>
      <c r="H370" s="167" t="str">
        <f t="shared" si="36"/>
        <v/>
      </c>
    </row>
    <row r="371" spans="1:8" x14ac:dyDescent="0.75">
      <c r="A371">
        <v>357</v>
      </c>
      <c r="B371" s="170">
        <f t="shared" si="41"/>
        <v>12960</v>
      </c>
      <c r="C371">
        <f t="shared" si="42"/>
        <v>12960</v>
      </c>
      <c r="D371">
        <f t="shared" si="37"/>
        <v>12960</v>
      </c>
      <c r="E371" t="str">
        <f t="shared" si="38"/>
        <v/>
      </c>
      <c r="F371" t="str">
        <f t="shared" si="39"/>
        <v/>
      </c>
      <c r="G371" t="str">
        <f t="shared" si="40"/>
        <v/>
      </c>
      <c r="H371" s="167" t="str">
        <f t="shared" si="36"/>
        <v/>
      </c>
    </row>
    <row r="372" spans="1:8" x14ac:dyDescent="0.75">
      <c r="A372">
        <v>358</v>
      </c>
      <c r="B372" s="170">
        <f t="shared" si="41"/>
        <v>13500</v>
      </c>
      <c r="C372">
        <f t="shared" si="42"/>
        <v>13500</v>
      </c>
      <c r="D372">
        <f t="shared" si="37"/>
        <v>13500</v>
      </c>
      <c r="E372" t="str">
        <f t="shared" si="38"/>
        <v/>
      </c>
      <c r="F372" t="str">
        <f t="shared" si="39"/>
        <v/>
      </c>
      <c r="G372" t="str">
        <f t="shared" si="40"/>
        <v/>
      </c>
      <c r="H372" s="167" t="str">
        <f t="shared" si="36"/>
        <v/>
      </c>
    </row>
    <row r="373" spans="1:8" x14ac:dyDescent="0.75">
      <c r="A373">
        <v>359</v>
      </c>
      <c r="B373" s="170">
        <f t="shared" si="41"/>
        <v>14040</v>
      </c>
      <c r="C373">
        <f t="shared" si="42"/>
        <v>14040</v>
      </c>
      <c r="D373">
        <f t="shared" si="37"/>
        <v>14040</v>
      </c>
      <c r="E373" t="str">
        <f t="shared" si="38"/>
        <v/>
      </c>
      <c r="F373" t="str">
        <f t="shared" si="39"/>
        <v/>
      </c>
      <c r="G373" t="str">
        <f t="shared" si="40"/>
        <v/>
      </c>
      <c r="H373" s="167" t="str">
        <f t="shared" si="36"/>
        <v/>
      </c>
    </row>
    <row r="374" spans="1:8" x14ac:dyDescent="0.75">
      <c r="A374">
        <v>360</v>
      </c>
      <c r="B374" s="170">
        <f t="shared" si="41"/>
        <v>14580</v>
      </c>
      <c r="C374">
        <f t="shared" si="42"/>
        <v>14580</v>
      </c>
      <c r="D374">
        <f t="shared" si="37"/>
        <v>14580</v>
      </c>
      <c r="E374" t="str">
        <f t="shared" si="38"/>
        <v/>
      </c>
      <c r="F374" t="str">
        <f t="shared" si="39"/>
        <v/>
      </c>
      <c r="G374" t="str">
        <f t="shared" si="40"/>
        <v/>
      </c>
      <c r="H374" s="167" t="str">
        <f t="shared" si="36"/>
        <v/>
      </c>
    </row>
    <row r="375" spans="1:8" x14ac:dyDescent="0.75">
      <c r="A375">
        <v>361</v>
      </c>
      <c r="B375" s="170">
        <f t="shared" si="41"/>
        <v>15120</v>
      </c>
      <c r="C375">
        <f t="shared" si="42"/>
        <v>15120</v>
      </c>
      <c r="D375">
        <f t="shared" si="37"/>
        <v>15120</v>
      </c>
      <c r="E375" t="str">
        <f t="shared" si="38"/>
        <v/>
      </c>
      <c r="F375" t="str">
        <f t="shared" si="39"/>
        <v/>
      </c>
      <c r="G375" t="str">
        <f t="shared" si="40"/>
        <v/>
      </c>
      <c r="H375" s="167" t="str">
        <f t="shared" si="36"/>
        <v/>
      </c>
    </row>
    <row r="376" spans="1:8" x14ac:dyDescent="0.75">
      <c r="A376">
        <v>362</v>
      </c>
      <c r="B376" s="170">
        <f t="shared" si="41"/>
        <v>15660</v>
      </c>
      <c r="C376">
        <f t="shared" si="42"/>
        <v>15660</v>
      </c>
      <c r="D376">
        <f t="shared" si="37"/>
        <v>15660</v>
      </c>
      <c r="E376" t="str">
        <f t="shared" si="38"/>
        <v/>
      </c>
      <c r="F376" t="str">
        <f t="shared" si="39"/>
        <v/>
      </c>
      <c r="G376" t="str">
        <f t="shared" si="40"/>
        <v/>
      </c>
      <c r="H376" s="167" t="str">
        <f t="shared" si="36"/>
        <v/>
      </c>
    </row>
    <row r="377" spans="1:8" x14ac:dyDescent="0.75">
      <c r="A377">
        <v>363</v>
      </c>
      <c r="B377" s="170">
        <f t="shared" si="41"/>
        <v>16200</v>
      </c>
      <c r="C377">
        <f t="shared" si="42"/>
        <v>16200</v>
      </c>
      <c r="D377">
        <f t="shared" si="37"/>
        <v>16200</v>
      </c>
      <c r="E377" t="str">
        <f t="shared" si="38"/>
        <v/>
      </c>
      <c r="F377" t="str">
        <f t="shared" si="39"/>
        <v/>
      </c>
      <c r="G377" t="str">
        <f t="shared" si="40"/>
        <v/>
      </c>
      <c r="H377" s="167" t="str">
        <f t="shared" si="36"/>
        <v/>
      </c>
    </row>
    <row r="378" spans="1:8" x14ac:dyDescent="0.75">
      <c r="A378">
        <v>364</v>
      </c>
      <c r="B378" s="170">
        <f t="shared" si="41"/>
        <v>16740</v>
      </c>
      <c r="C378">
        <f t="shared" si="42"/>
        <v>16740</v>
      </c>
      <c r="D378">
        <f t="shared" si="37"/>
        <v>16740</v>
      </c>
      <c r="E378" t="str">
        <f t="shared" si="38"/>
        <v/>
      </c>
      <c r="F378" t="str">
        <f t="shared" si="39"/>
        <v/>
      </c>
      <c r="G378" t="str">
        <f t="shared" si="40"/>
        <v/>
      </c>
      <c r="H378" s="167" t="str">
        <f t="shared" si="36"/>
        <v/>
      </c>
    </row>
    <row r="379" spans="1:8" x14ac:dyDescent="0.75">
      <c r="A379">
        <v>365</v>
      </c>
      <c r="B379" s="171">
        <f t="shared" si="41"/>
        <v>17280</v>
      </c>
      <c r="C379" s="172">
        <f t="shared" si="42"/>
        <v>17280</v>
      </c>
      <c r="D379" s="172">
        <f t="shared" si="37"/>
        <v>17280</v>
      </c>
      <c r="E379" s="172" t="str">
        <f t="shared" si="38"/>
        <v/>
      </c>
      <c r="F379" s="172" t="str">
        <f t="shared" si="39"/>
        <v/>
      </c>
      <c r="G379" s="172" t="str">
        <f t="shared" si="40"/>
        <v/>
      </c>
      <c r="H379" s="173" t="str">
        <f t="shared" si="36"/>
        <v/>
      </c>
    </row>
    <row r="380" spans="1:8" x14ac:dyDescent="0.75">
      <c r="D380" t="s">
        <v>186</v>
      </c>
      <c r="E380">
        <f>SUM(E15:E378)</f>
        <v>9</v>
      </c>
      <c r="F380">
        <f>SUM(F15:F378)</f>
        <v>9</v>
      </c>
      <c r="G380">
        <f>SUM(G15:G378)</f>
        <v>9</v>
      </c>
      <c r="H380">
        <f>SUM(H15:H378)</f>
        <v>9</v>
      </c>
    </row>
    <row r="381" spans="1:8" x14ac:dyDescent="0.75">
      <c r="D381" t="s">
        <v>187</v>
      </c>
      <c r="E381">
        <v>75</v>
      </c>
      <c r="F381">
        <v>60</v>
      </c>
      <c r="G381">
        <v>50</v>
      </c>
    </row>
    <row r="382" spans="1:8" x14ac:dyDescent="0.75">
      <c r="D382" t="s">
        <v>188</v>
      </c>
      <c r="E382">
        <f>E380*E381</f>
        <v>675</v>
      </c>
      <c r="F382">
        <f>F380*F381</f>
        <v>540</v>
      </c>
      <c r="G382">
        <f>G380*G381</f>
        <v>450</v>
      </c>
    </row>
    <row r="383" spans="1:8" x14ac:dyDescent="0.75">
      <c r="F383" t="s">
        <v>150</v>
      </c>
      <c r="G383">
        <f>SUM(E382:G382)</f>
        <v>1665</v>
      </c>
    </row>
  </sheetData>
  <mergeCells count="10">
    <mergeCell ref="J15:K15"/>
    <mergeCell ref="J16:K16"/>
    <mergeCell ref="J17:K17"/>
    <mergeCell ref="L14:L15"/>
    <mergeCell ref="L16:L17"/>
    <mergeCell ref="B13:D13"/>
    <mergeCell ref="E13:G13"/>
    <mergeCell ref="B12:H12"/>
    <mergeCell ref="J13:K13"/>
    <mergeCell ref="J14:K1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B4137-8F80-4039-851A-9B7029245AD9}">
  <dimension ref="A1:X374"/>
  <sheetViews>
    <sheetView topLeftCell="A3" zoomScale="64" workbookViewId="0">
      <selection activeCell="L11" sqref="L11"/>
    </sheetView>
  </sheetViews>
  <sheetFormatPr defaultRowHeight="14.75" x14ac:dyDescent="0.75"/>
  <cols>
    <col min="1" max="1" width="14.40625" customWidth="1"/>
    <col min="2" max="2" width="7.7265625" customWidth="1"/>
    <col min="3" max="4" width="8.26953125" customWidth="1"/>
    <col min="5" max="5" width="12.40625" bestFit="1" customWidth="1"/>
    <col min="6" max="6" width="17.40625" customWidth="1"/>
    <col min="7" max="7" width="14" bestFit="1" customWidth="1"/>
    <col min="8" max="9" width="12.40625" bestFit="1" customWidth="1"/>
    <col min="10" max="10" width="12.1328125" bestFit="1" customWidth="1"/>
    <col min="11" max="11" width="8" bestFit="1" customWidth="1"/>
    <col min="12" max="12" width="16.7265625" customWidth="1"/>
    <col min="13" max="13" width="12.40625" bestFit="1" customWidth="1"/>
    <col min="14" max="15" width="12.7265625" bestFit="1" customWidth="1"/>
    <col min="16" max="19" width="12.7265625" customWidth="1"/>
    <col min="20" max="20" width="20" bestFit="1" customWidth="1"/>
    <col min="21" max="21" width="11.54296875" bestFit="1" customWidth="1"/>
    <col min="23" max="23" width="22.26953125" bestFit="1" customWidth="1"/>
  </cols>
  <sheetData>
    <row r="1" spans="1:24" ht="14.45" customHeight="1" x14ac:dyDescent="0.75">
      <c r="A1" s="244" t="s">
        <v>189</v>
      </c>
      <c r="B1" s="244"/>
      <c r="C1" s="244"/>
      <c r="D1" s="244"/>
      <c r="E1" s="244"/>
      <c r="F1" s="245"/>
      <c r="G1" s="2" t="s">
        <v>190</v>
      </c>
      <c r="H1" s="134">
        <f ca="1">Pumps!B9</f>
        <v>0.53312211979301793</v>
      </c>
      <c r="I1" s="3" t="s">
        <v>191</v>
      </c>
      <c r="J1" s="4" t="s">
        <v>192</v>
      </c>
      <c r="K1" s="5">
        <v>10</v>
      </c>
      <c r="L1" s="6" t="s">
        <v>193</v>
      </c>
      <c r="M1" s="7" t="s">
        <v>194</v>
      </c>
      <c r="N1" s="8">
        <f>MAIN!B50</f>
        <v>40</v>
      </c>
      <c r="O1" s="9" t="s">
        <v>195</v>
      </c>
      <c r="P1" s="181"/>
      <c r="Q1" s="174"/>
      <c r="R1" s="174"/>
      <c r="S1" s="174"/>
      <c r="T1" s="10" t="s">
        <v>196</v>
      </c>
      <c r="U1" s="11">
        <v>40</v>
      </c>
    </row>
    <row r="2" spans="1:24" ht="16.5" x14ac:dyDescent="0.75">
      <c r="A2" s="12" t="s">
        <v>197</v>
      </c>
      <c r="B2" s="72">
        <f>MAIN!B28</f>
        <v>100</v>
      </c>
      <c r="C2" s="13" t="s">
        <v>198</v>
      </c>
      <c r="D2" s="1"/>
      <c r="H2" t="s">
        <v>199</v>
      </c>
      <c r="J2" s="4" t="s">
        <v>200</v>
      </c>
      <c r="K2" s="5">
        <v>50</v>
      </c>
      <c r="L2" s="6" t="s">
        <v>201</v>
      </c>
      <c r="T2" s="10" t="s">
        <v>202</v>
      </c>
      <c r="U2" s="14">
        <v>0.35</v>
      </c>
    </row>
    <row r="3" spans="1:24" ht="16.5" x14ac:dyDescent="0.75">
      <c r="A3" s="12" t="s">
        <v>203</v>
      </c>
      <c r="B3" s="72">
        <f>MAIN!B26</f>
        <v>2.5</v>
      </c>
      <c r="C3" s="13" t="s">
        <v>204</v>
      </c>
      <c r="D3" s="1"/>
      <c r="F3" t="s">
        <v>205</v>
      </c>
      <c r="J3" s="4" t="s">
        <v>206</v>
      </c>
      <c r="K3" s="5">
        <v>2</v>
      </c>
      <c r="L3" s="6" t="s">
        <v>207</v>
      </c>
      <c r="N3" s="15"/>
      <c r="O3" s="16"/>
      <c r="P3" s="16"/>
      <c r="Q3" s="16"/>
      <c r="R3" s="16"/>
      <c r="S3" s="16"/>
      <c r="T3" s="15"/>
      <c r="W3" s="17" t="s">
        <v>208</v>
      </c>
      <c r="X3" s="18">
        <f ca="1">SUM(I10:I374)</f>
        <v>55.225425670633697</v>
      </c>
    </row>
    <row r="4" spans="1:24" x14ac:dyDescent="0.75">
      <c r="A4" s="12" t="s">
        <v>8</v>
      </c>
      <c r="B4" s="72">
        <f>MAIN!B17</f>
        <v>540</v>
      </c>
      <c r="C4" s="13" t="s">
        <v>209</v>
      </c>
      <c r="D4" s="1"/>
      <c r="F4">
        <f>COUNTIF(D10:D374,"&lt;=0")</f>
        <v>37</v>
      </c>
      <c r="I4" s="1"/>
      <c r="W4" s="19" t="s">
        <v>210</v>
      </c>
      <c r="X4">
        <f>SUM(M10:M374)</f>
        <v>2344.1000000000008</v>
      </c>
    </row>
    <row r="5" spans="1:24" x14ac:dyDescent="0.75">
      <c r="A5" s="20" t="s">
        <v>211</v>
      </c>
      <c r="B5" s="74">
        <f>MAIN!B18</f>
        <v>0</v>
      </c>
      <c r="C5" s="21" t="s">
        <v>83</v>
      </c>
      <c r="D5" s="1"/>
      <c r="I5" s="1"/>
      <c r="W5" s="22" t="s">
        <v>212</v>
      </c>
      <c r="X5" s="23">
        <f>SUM(O10:O374)</f>
        <v>1252.5000000000002</v>
      </c>
    </row>
    <row r="6" spans="1:24" ht="16.5" x14ac:dyDescent="0.75">
      <c r="A6" t="s">
        <v>213</v>
      </c>
      <c r="B6" s="132">
        <f>MAIN!B27</f>
        <v>26</v>
      </c>
      <c r="C6" s="13" t="s">
        <v>204</v>
      </c>
      <c r="G6" s="24"/>
    </row>
    <row r="7" spans="1:24" x14ac:dyDescent="0.75">
      <c r="B7" s="132"/>
      <c r="C7" s="1"/>
      <c r="F7" s="177"/>
      <c r="G7" s="24"/>
    </row>
    <row r="8" spans="1:24" x14ac:dyDescent="0.75">
      <c r="A8" s="25" t="s">
        <v>179</v>
      </c>
      <c r="B8" s="25" t="s">
        <v>214</v>
      </c>
      <c r="C8" s="25" t="s">
        <v>215</v>
      </c>
      <c r="D8" s="25" t="s">
        <v>216</v>
      </c>
      <c r="E8" s="25" t="s">
        <v>8</v>
      </c>
      <c r="F8" s="25" t="s">
        <v>217</v>
      </c>
      <c r="G8" s="26" t="s">
        <v>218</v>
      </c>
      <c r="H8" s="26" t="s">
        <v>219</v>
      </c>
      <c r="I8" s="26" t="s">
        <v>219</v>
      </c>
      <c r="J8" s="27" t="s">
        <v>220</v>
      </c>
      <c r="K8" s="27" t="s">
        <v>220</v>
      </c>
      <c r="L8" s="27" t="s">
        <v>206</v>
      </c>
      <c r="M8" s="27" t="s">
        <v>206</v>
      </c>
      <c r="N8" s="28" t="s">
        <v>221</v>
      </c>
      <c r="O8" s="28" t="s">
        <v>221</v>
      </c>
      <c r="P8" s="28"/>
      <c r="Q8" s="246" t="s">
        <v>222</v>
      </c>
      <c r="R8" s="175"/>
      <c r="S8" s="175"/>
      <c r="T8" s="123" t="s">
        <v>223</v>
      </c>
      <c r="U8" s="125" t="s">
        <v>224</v>
      </c>
      <c r="V8" s="248" t="s">
        <v>225</v>
      </c>
      <c r="W8" t="s">
        <v>226</v>
      </c>
      <c r="X8" s="18">
        <f ca="1">SUM(T10:T374)</f>
        <v>3651.8254256706368</v>
      </c>
    </row>
    <row r="9" spans="1:24" ht="17.25" thickBot="1" x14ac:dyDescent="0.9">
      <c r="A9" s="29" t="s">
        <v>227</v>
      </c>
      <c r="B9" s="29" t="s">
        <v>228</v>
      </c>
      <c r="C9" s="29" t="s">
        <v>204</v>
      </c>
      <c r="D9" s="29" t="s">
        <v>204</v>
      </c>
      <c r="E9" s="29" t="s">
        <v>204</v>
      </c>
      <c r="F9" s="29" t="s">
        <v>204</v>
      </c>
      <c r="G9" s="30" t="s">
        <v>229</v>
      </c>
      <c r="H9" s="30" t="s">
        <v>230</v>
      </c>
      <c r="I9" s="30" t="s">
        <v>231</v>
      </c>
      <c r="J9" s="31" t="s">
        <v>232</v>
      </c>
      <c r="K9" s="31" t="s">
        <v>233</v>
      </c>
      <c r="L9" s="122" t="s">
        <v>230</v>
      </c>
      <c r="M9" s="31" t="s">
        <v>231</v>
      </c>
      <c r="N9" s="32" t="s">
        <v>234</v>
      </c>
      <c r="O9" s="32" t="s">
        <v>231</v>
      </c>
      <c r="P9" s="32"/>
      <c r="Q9" s="247"/>
      <c r="R9" s="176"/>
      <c r="S9" s="176"/>
      <c r="T9" s="124" t="s">
        <v>231</v>
      </c>
      <c r="U9" s="126" t="s">
        <v>83</v>
      </c>
      <c r="V9" s="248"/>
      <c r="W9" t="s">
        <v>235</v>
      </c>
      <c r="X9" s="18">
        <f ca="1">SUM(U10:U374)</f>
        <v>260.84467326218794</v>
      </c>
    </row>
    <row r="10" spans="1:24" x14ac:dyDescent="0.75">
      <c r="A10" s="33" cm="1">
        <f t="array" ref="A10:A374">'Tank Model'!A13:A377</f>
        <v>41640</v>
      </c>
      <c r="B10" s="227" cm="1">
        <f t="array" ref="B10:B374">'Tank Model'!B13:B377</f>
        <v>18.8</v>
      </c>
      <c r="C10" s="34">
        <f>IF(B10/1000*$B$2&lt;=$B$3,B10/1000*$B$2,$B$3)</f>
        <v>1.8800000000000001</v>
      </c>
      <c r="D10" cm="1">
        <f t="array" ref="D10:D374">'Tank Model'!D13:D377</f>
        <v>1.88</v>
      </c>
      <c r="E10" s="34">
        <f>IF('Energy Usage'!A10&lt;MAIN!$B$19,0,$B$4*0.001)</f>
        <v>0</v>
      </c>
      <c r="F10" s="34">
        <f>B5+C10-E10</f>
        <v>1.8800000000000001</v>
      </c>
      <c r="G10" s="35">
        <v>125600</v>
      </c>
      <c r="H10" s="18">
        <f ca="1">(C10*G10)/$H$1</f>
        <v>442915.40574545198</v>
      </c>
      <c r="I10" s="18">
        <f ca="1">H10/1000000</f>
        <v>0.44291540574545196</v>
      </c>
      <c r="J10" s="18">
        <f>$K$2*C10*1000/$K$1</f>
        <v>9400</v>
      </c>
      <c r="K10" s="18">
        <f t="shared" ref="K10:K73" si="0">J10/1000</f>
        <v>9.4</v>
      </c>
      <c r="L10" s="18">
        <f t="shared" ref="L10:L73" si="1">M10*1000000</f>
        <v>18800000</v>
      </c>
      <c r="M10" s="18">
        <f>($K$3*K10)</f>
        <v>18.8</v>
      </c>
      <c r="N10" s="18">
        <f>$N$1*24</f>
        <v>960</v>
      </c>
      <c r="O10" s="121">
        <f>IF(A10&lt;MAIN!$B$19,0,N10*3600/1000000/0.96/0.96)</f>
        <v>0</v>
      </c>
      <c r="P10" s="121"/>
      <c r="Q10" s="121"/>
      <c r="R10" s="121"/>
      <c r="S10" s="121"/>
      <c r="T10" s="18">
        <f ca="1">I10+M10+O10</f>
        <v>19.242915405745453</v>
      </c>
      <c r="U10" s="131">
        <f ca="1">(T10/$U$1)/$U$2</f>
        <v>1.3744939575532467</v>
      </c>
      <c r="V10" s="198">
        <f ca="1">IF(INT(SUM($U$10:U10)/100) &gt; INT(SUM($U9:U$10)/100), 1, 0)</f>
        <v>0</v>
      </c>
      <c r="W10" t="str" cm="1">
        <f t="array" aca="1" ref="W10" ca="1">IF(V10=1, IFERROR(ROW()-LOOKUP(2,1/($V9:V$10=1),ROW($V9:V$10)), ROW()-ROW($V$10)+1), "")</f>
        <v/>
      </c>
    </row>
    <row r="11" spans="1:24" x14ac:dyDescent="0.75">
      <c r="A11" s="33">
        <v>41641</v>
      </c>
      <c r="B11" s="227">
        <v>19.8</v>
      </c>
      <c r="C11" s="34">
        <f t="shared" ref="C11:C74" si="2">IF(B11/1000*$B$2&lt;=$B$3,B11/1000*$B$2,$B$3)</f>
        <v>1.9800000000000002</v>
      </c>
      <c r="D11">
        <v>3.86</v>
      </c>
      <c r="E11" s="34">
        <f>IF('Energy Usage'!A11&lt;MAIN!$B$19,0,$B$4*0.001)</f>
        <v>0</v>
      </c>
      <c r="F11" s="34">
        <f>IF(F10+C11-E11&gt;$B$6,$B$6, IF( F10+C11-E11&lt;0, 0, F10+C11-E11))</f>
        <v>3.8600000000000003</v>
      </c>
      <c r="G11" s="35">
        <v>125600</v>
      </c>
      <c r="H11" s="18">
        <f t="shared" ref="H11:H74" ca="1" si="3">(C11*G11)/$H$1</f>
        <v>466474.73583829525</v>
      </c>
      <c r="I11" s="18">
        <f t="shared" ref="I11:I74" ca="1" si="4">H11/1000000</f>
        <v>0.46647473583829524</v>
      </c>
      <c r="J11" s="18">
        <f t="shared" ref="J11:J73" si="5">$K$2*C11*1000/$K$1</f>
        <v>9900.0000000000018</v>
      </c>
      <c r="K11" s="18">
        <f t="shared" si="0"/>
        <v>9.9000000000000021</v>
      </c>
      <c r="L11" s="18">
        <f t="shared" si="1"/>
        <v>19800000.000000004</v>
      </c>
      <c r="M11" s="18">
        <f t="shared" ref="M11:M74" si="6">($K$3*K11)</f>
        <v>19.800000000000004</v>
      </c>
      <c r="N11" s="18">
        <f t="shared" ref="N11:N74" si="7">$N$1*24</f>
        <v>960</v>
      </c>
      <c r="O11" s="121">
        <f>IF(A11&lt;MAIN!$B$19,0,N11*3600/1000000/0.96/0.96)</f>
        <v>0</v>
      </c>
      <c r="P11" s="121"/>
      <c r="Q11" s="121"/>
      <c r="R11" s="121"/>
      <c r="S11" s="121"/>
      <c r="T11" s="18">
        <f t="shared" ref="T11:T74" ca="1" si="8">I11+M11+O11</f>
        <v>20.266474735838301</v>
      </c>
      <c r="U11" s="131">
        <f t="shared" ref="U11:U74" ca="1" si="9">(T11/$U$1)/$U$2</f>
        <v>1.4476053382741645</v>
      </c>
      <c r="V11" s="198">
        <f ca="1">IF(INT(SUM($U$10:U11)/100) &gt; INT(SUM($U10:U$10)/100), 1, 0)</f>
        <v>0</v>
      </c>
      <c r="W11" t="s">
        <v>236</v>
      </c>
      <c r="X11">
        <f ca="1">X9/100</f>
        <v>2.6084467326218794</v>
      </c>
    </row>
    <row r="12" spans="1:24" x14ac:dyDescent="0.75">
      <c r="A12" s="33">
        <v>41642</v>
      </c>
      <c r="B12" s="227">
        <v>0</v>
      </c>
      <c r="C12" s="34">
        <f>IF(B12/1000*$B$2&lt;=$B$3,B12/1000*$B$2,$B$3)</f>
        <v>0</v>
      </c>
      <c r="D12">
        <v>3.86</v>
      </c>
      <c r="E12" s="34">
        <f>IF('Energy Usage'!A12&lt;MAIN!$B$19,0,$B$4*0.001)</f>
        <v>0</v>
      </c>
      <c r="F12" s="34">
        <f>IF(F11+C12-E12&gt;$B$6,$B$6, IF( F11+C12-E12&lt;0, 0, F11+C12-E12))</f>
        <v>3.8600000000000003</v>
      </c>
      <c r="G12" s="35">
        <v>125600</v>
      </c>
      <c r="H12" s="18">
        <f t="shared" ca="1" si="3"/>
        <v>0</v>
      </c>
      <c r="I12" s="18">
        <f t="shared" ca="1" si="4"/>
        <v>0</v>
      </c>
      <c r="J12" s="18">
        <f t="shared" si="5"/>
        <v>0</v>
      </c>
      <c r="K12" s="18">
        <f t="shared" si="0"/>
        <v>0</v>
      </c>
      <c r="L12" s="18">
        <f t="shared" si="1"/>
        <v>0</v>
      </c>
      <c r="M12" s="18">
        <f t="shared" si="6"/>
        <v>0</v>
      </c>
      <c r="N12" s="18">
        <f t="shared" si="7"/>
        <v>960</v>
      </c>
      <c r="O12" s="121">
        <f>IF(A12&lt;MAIN!$B$19,0,N12*3600/1000000/0.96/0.96)</f>
        <v>0</v>
      </c>
      <c r="P12" s="121"/>
      <c r="Q12" s="121"/>
      <c r="R12" s="121"/>
      <c r="S12" s="121"/>
      <c r="T12" s="18">
        <f t="shared" ca="1" si="8"/>
        <v>0</v>
      </c>
      <c r="U12" s="131">
        <f t="shared" ca="1" si="9"/>
        <v>0</v>
      </c>
      <c r="V12" s="198">
        <f ca="1">IF(INT(SUM($U$10:U12)/100) &gt; INT(SUM($U$10:U11)/100), 1, 0)</f>
        <v>0</v>
      </c>
      <c r="W12" t="s">
        <v>237</v>
      </c>
      <c r="X12" s="23">
        <f ca="1">365/X11</f>
        <v>139.9300186717328</v>
      </c>
    </row>
    <row r="13" spans="1:24" x14ac:dyDescent="0.75">
      <c r="A13" s="33">
        <v>41643</v>
      </c>
      <c r="B13" s="227">
        <v>0</v>
      </c>
      <c r="C13" s="34">
        <f t="shared" si="2"/>
        <v>0</v>
      </c>
      <c r="D13">
        <v>3.86</v>
      </c>
      <c r="E13" s="34">
        <f>IF('Energy Usage'!A13&lt;MAIN!$B$19,0,$B$4*0.001)</f>
        <v>0</v>
      </c>
      <c r="F13" s="34">
        <f t="shared" ref="F13:F76" si="10">IF(F12+C13-E13&gt;$B$6,$B$6, IF( F12+C13-E13&lt;0, 0, F12+C13-E13))</f>
        <v>3.8600000000000003</v>
      </c>
      <c r="G13" s="35">
        <v>125600</v>
      </c>
      <c r="H13" s="18">
        <f t="shared" ca="1" si="3"/>
        <v>0</v>
      </c>
      <c r="I13" s="18">
        <f t="shared" ca="1" si="4"/>
        <v>0</v>
      </c>
      <c r="J13" s="18">
        <f t="shared" si="5"/>
        <v>0</v>
      </c>
      <c r="K13" s="18">
        <f t="shared" si="0"/>
        <v>0</v>
      </c>
      <c r="L13" s="18">
        <f t="shared" si="1"/>
        <v>0</v>
      </c>
      <c r="M13" s="18">
        <f t="shared" si="6"/>
        <v>0</v>
      </c>
      <c r="N13" s="18">
        <f t="shared" si="7"/>
        <v>960</v>
      </c>
      <c r="O13" s="121">
        <f>IF(A13&lt;MAIN!$B$19,0,N13*3600/1000000/0.96/0.96)</f>
        <v>0</v>
      </c>
      <c r="P13" s="121"/>
      <c r="Q13" s="121"/>
      <c r="R13" s="121"/>
      <c r="S13" s="121"/>
      <c r="T13" s="18">
        <f t="shared" ca="1" si="8"/>
        <v>0</v>
      </c>
      <c r="U13" s="131">
        <f t="shared" ca="1" si="9"/>
        <v>0</v>
      </c>
      <c r="V13" s="198">
        <f ca="1">IF(INT(SUM($U$10:U13)/100) &gt; INT(SUM($U$10:U12)/100), 1, 0)</f>
        <v>0</v>
      </c>
      <c r="W13" t="str" cm="1">
        <f t="array" aca="1" ref="W13" ca="1">IF(V13=1, IFERROR(ROW()-LOOKUP(2,1/($V$10:V12=1),ROW($V$10:V12)), ROW()-ROW($V$10)+1), "")</f>
        <v/>
      </c>
    </row>
    <row r="14" spans="1:24" x14ac:dyDescent="0.75">
      <c r="A14" s="33">
        <v>41644</v>
      </c>
      <c r="B14" s="227">
        <v>0</v>
      </c>
      <c r="C14" s="34">
        <f t="shared" si="2"/>
        <v>0</v>
      </c>
      <c r="D14">
        <v>3.86</v>
      </c>
      <c r="E14" s="34">
        <f>IF('Energy Usage'!A14&lt;MAIN!$B$19,0,$B$4*0.001)</f>
        <v>0</v>
      </c>
      <c r="F14" s="34">
        <f t="shared" si="10"/>
        <v>3.8600000000000003</v>
      </c>
      <c r="G14" s="35">
        <v>125600</v>
      </c>
      <c r="H14" s="18">
        <f t="shared" ca="1" si="3"/>
        <v>0</v>
      </c>
      <c r="I14" s="18">
        <f t="shared" ca="1" si="4"/>
        <v>0</v>
      </c>
      <c r="J14" s="18">
        <f t="shared" si="5"/>
        <v>0</v>
      </c>
      <c r="K14" s="18">
        <f t="shared" si="0"/>
        <v>0</v>
      </c>
      <c r="L14" s="18">
        <f t="shared" si="1"/>
        <v>0</v>
      </c>
      <c r="M14" s="18">
        <f t="shared" si="6"/>
        <v>0</v>
      </c>
      <c r="N14" s="18">
        <f t="shared" si="7"/>
        <v>960</v>
      </c>
      <c r="O14" s="121">
        <f>IF(A14&lt;MAIN!$B$19,0,N14*3600/1000000/0.96/0.96)</f>
        <v>0</v>
      </c>
      <c r="P14" s="121"/>
      <c r="Q14" s="121"/>
      <c r="R14" s="121"/>
      <c r="S14" s="121"/>
      <c r="T14" s="18">
        <f t="shared" ca="1" si="8"/>
        <v>0</v>
      </c>
      <c r="U14" s="131">
        <f t="shared" ca="1" si="9"/>
        <v>0</v>
      </c>
      <c r="V14" s="198">
        <f ca="1">IF(INT(SUM($U$10:U14)/100) &gt; INT(SUM($U$10:U13)/100), 1, 0)</f>
        <v>0</v>
      </c>
      <c r="W14" t="str" cm="1">
        <f t="array" aca="1" ref="W14" ca="1">IF(V14=1, IFERROR(ROW()-LOOKUP(2,1/($V$10:V13=1),ROW($V$10:V13)), ROW()-ROW($V$10)+1), "")</f>
        <v/>
      </c>
    </row>
    <row r="15" spans="1:24" x14ac:dyDescent="0.75">
      <c r="A15" s="33">
        <v>41645</v>
      </c>
      <c r="B15" s="227">
        <v>5</v>
      </c>
      <c r="C15" s="34">
        <f t="shared" si="2"/>
        <v>0.5</v>
      </c>
      <c r="D15">
        <v>4.3599999999999994</v>
      </c>
      <c r="E15" s="34">
        <f>IF('Energy Usage'!A15&lt;MAIN!$B$19,0,$B$4*0.001)</f>
        <v>0</v>
      </c>
      <c r="F15" s="34">
        <f t="shared" si="10"/>
        <v>4.3600000000000003</v>
      </c>
      <c r="G15" s="35">
        <v>125600</v>
      </c>
      <c r="H15" s="18">
        <f t="shared" ca="1" si="3"/>
        <v>117796.65046421596</v>
      </c>
      <c r="I15" s="18">
        <f t="shared" ca="1" si="4"/>
        <v>0.11779665046421596</v>
      </c>
      <c r="J15" s="18">
        <f t="shared" si="5"/>
        <v>2500</v>
      </c>
      <c r="K15" s="18">
        <f t="shared" si="0"/>
        <v>2.5</v>
      </c>
      <c r="L15" s="18">
        <f t="shared" si="1"/>
        <v>5000000</v>
      </c>
      <c r="M15" s="18">
        <f t="shared" si="6"/>
        <v>5</v>
      </c>
      <c r="N15" s="18">
        <f t="shared" si="7"/>
        <v>960</v>
      </c>
      <c r="O15" s="121">
        <f>IF(A15&lt;MAIN!$B$19,0,N15*3600/1000000/0.96/0.96)</f>
        <v>0</v>
      </c>
      <c r="P15" s="121"/>
      <c r="Q15" s="121"/>
      <c r="R15" s="121"/>
      <c r="S15" s="121"/>
      <c r="T15" s="18">
        <f t="shared" ca="1" si="8"/>
        <v>5.1177966504642161</v>
      </c>
      <c r="U15" s="131">
        <f t="shared" ca="1" si="9"/>
        <v>0.36555690360458687</v>
      </c>
      <c r="V15" s="198">
        <f ca="1">IF(INT(SUM($U$10:U15)/100) &gt; INT(SUM($U$10:U14)/100), 1, 0)</f>
        <v>0</v>
      </c>
      <c r="W15" t="str" cm="1">
        <f t="array" aca="1" ref="W15" ca="1">IF(V15=1, IFERROR(ROW()-LOOKUP(2,1/($V$10:V14=1),ROW($V$10:V14)), ROW()-ROW($V$10)+1), "")</f>
        <v/>
      </c>
    </row>
    <row r="16" spans="1:24" x14ac:dyDescent="0.75">
      <c r="A16" s="33">
        <v>41646</v>
      </c>
      <c r="B16" s="227">
        <v>20.399999999999999</v>
      </c>
      <c r="C16" s="34">
        <f t="shared" si="2"/>
        <v>2.0399999999999996</v>
      </c>
      <c r="D16">
        <v>6.3999999999999986</v>
      </c>
      <c r="E16" s="34">
        <f>IF('Energy Usage'!A16&lt;MAIN!$B$19,0,$B$4*0.001)</f>
        <v>0</v>
      </c>
      <c r="F16" s="34">
        <f t="shared" si="10"/>
        <v>6.4</v>
      </c>
      <c r="G16" s="35">
        <v>125600</v>
      </c>
      <c r="H16" s="18">
        <f t="shared" ca="1" si="3"/>
        <v>480610.33389400097</v>
      </c>
      <c r="I16" s="18">
        <f t="shared" ca="1" si="4"/>
        <v>0.48061033389400099</v>
      </c>
      <c r="J16" s="18">
        <f t="shared" si="5"/>
        <v>10199.999999999998</v>
      </c>
      <c r="K16" s="18">
        <f t="shared" si="0"/>
        <v>10.199999999999998</v>
      </c>
      <c r="L16" s="18">
        <f t="shared" si="1"/>
        <v>20399999.999999996</v>
      </c>
      <c r="M16" s="18">
        <f t="shared" si="6"/>
        <v>20.399999999999995</v>
      </c>
      <c r="N16" s="18">
        <f t="shared" si="7"/>
        <v>960</v>
      </c>
      <c r="O16" s="121">
        <f>IF(A16&lt;MAIN!$B$19,0,N16*3600/1000000/0.96/0.96)</f>
        <v>0</v>
      </c>
      <c r="P16" s="121"/>
      <c r="Q16" s="121"/>
      <c r="R16" s="121"/>
      <c r="S16" s="121"/>
      <c r="T16" s="18">
        <f t="shared" ca="1" si="8"/>
        <v>20.880610333893998</v>
      </c>
      <c r="U16" s="131">
        <f t="shared" ca="1" si="9"/>
        <v>1.4914721667067143</v>
      </c>
      <c r="V16" s="198">
        <f ca="1">IF(INT(SUM($U$10:U16)/100) &gt; INT(SUM($U$10:U15)/100), 1, 0)</f>
        <v>0</v>
      </c>
      <c r="W16" t="str" cm="1">
        <f t="array" aca="1" ref="W16" ca="1">IF(V16=1, IFERROR(ROW()-LOOKUP(2,1/($V$10:V15=1),ROW($V$10:V15)), ROW()-ROW($V$10)+1), "")</f>
        <v/>
      </c>
    </row>
    <row r="17" spans="1:23" x14ac:dyDescent="0.75">
      <c r="A17" s="33">
        <v>41647</v>
      </c>
      <c r="B17" s="227">
        <v>24.8</v>
      </c>
      <c r="C17" s="34">
        <f t="shared" si="2"/>
        <v>2.48</v>
      </c>
      <c r="D17">
        <v>8.879999999999999</v>
      </c>
      <c r="E17" s="34">
        <f>IF('Energy Usage'!A17&lt;MAIN!$B$19,0,$B$4*0.001)</f>
        <v>0</v>
      </c>
      <c r="F17" s="34">
        <f t="shared" si="10"/>
        <v>8.8800000000000008</v>
      </c>
      <c r="G17" s="35">
        <v>125600</v>
      </c>
      <c r="H17" s="18">
        <f t="shared" ca="1" si="3"/>
        <v>584271.38630251109</v>
      </c>
      <c r="I17" s="18">
        <f t="shared" ca="1" si="4"/>
        <v>0.58427138630251108</v>
      </c>
      <c r="J17" s="18">
        <f t="shared" si="5"/>
        <v>12400</v>
      </c>
      <c r="K17" s="18">
        <f t="shared" si="0"/>
        <v>12.4</v>
      </c>
      <c r="L17" s="18">
        <f t="shared" si="1"/>
        <v>24800000</v>
      </c>
      <c r="M17" s="18">
        <f t="shared" si="6"/>
        <v>24.8</v>
      </c>
      <c r="N17" s="18">
        <f t="shared" si="7"/>
        <v>960</v>
      </c>
      <c r="O17" s="121">
        <f>IF(A17&lt;MAIN!$B$19,0,N17*3600/1000000/0.96/0.96)</f>
        <v>0</v>
      </c>
      <c r="P17" s="121"/>
      <c r="Q17" s="121"/>
      <c r="R17" s="121"/>
      <c r="S17" s="121"/>
      <c r="T17" s="18">
        <f t="shared" ca="1" si="8"/>
        <v>25.384271386302512</v>
      </c>
      <c r="U17" s="131">
        <f t="shared" ca="1" si="9"/>
        <v>1.813162241878751</v>
      </c>
      <c r="V17" s="198">
        <f ca="1">IF(INT(SUM($U$10:U17)/100) &gt; INT(SUM($U$10:U16)/100), 1, 0)</f>
        <v>0</v>
      </c>
      <c r="W17" t="str" cm="1">
        <f t="array" aca="1" ref="W17" ca="1">IF(V17=1, IFERROR(ROW()-LOOKUP(2,1/($V$10:V16=1),ROW($V$10:V16)), ROW()-ROW($V$10)+1), "")</f>
        <v/>
      </c>
    </row>
    <row r="18" spans="1:23" x14ac:dyDescent="0.75">
      <c r="A18" s="33">
        <v>41648</v>
      </c>
      <c r="B18" s="227">
        <v>34</v>
      </c>
      <c r="C18" s="34">
        <f t="shared" si="2"/>
        <v>2.5</v>
      </c>
      <c r="D18">
        <v>11.379999999999999</v>
      </c>
      <c r="E18" s="34">
        <f>IF('Energy Usage'!A18&lt;MAIN!$B$19,0,$B$4*0.001)</f>
        <v>0</v>
      </c>
      <c r="F18" s="34">
        <f t="shared" si="10"/>
        <v>11.38</v>
      </c>
      <c r="G18" s="35">
        <v>125600</v>
      </c>
      <c r="H18" s="18">
        <f t="shared" ca="1" si="3"/>
        <v>588983.25232107972</v>
      </c>
      <c r="I18" s="18">
        <f t="shared" ca="1" si="4"/>
        <v>0.58898325232107973</v>
      </c>
      <c r="J18" s="18">
        <f t="shared" si="5"/>
        <v>12500</v>
      </c>
      <c r="K18" s="18">
        <f t="shared" si="0"/>
        <v>12.5</v>
      </c>
      <c r="L18" s="18">
        <f t="shared" si="1"/>
        <v>25000000</v>
      </c>
      <c r="M18" s="18">
        <f t="shared" si="6"/>
        <v>25</v>
      </c>
      <c r="N18" s="18">
        <f t="shared" si="7"/>
        <v>960</v>
      </c>
      <c r="O18" s="121">
        <f>IF(A18&lt;MAIN!$B$19,0,N18*3600/1000000/0.96/0.96)</f>
        <v>0</v>
      </c>
      <c r="P18" s="121"/>
      <c r="Q18" s="121"/>
      <c r="R18" s="121"/>
      <c r="S18" s="121"/>
      <c r="T18" s="18">
        <f t="shared" ca="1" si="8"/>
        <v>25.588983252321079</v>
      </c>
      <c r="U18" s="131">
        <f t="shared" ca="1" si="9"/>
        <v>1.8277845180229344</v>
      </c>
      <c r="V18" s="198">
        <f ca="1">IF(INT(SUM($U$10:U18)/100) &gt; INT(SUM($U$10:U17)/100), 1, 0)</f>
        <v>0</v>
      </c>
      <c r="W18" t="str" cm="1">
        <f t="array" aca="1" ref="W18" ca="1">IF(V18=1, IFERROR(ROW()-LOOKUP(2,1/($V$10:V17=1),ROW($V$10:V17)), ROW()-ROW($V$10)+1), "")</f>
        <v/>
      </c>
    </row>
    <row r="19" spans="1:23" x14ac:dyDescent="0.75">
      <c r="A19" s="33">
        <v>41649</v>
      </c>
      <c r="B19" s="227">
        <v>44.6</v>
      </c>
      <c r="C19" s="34">
        <f t="shared" si="2"/>
        <v>2.5</v>
      </c>
      <c r="D19">
        <v>13.879999999999999</v>
      </c>
      <c r="E19" s="34">
        <f>IF('Energy Usage'!A19&lt;MAIN!$B$19,0,$B$4*0.001)</f>
        <v>0</v>
      </c>
      <c r="F19" s="34">
        <f t="shared" si="10"/>
        <v>13.88</v>
      </c>
      <c r="G19" s="35">
        <v>125600</v>
      </c>
      <c r="H19" s="18">
        <f t="shared" ca="1" si="3"/>
        <v>588983.25232107972</v>
      </c>
      <c r="I19" s="18">
        <f t="shared" ca="1" si="4"/>
        <v>0.58898325232107973</v>
      </c>
      <c r="J19" s="18">
        <f t="shared" si="5"/>
        <v>12500</v>
      </c>
      <c r="K19" s="18">
        <f t="shared" si="0"/>
        <v>12.5</v>
      </c>
      <c r="L19" s="18">
        <f t="shared" si="1"/>
        <v>25000000</v>
      </c>
      <c r="M19" s="18">
        <f t="shared" si="6"/>
        <v>25</v>
      </c>
      <c r="N19" s="18">
        <f t="shared" si="7"/>
        <v>960</v>
      </c>
      <c r="O19" s="121">
        <f>IF(A19&lt;MAIN!$B$19,0,N19*3600/1000000/0.96/0.96)</f>
        <v>0</v>
      </c>
      <c r="P19" s="121"/>
      <c r="Q19" s="121"/>
      <c r="R19" s="121"/>
      <c r="S19" s="121"/>
      <c r="T19" s="18">
        <f t="shared" ca="1" si="8"/>
        <v>25.588983252321079</v>
      </c>
      <c r="U19" s="131">
        <f t="shared" ca="1" si="9"/>
        <v>1.8277845180229344</v>
      </c>
      <c r="V19" s="198">
        <f ca="1">IF(INT(SUM($U$10:U19)/100) &gt; INT(SUM($U$10:U18)/100), 1, 0)</f>
        <v>0</v>
      </c>
      <c r="W19" t="str" cm="1">
        <f t="array" aca="1" ref="W19" ca="1">IF(V19=1, IFERROR(ROW()-LOOKUP(2,1/($V$10:V18=1),ROW($V$10:V18)), ROW()-ROW($V$10)+1), "")</f>
        <v/>
      </c>
    </row>
    <row r="20" spans="1:23" x14ac:dyDescent="0.75">
      <c r="A20" s="33">
        <v>41650</v>
      </c>
      <c r="B20" s="227">
        <v>14.4</v>
      </c>
      <c r="C20" s="34">
        <f t="shared" si="2"/>
        <v>1.44</v>
      </c>
      <c r="D20">
        <v>15.319999999999999</v>
      </c>
      <c r="E20" s="34">
        <f>IF('Energy Usage'!A20&lt;MAIN!$B$19,0,$B$4*0.001)</f>
        <v>0</v>
      </c>
      <c r="F20" s="34">
        <f t="shared" si="10"/>
        <v>15.32</v>
      </c>
      <c r="G20" s="35">
        <v>125600</v>
      </c>
      <c r="H20" s="18">
        <f t="shared" ca="1" si="3"/>
        <v>339254.35333694197</v>
      </c>
      <c r="I20" s="18">
        <f t="shared" ca="1" si="4"/>
        <v>0.33925435333694198</v>
      </c>
      <c r="J20" s="18">
        <f t="shared" si="5"/>
        <v>7200</v>
      </c>
      <c r="K20" s="18">
        <f t="shared" si="0"/>
        <v>7.2</v>
      </c>
      <c r="L20" s="18">
        <f t="shared" si="1"/>
        <v>14400000</v>
      </c>
      <c r="M20" s="18">
        <f t="shared" si="6"/>
        <v>14.4</v>
      </c>
      <c r="N20" s="18">
        <f t="shared" si="7"/>
        <v>960</v>
      </c>
      <c r="O20" s="121">
        <f>IF(A20&lt;MAIN!$B$19,0,N20*3600/1000000/0.96/0.96)</f>
        <v>0</v>
      </c>
      <c r="P20" s="121"/>
      <c r="Q20" s="121"/>
      <c r="R20" s="121"/>
      <c r="S20" s="121"/>
      <c r="T20" s="18">
        <f t="shared" ca="1" si="8"/>
        <v>14.739254353336943</v>
      </c>
      <c r="U20" s="131">
        <f t="shared" ca="1" si="9"/>
        <v>1.0528038823812103</v>
      </c>
      <c r="V20" s="198">
        <f ca="1">IF(INT(SUM($U$10:U20)/100) &gt; INT(SUM($U$10:U19)/100), 1, 0)</f>
        <v>0</v>
      </c>
      <c r="W20" t="str" cm="1">
        <f t="array" aca="1" ref="W20" ca="1">IF(V20=1, IFERROR(ROW()-LOOKUP(2,1/($V$10:V19=1),ROW($V$10:V19)), ROW()-ROW($V$10)+1), "")</f>
        <v/>
      </c>
    </row>
    <row r="21" spans="1:23" x14ac:dyDescent="0.75">
      <c r="A21" s="33">
        <v>41651</v>
      </c>
      <c r="B21" s="227">
        <v>50.2</v>
      </c>
      <c r="C21" s="34">
        <f t="shared" si="2"/>
        <v>2.5</v>
      </c>
      <c r="D21">
        <v>17.82</v>
      </c>
      <c r="E21" s="34">
        <f>IF('Energy Usage'!A21&lt;MAIN!$B$19,0,$B$4*0.001)</f>
        <v>0</v>
      </c>
      <c r="F21" s="34">
        <f t="shared" si="10"/>
        <v>17.82</v>
      </c>
      <c r="G21" s="35">
        <v>125600</v>
      </c>
      <c r="H21" s="18">
        <f t="shared" ca="1" si="3"/>
        <v>588983.25232107972</v>
      </c>
      <c r="I21" s="18">
        <f t="shared" ca="1" si="4"/>
        <v>0.58898325232107973</v>
      </c>
      <c r="J21" s="18">
        <f t="shared" si="5"/>
        <v>12500</v>
      </c>
      <c r="K21" s="18">
        <f t="shared" si="0"/>
        <v>12.5</v>
      </c>
      <c r="L21" s="18">
        <f t="shared" si="1"/>
        <v>25000000</v>
      </c>
      <c r="M21" s="18">
        <f t="shared" si="6"/>
        <v>25</v>
      </c>
      <c r="N21" s="18">
        <f t="shared" si="7"/>
        <v>960</v>
      </c>
      <c r="O21" s="121">
        <f>IF(A21&lt;MAIN!$B$19,0,N21*3600/1000000/0.96/0.96)</f>
        <v>0</v>
      </c>
      <c r="P21" s="121"/>
      <c r="Q21" s="121"/>
      <c r="R21" s="121"/>
      <c r="S21" s="121"/>
      <c r="T21" s="18">
        <f t="shared" ca="1" si="8"/>
        <v>25.588983252321079</v>
      </c>
      <c r="U21" s="131">
        <f t="shared" ca="1" si="9"/>
        <v>1.8277845180229344</v>
      </c>
      <c r="V21" s="198">
        <f ca="1">IF(INT(SUM($U$10:U21)/100) &gt; INT(SUM($U$10:U20)/100), 1, 0)</f>
        <v>0</v>
      </c>
      <c r="W21" t="str" cm="1">
        <f t="array" aca="1" ref="W21" ca="1">IF(V21=1, IFERROR(ROW()-LOOKUP(2,1/($V$10:V20=1),ROW($V$10:V20)), ROW()-ROW($V$10)+1), "")</f>
        <v/>
      </c>
    </row>
    <row r="22" spans="1:23" x14ac:dyDescent="0.75">
      <c r="A22" s="33">
        <v>41652</v>
      </c>
      <c r="B22" s="227">
        <v>9.6</v>
      </c>
      <c r="C22" s="34">
        <f t="shared" si="2"/>
        <v>0.96</v>
      </c>
      <c r="D22">
        <v>18.78</v>
      </c>
      <c r="E22" s="34">
        <f>IF('Energy Usage'!A22&lt;MAIN!$B$19,0,$B$4*0.001)</f>
        <v>0</v>
      </c>
      <c r="F22" s="34">
        <f t="shared" si="10"/>
        <v>18.78</v>
      </c>
      <c r="G22" s="35">
        <v>125600</v>
      </c>
      <c r="H22" s="18">
        <f ca="1">(C22*G22)/$H$1</f>
        <v>226169.56889129462</v>
      </c>
      <c r="I22" s="18">
        <f t="shared" ca="1" si="4"/>
        <v>0.22616956889129461</v>
      </c>
      <c r="J22" s="18">
        <f t="shared" si="5"/>
        <v>4800</v>
      </c>
      <c r="K22" s="18">
        <f t="shared" si="0"/>
        <v>4.8</v>
      </c>
      <c r="L22" s="18">
        <f t="shared" si="1"/>
        <v>9600000</v>
      </c>
      <c r="M22" s="18">
        <f t="shared" si="6"/>
        <v>9.6</v>
      </c>
      <c r="N22" s="18">
        <f t="shared" si="7"/>
        <v>960</v>
      </c>
      <c r="O22" s="121">
        <f>IF(A22&lt;MAIN!$B$19,0,N22*3600/1000000/0.96/0.96)</f>
        <v>0</v>
      </c>
      <c r="P22" s="121"/>
      <c r="Q22" s="121"/>
      <c r="R22" s="121"/>
      <c r="S22" s="121"/>
      <c r="T22" s="18">
        <f t="shared" ca="1" si="8"/>
        <v>9.8261695688912951</v>
      </c>
      <c r="U22" s="131">
        <f t="shared" ca="1" si="9"/>
        <v>0.70186925492080687</v>
      </c>
      <c r="V22" s="198">
        <f ca="1">IF(INT(SUM($U$10:U22)/100) &gt; INT(SUM($U$10:U21)/100), 1, 0)</f>
        <v>0</v>
      </c>
      <c r="W22" t="str" cm="1">
        <f t="array" aca="1" ref="W22" ca="1">IF(V22=1, IFERROR(ROW()-LOOKUP(2,1/($V$10:V21=1),ROW($V$10:V21)), ROW()-ROW($V$10)+1), "")</f>
        <v/>
      </c>
    </row>
    <row r="23" spans="1:23" x14ac:dyDescent="0.75">
      <c r="A23" s="33">
        <v>41653</v>
      </c>
      <c r="B23" s="227">
        <v>5.8</v>
      </c>
      <c r="C23" s="34">
        <f t="shared" si="2"/>
        <v>0.57999999999999996</v>
      </c>
      <c r="D23">
        <v>19.36</v>
      </c>
      <c r="E23" s="34">
        <f>IF('Energy Usage'!A23&lt;MAIN!$B$19,0,$B$4*0.001)</f>
        <v>0</v>
      </c>
      <c r="F23" s="34">
        <f t="shared" si="10"/>
        <v>19.36</v>
      </c>
      <c r="G23" s="35">
        <v>125600</v>
      </c>
      <c r="H23" s="18">
        <f t="shared" ca="1" si="3"/>
        <v>136644.11453849051</v>
      </c>
      <c r="I23" s="18">
        <f t="shared" ca="1" si="4"/>
        <v>0.13664411453849051</v>
      </c>
      <c r="J23" s="18">
        <f t="shared" si="5"/>
        <v>2899.9999999999995</v>
      </c>
      <c r="K23" s="18">
        <f t="shared" si="0"/>
        <v>2.8999999999999995</v>
      </c>
      <c r="L23" s="18">
        <f t="shared" si="1"/>
        <v>5799999.9999999991</v>
      </c>
      <c r="M23" s="18">
        <f t="shared" si="6"/>
        <v>5.7999999999999989</v>
      </c>
      <c r="N23" s="18">
        <f t="shared" si="7"/>
        <v>960</v>
      </c>
      <c r="O23" s="121">
        <f>IF(A23&lt;MAIN!$B$19,0,N23*3600/1000000/0.96/0.96)</f>
        <v>0</v>
      </c>
      <c r="P23" s="121"/>
      <c r="Q23" s="121"/>
      <c r="R23" s="121"/>
      <c r="S23" s="121"/>
      <c r="T23" s="18">
        <f t="shared" ca="1" si="8"/>
        <v>5.9366441145384892</v>
      </c>
      <c r="U23" s="131">
        <f t="shared" ca="1" si="9"/>
        <v>0.42404600818132071</v>
      </c>
      <c r="V23" s="198">
        <f ca="1">IF(INT(SUM($U$10:U23)/100) &gt; INT(SUM($U$10:U22)/100), 1, 0)</f>
        <v>0</v>
      </c>
      <c r="W23" t="str" cm="1">
        <f t="array" aca="1" ref="W23" ca="1">IF(V23=1, IFERROR(ROW()-LOOKUP(2,1/($V$10:V22=1),ROW($V$10:V22)), ROW()-ROW($V$10)+1), "")</f>
        <v/>
      </c>
    </row>
    <row r="24" spans="1:23" x14ac:dyDescent="0.75">
      <c r="A24" s="33">
        <v>41654</v>
      </c>
      <c r="B24" s="227">
        <v>1.6</v>
      </c>
      <c r="C24" s="34">
        <f t="shared" si="2"/>
        <v>0.16</v>
      </c>
      <c r="D24">
        <v>19.52</v>
      </c>
      <c r="E24" s="34">
        <f>IF('Energy Usage'!A24&lt;MAIN!$B$19,0,$B$4*0.001)</f>
        <v>0</v>
      </c>
      <c r="F24" s="34">
        <f t="shared" si="10"/>
        <v>19.52</v>
      </c>
      <c r="G24" s="35">
        <v>125600</v>
      </c>
      <c r="H24" s="18">
        <f t="shared" ca="1" si="3"/>
        <v>37694.928148549108</v>
      </c>
      <c r="I24" s="18">
        <f t="shared" ca="1" si="4"/>
        <v>3.7694928148549106E-2</v>
      </c>
      <c r="J24" s="18">
        <f t="shared" si="5"/>
        <v>800</v>
      </c>
      <c r="K24" s="18">
        <f t="shared" si="0"/>
        <v>0.8</v>
      </c>
      <c r="L24" s="18">
        <f t="shared" si="1"/>
        <v>1600000</v>
      </c>
      <c r="M24" s="18">
        <f t="shared" si="6"/>
        <v>1.6</v>
      </c>
      <c r="N24" s="18">
        <f t="shared" si="7"/>
        <v>960</v>
      </c>
      <c r="O24" s="121">
        <f>IF(A24&lt;MAIN!$B$19,0,N24*3600/1000000/0.96/0.96)</f>
        <v>0</v>
      </c>
      <c r="P24" s="121"/>
      <c r="Q24" s="121"/>
      <c r="R24" s="121"/>
      <c r="S24" s="121"/>
      <c r="T24" s="18">
        <f t="shared" ca="1" si="8"/>
        <v>1.6376949281485491</v>
      </c>
      <c r="U24" s="131">
        <f t="shared" ca="1" si="9"/>
        <v>0.11697820915346781</v>
      </c>
      <c r="V24" s="198">
        <f ca="1">IF(INT(SUM($U$10:U24)/100) &gt; INT(SUM($U$10:U23)/100), 1, 0)</f>
        <v>0</v>
      </c>
      <c r="W24" t="str" cm="1">
        <f t="array" aca="1" ref="W24" ca="1">IF(V24=1, IFERROR(ROW()-LOOKUP(2,1/($V$10:V23=1),ROW($V$10:V23)), ROW()-ROW($V$10)+1), "")</f>
        <v/>
      </c>
    </row>
    <row r="25" spans="1:23" x14ac:dyDescent="0.75">
      <c r="A25" s="33">
        <v>41655</v>
      </c>
      <c r="B25" s="227">
        <v>0.8</v>
      </c>
      <c r="C25" s="34">
        <f t="shared" si="2"/>
        <v>0.08</v>
      </c>
      <c r="D25">
        <v>19.599999999999998</v>
      </c>
      <c r="E25" s="34">
        <f>IF('Energy Usage'!A25&lt;MAIN!$B$19,0,$B$4*0.001)</f>
        <v>0</v>
      </c>
      <c r="F25" s="34">
        <f t="shared" si="10"/>
        <v>19.599999999999998</v>
      </c>
      <c r="G25" s="35">
        <v>125600</v>
      </c>
      <c r="H25" s="18">
        <f t="shared" ca="1" si="3"/>
        <v>18847.464074274554</v>
      </c>
      <c r="I25" s="18">
        <f t="shared" ca="1" si="4"/>
        <v>1.8847464074274553E-2</v>
      </c>
      <c r="J25" s="18">
        <f t="shared" si="5"/>
        <v>400</v>
      </c>
      <c r="K25" s="18">
        <f t="shared" si="0"/>
        <v>0.4</v>
      </c>
      <c r="L25" s="18">
        <f t="shared" si="1"/>
        <v>800000</v>
      </c>
      <c r="M25" s="18">
        <f t="shared" si="6"/>
        <v>0.8</v>
      </c>
      <c r="N25" s="18">
        <f t="shared" si="7"/>
        <v>960</v>
      </c>
      <c r="O25" s="121">
        <f>IF(A25&lt;MAIN!$B$19,0,N25*3600/1000000/0.96/0.96)</f>
        <v>0</v>
      </c>
      <c r="P25" s="121"/>
      <c r="Q25" s="121"/>
      <c r="R25" s="121"/>
      <c r="S25" s="121"/>
      <c r="T25" s="18">
        <f t="shared" ca="1" si="8"/>
        <v>0.81884746407427456</v>
      </c>
      <c r="U25" s="131">
        <f t="shared" ca="1" si="9"/>
        <v>5.8489104576733904E-2</v>
      </c>
      <c r="V25" s="198">
        <f ca="1">IF(INT(SUM($U$10:U25)/100) &gt; INT(SUM($U$10:U24)/100), 1, 0)</f>
        <v>0</v>
      </c>
      <c r="W25" t="str" cm="1">
        <f t="array" aca="1" ref="W25" ca="1">IF(V25=1, IFERROR(ROW()-LOOKUP(2,1/($V$10:V24=1),ROW($V$10:V24)), ROW()-ROW($V$10)+1), "")</f>
        <v/>
      </c>
    </row>
    <row r="26" spans="1:23" x14ac:dyDescent="0.75">
      <c r="A26" s="33">
        <v>41656</v>
      </c>
      <c r="B26" s="227">
        <v>0</v>
      </c>
      <c r="C26" s="34">
        <f t="shared" si="2"/>
        <v>0</v>
      </c>
      <c r="D26">
        <v>19.599999999999998</v>
      </c>
      <c r="E26" s="34">
        <f>IF('Energy Usage'!A26&lt;MAIN!$B$19,0,$B$4*0.001)</f>
        <v>0</v>
      </c>
      <c r="F26" s="34">
        <f t="shared" si="10"/>
        <v>19.599999999999998</v>
      </c>
      <c r="G26" s="35">
        <v>125600</v>
      </c>
      <c r="H26" s="18">
        <f t="shared" ca="1" si="3"/>
        <v>0</v>
      </c>
      <c r="I26" s="18">
        <f t="shared" ca="1" si="4"/>
        <v>0</v>
      </c>
      <c r="J26" s="18">
        <f t="shared" si="5"/>
        <v>0</v>
      </c>
      <c r="K26" s="18">
        <f t="shared" si="0"/>
        <v>0</v>
      </c>
      <c r="L26" s="18">
        <f t="shared" si="1"/>
        <v>0</v>
      </c>
      <c r="M26" s="18">
        <f t="shared" si="6"/>
        <v>0</v>
      </c>
      <c r="N26" s="18">
        <f t="shared" si="7"/>
        <v>960</v>
      </c>
      <c r="O26" s="121">
        <f>IF(A26&lt;MAIN!$B$19,0,N26*3600/1000000/0.96/0.96)</f>
        <v>0</v>
      </c>
      <c r="P26" s="121"/>
      <c r="Q26" s="121"/>
      <c r="R26" s="121"/>
      <c r="S26" s="121"/>
      <c r="T26" s="18">
        <f t="shared" ca="1" si="8"/>
        <v>0</v>
      </c>
      <c r="U26" s="131">
        <f t="shared" ca="1" si="9"/>
        <v>0</v>
      </c>
      <c r="V26" s="198">
        <f ca="1">IF(INT(SUM($U$10:U26)/100) &gt; INT(SUM($U$10:U25)/100), 1, 0)</f>
        <v>0</v>
      </c>
      <c r="W26" t="str" cm="1">
        <f t="array" aca="1" ref="W26" ca="1">IF(V26=1, IFERROR(ROW()-LOOKUP(2,1/($V$10:V25=1),ROW($V$10:V25)), ROW()-ROW($V$10)+1), "")</f>
        <v/>
      </c>
    </row>
    <row r="27" spans="1:23" x14ac:dyDescent="0.75">
      <c r="A27" s="33">
        <v>41657</v>
      </c>
      <c r="B27" s="227">
        <v>2.6</v>
      </c>
      <c r="C27" s="34">
        <f t="shared" si="2"/>
        <v>0.26</v>
      </c>
      <c r="D27">
        <v>19.86</v>
      </c>
      <c r="E27" s="34">
        <f>IF('Energy Usage'!A27&lt;MAIN!$B$19,0,$B$4*0.001)</f>
        <v>0</v>
      </c>
      <c r="F27" s="34">
        <f t="shared" si="10"/>
        <v>19.86</v>
      </c>
      <c r="G27" s="35">
        <v>125600</v>
      </c>
      <c r="H27" s="18">
        <f t="shared" ca="1" si="3"/>
        <v>61254.258241392294</v>
      </c>
      <c r="I27" s="18">
        <f t="shared" ca="1" si="4"/>
        <v>6.1254258241392294E-2</v>
      </c>
      <c r="J27" s="18">
        <f t="shared" si="5"/>
        <v>1300</v>
      </c>
      <c r="K27" s="18">
        <f t="shared" si="0"/>
        <v>1.3</v>
      </c>
      <c r="L27" s="18">
        <f t="shared" si="1"/>
        <v>2600000</v>
      </c>
      <c r="M27" s="18">
        <f t="shared" si="6"/>
        <v>2.6</v>
      </c>
      <c r="N27" s="18">
        <f t="shared" si="7"/>
        <v>960</v>
      </c>
      <c r="O27" s="121">
        <f>IF(A27&lt;MAIN!$B$19,0,N27*3600/1000000/0.96/0.96)</f>
        <v>0</v>
      </c>
      <c r="P27" s="121"/>
      <c r="Q27" s="121"/>
      <c r="R27" s="121"/>
      <c r="S27" s="121"/>
      <c r="T27" s="18">
        <f t="shared" ca="1" si="8"/>
        <v>2.6612542582413923</v>
      </c>
      <c r="U27" s="131">
        <f t="shared" ca="1" si="9"/>
        <v>0.19008958987438518</v>
      </c>
      <c r="V27" s="198">
        <f ca="1">IF(INT(SUM($U$10:U27)/100) &gt; INT(SUM($U$10:U26)/100), 1, 0)</f>
        <v>0</v>
      </c>
      <c r="W27" t="str" cm="1">
        <f t="array" aca="1" ref="W27" ca="1">IF(V27=1, IFERROR(ROW()-LOOKUP(2,1/($V$10:V26=1),ROW($V$10:V26)), ROW()-ROW($V$10)+1), "")</f>
        <v/>
      </c>
    </row>
    <row r="28" spans="1:23" x14ac:dyDescent="0.75">
      <c r="A28" s="33">
        <v>41658</v>
      </c>
      <c r="B28" s="227">
        <v>1</v>
      </c>
      <c r="C28" s="34">
        <f t="shared" si="2"/>
        <v>0.1</v>
      </c>
      <c r="D28">
        <v>19.96</v>
      </c>
      <c r="E28" s="34">
        <f>IF('Energy Usage'!A28&lt;MAIN!$B$19,0,$B$4*0.001)</f>
        <v>0</v>
      </c>
      <c r="F28" s="34">
        <f t="shared" si="10"/>
        <v>19.96</v>
      </c>
      <c r="G28" s="35">
        <v>125600</v>
      </c>
      <c r="H28" s="18">
        <f t="shared" ca="1" si="3"/>
        <v>23559.330092843193</v>
      </c>
      <c r="I28" s="18">
        <f t="shared" ca="1" si="4"/>
        <v>2.3559330092843191E-2</v>
      </c>
      <c r="J28" s="18">
        <f t="shared" si="5"/>
        <v>500</v>
      </c>
      <c r="K28" s="18">
        <f t="shared" si="0"/>
        <v>0.5</v>
      </c>
      <c r="L28" s="18">
        <f t="shared" si="1"/>
        <v>1000000</v>
      </c>
      <c r="M28" s="18">
        <f t="shared" si="6"/>
        <v>1</v>
      </c>
      <c r="N28" s="18">
        <f t="shared" si="7"/>
        <v>960</v>
      </c>
      <c r="O28" s="121">
        <f>IF(A28&lt;MAIN!$B$19,0,N28*3600/1000000/0.96/0.96)</f>
        <v>0</v>
      </c>
      <c r="P28" s="121"/>
      <c r="Q28" s="121"/>
      <c r="R28" s="121"/>
      <c r="S28" s="121"/>
      <c r="T28" s="18">
        <f t="shared" ca="1" si="8"/>
        <v>1.0235593300928432</v>
      </c>
      <c r="U28" s="131">
        <f t="shared" ca="1" si="9"/>
        <v>7.3111380720917371E-2</v>
      </c>
      <c r="V28" s="198">
        <f ca="1">IF(INT(SUM($U$10:U28)/100) &gt; INT(SUM($U$10:U27)/100), 1, 0)</f>
        <v>0</v>
      </c>
      <c r="W28" t="str" cm="1">
        <f t="array" aca="1" ref="W28" ca="1">IF(V28=1, IFERROR(ROW()-LOOKUP(2,1/($V$10:V27=1),ROW($V$10:V27)), ROW()-ROW($V$10)+1), "")</f>
        <v/>
      </c>
    </row>
    <row r="29" spans="1:23" x14ac:dyDescent="0.75">
      <c r="A29" s="33">
        <v>41659</v>
      </c>
      <c r="B29" s="227">
        <v>0.6</v>
      </c>
      <c r="C29" s="34">
        <f t="shared" si="2"/>
        <v>0.06</v>
      </c>
      <c r="D29">
        <v>20.02</v>
      </c>
      <c r="E29" s="34">
        <f>IF('Energy Usage'!A29&lt;MAIN!$B$19,0,$B$4*0.001)</f>
        <v>0</v>
      </c>
      <c r="F29" s="34">
        <f t="shared" si="10"/>
        <v>20.02</v>
      </c>
      <c r="G29" s="35">
        <v>125600</v>
      </c>
      <c r="H29" s="18">
        <f t="shared" ca="1" si="3"/>
        <v>14135.598055705914</v>
      </c>
      <c r="I29" s="18">
        <f t="shared" ca="1" si="4"/>
        <v>1.4135598055705913E-2</v>
      </c>
      <c r="J29" s="18">
        <f t="shared" si="5"/>
        <v>300</v>
      </c>
      <c r="K29" s="18">
        <f t="shared" si="0"/>
        <v>0.3</v>
      </c>
      <c r="L29" s="18">
        <f t="shared" si="1"/>
        <v>600000</v>
      </c>
      <c r="M29" s="18">
        <f t="shared" si="6"/>
        <v>0.6</v>
      </c>
      <c r="N29" s="18">
        <f t="shared" si="7"/>
        <v>960</v>
      </c>
      <c r="O29" s="121">
        <f>IF(A29&lt;MAIN!$B$19,0,N29*3600/1000000/0.96/0.96)</f>
        <v>0</v>
      </c>
      <c r="P29" s="121"/>
      <c r="Q29" s="121"/>
      <c r="R29" s="121"/>
      <c r="S29" s="121"/>
      <c r="T29" s="18">
        <f t="shared" ca="1" si="8"/>
        <v>0.61413559805570594</v>
      </c>
      <c r="U29" s="131">
        <f t="shared" ca="1" si="9"/>
        <v>4.386682843255043E-2</v>
      </c>
      <c r="V29" s="198">
        <f ca="1">IF(INT(SUM($U$10:U29)/100) &gt; INT(SUM($U$10:U28)/100), 1, 0)</f>
        <v>0</v>
      </c>
      <c r="W29" t="str" cm="1">
        <f t="array" aca="1" ref="W29" ca="1">IF(V29=1, IFERROR(ROW()-LOOKUP(2,1/($V$10:V28=1),ROW($V$10:V28)), ROW()-ROW($V$10)+1), "")</f>
        <v/>
      </c>
    </row>
    <row r="30" spans="1:23" x14ac:dyDescent="0.75">
      <c r="A30" s="33">
        <v>41660</v>
      </c>
      <c r="B30" s="227">
        <v>0.8</v>
      </c>
      <c r="C30" s="34">
        <f t="shared" si="2"/>
        <v>0.08</v>
      </c>
      <c r="D30">
        <v>20.099999999999998</v>
      </c>
      <c r="E30" s="34">
        <f>IF('Energy Usage'!A30&lt;MAIN!$B$19,0,$B$4*0.001)</f>
        <v>0</v>
      </c>
      <c r="F30" s="34">
        <f t="shared" si="10"/>
        <v>20.099999999999998</v>
      </c>
      <c r="G30" s="35">
        <v>125600</v>
      </c>
      <c r="H30" s="18">
        <f t="shared" ca="1" si="3"/>
        <v>18847.464074274554</v>
      </c>
      <c r="I30" s="18">
        <f t="shared" ca="1" si="4"/>
        <v>1.8847464074274553E-2</v>
      </c>
      <c r="J30" s="18">
        <f t="shared" si="5"/>
        <v>400</v>
      </c>
      <c r="K30" s="18">
        <f t="shared" si="0"/>
        <v>0.4</v>
      </c>
      <c r="L30" s="18">
        <f t="shared" si="1"/>
        <v>800000</v>
      </c>
      <c r="M30" s="18">
        <f t="shared" si="6"/>
        <v>0.8</v>
      </c>
      <c r="N30" s="18">
        <f t="shared" si="7"/>
        <v>960</v>
      </c>
      <c r="O30" s="121">
        <f>IF(A30&lt;MAIN!$B$19,0,N30*3600/1000000/0.96/0.96)</f>
        <v>0</v>
      </c>
      <c r="P30" s="121"/>
      <c r="Q30" s="121"/>
      <c r="R30" s="121"/>
      <c r="S30" s="121"/>
      <c r="T30" s="18">
        <f t="shared" ca="1" si="8"/>
        <v>0.81884746407427456</v>
      </c>
      <c r="U30" s="131">
        <f t="shared" ca="1" si="9"/>
        <v>5.8489104576733904E-2</v>
      </c>
      <c r="V30" s="198">
        <f ca="1">IF(INT(SUM($U$10:U30)/100) &gt; INT(SUM($U$10:U29)/100), 1, 0)</f>
        <v>0</v>
      </c>
      <c r="W30" t="str" cm="1">
        <f t="array" aca="1" ref="W30" ca="1">IF(V30=1, IFERROR(ROW()-LOOKUP(2,1/($V$10:V29=1),ROW($V$10:V29)), ROW()-ROW($V$10)+1), "")</f>
        <v/>
      </c>
    </row>
    <row r="31" spans="1:23" x14ac:dyDescent="0.75">
      <c r="A31" s="33">
        <v>41661</v>
      </c>
      <c r="B31" s="227">
        <v>0.6</v>
      </c>
      <c r="C31" s="34">
        <f t="shared" si="2"/>
        <v>0.06</v>
      </c>
      <c r="D31">
        <v>20.159999999999997</v>
      </c>
      <c r="E31" s="34">
        <f>IF('Energy Usage'!A31&lt;MAIN!$B$19,0,$B$4*0.001)</f>
        <v>0</v>
      </c>
      <c r="F31" s="34">
        <f>IF(F30+C31-E31&gt;$B$6,$B$6, IF( F30+C31-E31&lt;0, 0, F30+C31-E31))</f>
        <v>20.159999999999997</v>
      </c>
      <c r="G31" s="35">
        <v>125600</v>
      </c>
      <c r="H31" s="18">
        <f t="shared" ca="1" si="3"/>
        <v>14135.598055705914</v>
      </c>
      <c r="I31" s="18">
        <f t="shared" ca="1" si="4"/>
        <v>1.4135598055705913E-2</v>
      </c>
      <c r="J31" s="18">
        <f t="shared" si="5"/>
        <v>300</v>
      </c>
      <c r="K31" s="18">
        <f t="shared" si="0"/>
        <v>0.3</v>
      </c>
      <c r="L31" s="18">
        <f t="shared" si="1"/>
        <v>600000</v>
      </c>
      <c r="M31" s="18">
        <f t="shared" si="6"/>
        <v>0.6</v>
      </c>
      <c r="N31" s="18">
        <f t="shared" si="7"/>
        <v>960</v>
      </c>
      <c r="O31" s="121">
        <f>IF(A31&lt;MAIN!$B$19,0,N31*3600/1000000/0.96/0.96)</f>
        <v>0</v>
      </c>
      <c r="P31" s="121"/>
      <c r="Q31" s="121"/>
      <c r="R31" s="121"/>
      <c r="S31" s="121"/>
      <c r="T31" s="18">
        <f t="shared" ca="1" si="8"/>
        <v>0.61413559805570594</v>
      </c>
      <c r="U31" s="131">
        <f t="shared" ca="1" si="9"/>
        <v>4.386682843255043E-2</v>
      </c>
      <c r="V31" s="198">
        <f ca="1">IF(INT(SUM($U$10:U31)/100) &gt; INT(SUM($U$10:U30)/100), 1, 0)</f>
        <v>0</v>
      </c>
      <c r="W31" t="str" cm="1">
        <f t="array" aca="1" ref="W31" ca="1">IF(V31=1, IFERROR(ROW()-LOOKUP(2,1/($V$10:V30=1),ROW($V$10:V30)), ROW()-ROW($V$10)+1), "")</f>
        <v/>
      </c>
    </row>
    <row r="32" spans="1:23" x14ac:dyDescent="0.75">
      <c r="A32" s="33">
        <v>41662</v>
      </c>
      <c r="B32" s="227">
        <v>0</v>
      </c>
      <c r="C32" s="34">
        <f t="shared" si="2"/>
        <v>0</v>
      </c>
      <c r="D32">
        <v>20.159999999999997</v>
      </c>
      <c r="E32" s="34">
        <f>IF('Energy Usage'!A32&lt;MAIN!$B$19,0,$B$4*0.001)</f>
        <v>0</v>
      </c>
      <c r="F32" s="34">
        <f t="shared" si="10"/>
        <v>20.159999999999997</v>
      </c>
      <c r="G32" s="35">
        <v>125600</v>
      </c>
      <c r="H32" s="18">
        <f t="shared" ca="1" si="3"/>
        <v>0</v>
      </c>
      <c r="I32" s="18">
        <f t="shared" ca="1" si="4"/>
        <v>0</v>
      </c>
      <c r="J32" s="18">
        <f t="shared" si="5"/>
        <v>0</v>
      </c>
      <c r="K32" s="18">
        <f t="shared" si="0"/>
        <v>0</v>
      </c>
      <c r="L32" s="18">
        <f t="shared" si="1"/>
        <v>0</v>
      </c>
      <c r="M32" s="18">
        <f t="shared" si="6"/>
        <v>0</v>
      </c>
      <c r="N32" s="18">
        <f t="shared" si="7"/>
        <v>960</v>
      </c>
      <c r="O32" s="121">
        <f>IF(A32&lt;MAIN!$B$19,0,N32*3600/1000000/0.96/0.96)</f>
        <v>0</v>
      </c>
      <c r="P32" s="121"/>
      <c r="Q32" s="121"/>
      <c r="R32" s="121"/>
      <c r="S32" s="121"/>
      <c r="T32" s="18">
        <f t="shared" ca="1" si="8"/>
        <v>0</v>
      </c>
      <c r="U32" s="131">
        <f t="shared" ca="1" si="9"/>
        <v>0</v>
      </c>
      <c r="V32" s="198">
        <f ca="1">IF(INT(SUM($U$10:U32)/100) &gt; INT(SUM($U$10:U31)/100), 1, 0)</f>
        <v>0</v>
      </c>
      <c r="W32" t="str" cm="1">
        <f t="array" aca="1" ref="W32" ca="1">IF(V32=1, IFERROR(ROW()-LOOKUP(2,1/($V$10:V31=1),ROW($V$10:V31)), ROW()-ROW($V$10)+1), "")</f>
        <v/>
      </c>
    </row>
    <row r="33" spans="1:23" x14ac:dyDescent="0.75">
      <c r="A33" s="33">
        <v>41663</v>
      </c>
      <c r="B33" s="227">
        <v>0</v>
      </c>
      <c r="C33" s="34">
        <f t="shared" si="2"/>
        <v>0</v>
      </c>
      <c r="D33">
        <v>20.159999999999997</v>
      </c>
      <c r="E33" s="34">
        <f>IF('Energy Usage'!A33&lt;MAIN!$B$19,0,$B$4*0.001)</f>
        <v>0</v>
      </c>
      <c r="F33" s="34">
        <f t="shared" si="10"/>
        <v>20.159999999999997</v>
      </c>
      <c r="G33" s="35">
        <v>125600</v>
      </c>
      <c r="H33" s="18">
        <f t="shared" ca="1" si="3"/>
        <v>0</v>
      </c>
      <c r="I33" s="18">
        <f t="shared" ca="1" si="4"/>
        <v>0</v>
      </c>
      <c r="J33" s="18">
        <f t="shared" si="5"/>
        <v>0</v>
      </c>
      <c r="K33" s="18">
        <f t="shared" si="0"/>
        <v>0</v>
      </c>
      <c r="L33" s="18">
        <f t="shared" si="1"/>
        <v>0</v>
      </c>
      <c r="M33" s="18">
        <f t="shared" si="6"/>
        <v>0</v>
      </c>
      <c r="N33" s="18">
        <f t="shared" si="7"/>
        <v>960</v>
      </c>
      <c r="O33" s="121">
        <f>IF(A33&lt;MAIN!$B$19,0,N33*3600/1000000/0.96/0.96)</f>
        <v>0</v>
      </c>
      <c r="P33" s="121"/>
      <c r="Q33" s="121"/>
      <c r="R33" s="121"/>
      <c r="S33" s="121"/>
      <c r="T33" s="18">
        <f t="shared" ca="1" si="8"/>
        <v>0</v>
      </c>
      <c r="U33" s="131">
        <f t="shared" ca="1" si="9"/>
        <v>0</v>
      </c>
      <c r="V33" s="198">
        <f ca="1">IF(INT(SUM($U$10:U33)/100) &gt; INT(SUM($U$10:U32)/100), 1, 0)</f>
        <v>0</v>
      </c>
      <c r="W33" t="str" cm="1">
        <f t="array" aca="1" ref="W33" ca="1">IF(V33=1, IFERROR(ROW()-LOOKUP(2,1/($V$10:V32=1),ROW($V$10:V32)), ROW()-ROW($V$10)+1), "")</f>
        <v/>
      </c>
    </row>
    <row r="34" spans="1:23" x14ac:dyDescent="0.75">
      <c r="A34" s="33">
        <v>41664</v>
      </c>
      <c r="B34" s="227">
        <v>0</v>
      </c>
      <c r="C34" s="34">
        <f t="shared" si="2"/>
        <v>0</v>
      </c>
      <c r="D34">
        <v>20.159999999999997</v>
      </c>
      <c r="E34" s="34">
        <f>IF('Energy Usage'!A34&lt;MAIN!$B$19,0,$B$4*0.001)</f>
        <v>0</v>
      </c>
      <c r="F34" s="34">
        <f t="shared" si="10"/>
        <v>20.159999999999997</v>
      </c>
      <c r="G34" s="35">
        <v>125600</v>
      </c>
      <c r="H34" s="18">
        <f t="shared" ca="1" si="3"/>
        <v>0</v>
      </c>
      <c r="I34" s="18">
        <f t="shared" ca="1" si="4"/>
        <v>0</v>
      </c>
      <c r="J34" s="18">
        <f t="shared" si="5"/>
        <v>0</v>
      </c>
      <c r="K34" s="18">
        <f t="shared" si="0"/>
        <v>0</v>
      </c>
      <c r="L34" s="18">
        <f t="shared" si="1"/>
        <v>0</v>
      </c>
      <c r="M34" s="18">
        <f t="shared" si="6"/>
        <v>0</v>
      </c>
      <c r="N34" s="18">
        <f t="shared" si="7"/>
        <v>960</v>
      </c>
      <c r="O34" s="121">
        <f>IF(A34&lt;MAIN!$B$19,0,N34*3600/1000000/0.96/0.96)</f>
        <v>0</v>
      </c>
      <c r="P34" s="121"/>
      <c r="Q34" s="121"/>
      <c r="R34" s="121"/>
      <c r="S34" s="121"/>
      <c r="T34" s="18">
        <f t="shared" ca="1" si="8"/>
        <v>0</v>
      </c>
      <c r="U34" s="131">
        <f t="shared" ca="1" si="9"/>
        <v>0</v>
      </c>
      <c r="V34" s="198">
        <f ca="1">IF(INT(SUM($U$10:U34)/100) &gt; INT(SUM($U$10:U33)/100), 1, 0)</f>
        <v>0</v>
      </c>
      <c r="W34" t="str" cm="1">
        <f t="array" aca="1" ref="W34" ca="1">IF(V34=1, IFERROR(ROW()-LOOKUP(2,1/($V$10:V33=1),ROW($V$10:V33)), ROW()-ROW($V$10)+1), "")</f>
        <v/>
      </c>
    </row>
    <row r="35" spans="1:23" x14ac:dyDescent="0.75">
      <c r="A35" s="33">
        <v>41665</v>
      </c>
      <c r="B35" s="227">
        <v>0</v>
      </c>
      <c r="C35" s="34">
        <f t="shared" si="2"/>
        <v>0</v>
      </c>
      <c r="D35">
        <v>20.159999999999997</v>
      </c>
      <c r="E35" s="34">
        <f>IF('Energy Usage'!A35&lt;MAIN!$B$19,0,$B$4*0.001)</f>
        <v>0</v>
      </c>
      <c r="F35" s="34">
        <f t="shared" si="10"/>
        <v>20.159999999999997</v>
      </c>
      <c r="G35" s="35">
        <v>125600</v>
      </c>
      <c r="H35" s="18">
        <f t="shared" ca="1" si="3"/>
        <v>0</v>
      </c>
      <c r="I35" s="18">
        <f t="shared" ca="1" si="4"/>
        <v>0</v>
      </c>
      <c r="J35" s="18">
        <f t="shared" si="5"/>
        <v>0</v>
      </c>
      <c r="K35" s="18">
        <f t="shared" si="0"/>
        <v>0</v>
      </c>
      <c r="L35" s="18">
        <f t="shared" si="1"/>
        <v>0</v>
      </c>
      <c r="M35" s="18">
        <f t="shared" si="6"/>
        <v>0</v>
      </c>
      <c r="N35" s="18">
        <f t="shared" si="7"/>
        <v>960</v>
      </c>
      <c r="O35" s="121">
        <f>IF(A35&lt;MAIN!$B$19,0,N35*3600/1000000/0.96/0.96)</f>
        <v>0</v>
      </c>
      <c r="P35" s="121"/>
      <c r="Q35" s="121"/>
      <c r="R35" s="121"/>
      <c r="S35" s="121"/>
      <c r="T35" s="18">
        <f t="shared" ca="1" si="8"/>
        <v>0</v>
      </c>
      <c r="U35" s="131">
        <f t="shared" ca="1" si="9"/>
        <v>0</v>
      </c>
      <c r="V35" s="198">
        <f ca="1">IF(INT(SUM($U$10:U35)/100) &gt; INT(SUM($U$10:U34)/100), 1, 0)</f>
        <v>0</v>
      </c>
      <c r="W35" t="str" cm="1">
        <f t="array" aca="1" ref="W35" ca="1">IF(V35=1, IFERROR(ROW()-LOOKUP(2,1/($V$10:V34=1),ROW($V$10:V34)), ROW()-ROW($V$10)+1), "")</f>
        <v/>
      </c>
    </row>
    <row r="36" spans="1:23" x14ac:dyDescent="0.75">
      <c r="A36" s="33">
        <v>41666</v>
      </c>
      <c r="B36" s="227">
        <v>17.600000000000001</v>
      </c>
      <c r="C36" s="34">
        <f t="shared" si="2"/>
        <v>1.76</v>
      </c>
      <c r="D36">
        <v>21.919999999999998</v>
      </c>
      <c r="E36" s="34">
        <f>IF('Energy Usage'!A36&lt;MAIN!$B$19,0,$B$4*0.001)</f>
        <v>0</v>
      </c>
      <c r="F36" s="34">
        <f t="shared" si="10"/>
        <v>21.919999999999998</v>
      </c>
      <c r="G36" s="35">
        <v>125600</v>
      </c>
      <c r="H36" s="18">
        <f t="shared" ca="1" si="3"/>
        <v>414644.20963404013</v>
      </c>
      <c r="I36" s="18">
        <f t="shared" ca="1" si="4"/>
        <v>0.41464420963404014</v>
      </c>
      <c r="J36" s="18">
        <f t="shared" si="5"/>
        <v>8800</v>
      </c>
      <c r="K36" s="18">
        <f t="shared" si="0"/>
        <v>8.8000000000000007</v>
      </c>
      <c r="L36" s="18">
        <f t="shared" si="1"/>
        <v>17600000</v>
      </c>
      <c r="M36" s="18">
        <f t="shared" si="6"/>
        <v>17.600000000000001</v>
      </c>
      <c r="N36" s="18">
        <f t="shared" si="7"/>
        <v>960</v>
      </c>
      <c r="O36" s="121">
        <f>IF(A36&lt;MAIN!$B$19,0,N36*3600/1000000/0.96/0.96)</f>
        <v>0</v>
      </c>
      <c r="P36" s="121"/>
      <c r="Q36" s="121"/>
      <c r="R36" s="121"/>
      <c r="S36" s="121"/>
      <c r="T36" s="18">
        <f t="shared" ca="1" si="8"/>
        <v>18.014644209634042</v>
      </c>
      <c r="U36" s="131">
        <f t="shared" ca="1" si="9"/>
        <v>1.2867603006881461</v>
      </c>
      <c r="V36" s="198">
        <f ca="1">IF(INT(SUM($U$10:U36)/100) &gt; INT(SUM($U$10:U35)/100), 1, 0)</f>
        <v>0</v>
      </c>
      <c r="W36" t="str" cm="1">
        <f t="array" aca="1" ref="W36" ca="1">IF(V36=1, IFERROR(ROW()-LOOKUP(2,1/($V$10:V35=1),ROW($V$10:V35)), ROW()-ROW($V$10)+1), "")</f>
        <v/>
      </c>
    </row>
    <row r="37" spans="1:23" x14ac:dyDescent="0.75">
      <c r="A37" s="33">
        <v>41667</v>
      </c>
      <c r="B37" s="227">
        <v>0</v>
      </c>
      <c r="C37" s="34">
        <f t="shared" si="2"/>
        <v>0</v>
      </c>
      <c r="D37">
        <v>21.919999999999998</v>
      </c>
      <c r="E37" s="34">
        <f>IF('Energy Usage'!A37&lt;MAIN!$B$19,0,$B$4*0.001)</f>
        <v>0</v>
      </c>
      <c r="F37" s="34">
        <f t="shared" si="10"/>
        <v>21.919999999999998</v>
      </c>
      <c r="G37" s="35">
        <v>125600</v>
      </c>
      <c r="H37" s="18">
        <f t="shared" ca="1" si="3"/>
        <v>0</v>
      </c>
      <c r="I37" s="18">
        <f t="shared" ca="1" si="4"/>
        <v>0</v>
      </c>
      <c r="J37" s="18">
        <f t="shared" si="5"/>
        <v>0</v>
      </c>
      <c r="K37" s="18">
        <f t="shared" si="0"/>
        <v>0</v>
      </c>
      <c r="L37" s="18">
        <f t="shared" si="1"/>
        <v>0</v>
      </c>
      <c r="M37" s="18">
        <f t="shared" si="6"/>
        <v>0</v>
      </c>
      <c r="N37" s="18">
        <f t="shared" si="7"/>
        <v>960</v>
      </c>
      <c r="O37" s="121">
        <f>IF(A37&lt;MAIN!$B$19,0,N37*3600/1000000/0.96/0.96)</f>
        <v>0</v>
      </c>
      <c r="P37" s="121"/>
      <c r="Q37" s="121"/>
      <c r="R37" s="121"/>
      <c r="S37" s="121"/>
      <c r="T37" s="18">
        <f t="shared" ca="1" si="8"/>
        <v>0</v>
      </c>
      <c r="U37" s="131">
        <f t="shared" ca="1" si="9"/>
        <v>0</v>
      </c>
      <c r="V37" s="198">
        <f ca="1">IF(INT(SUM($U$10:U37)/100) &gt; INT(SUM($U$10:U36)/100), 1, 0)</f>
        <v>0</v>
      </c>
      <c r="W37" t="str" cm="1">
        <f t="array" aca="1" ref="W37" ca="1">IF(V37=1, IFERROR(ROW()-LOOKUP(2,1/($V$10:V36=1),ROW($V$10:V36)), ROW()-ROW($V$10)+1), "")</f>
        <v/>
      </c>
    </row>
    <row r="38" spans="1:23" x14ac:dyDescent="0.75">
      <c r="A38" s="33">
        <v>41668</v>
      </c>
      <c r="B38" s="227">
        <v>0</v>
      </c>
      <c r="C38" s="34">
        <f t="shared" si="2"/>
        <v>0</v>
      </c>
      <c r="D38">
        <v>21.919999999999998</v>
      </c>
      <c r="E38" s="34">
        <f>IF('Energy Usage'!A38&lt;MAIN!$B$19,0,$B$4*0.001)</f>
        <v>0</v>
      </c>
      <c r="F38" s="34">
        <f t="shared" si="10"/>
        <v>21.919999999999998</v>
      </c>
      <c r="G38" s="35">
        <v>125600</v>
      </c>
      <c r="H38" s="18">
        <f t="shared" ca="1" si="3"/>
        <v>0</v>
      </c>
      <c r="I38" s="18">
        <f t="shared" ca="1" si="4"/>
        <v>0</v>
      </c>
      <c r="J38" s="18">
        <f t="shared" si="5"/>
        <v>0</v>
      </c>
      <c r="K38" s="18">
        <f t="shared" si="0"/>
        <v>0</v>
      </c>
      <c r="L38" s="18">
        <f t="shared" si="1"/>
        <v>0</v>
      </c>
      <c r="M38" s="18">
        <f t="shared" si="6"/>
        <v>0</v>
      </c>
      <c r="N38" s="18">
        <f t="shared" si="7"/>
        <v>960</v>
      </c>
      <c r="O38" s="121">
        <f>IF(A38&lt;MAIN!$B$19,0,N38*3600/1000000/0.96/0.96)</f>
        <v>0</v>
      </c>
      <c r="P38" s="121"/>
      <c r="Q38" s="121"/>
      <c r="R38" s="121"/>
      <c r="S38" s="121"/>
      <c r="T38" s="18">
        <f t="shared" ca="1" si="8"/>
        <v>0</v>
      </c>
      <c r="U38" s="131">
        <f t="shared" ca="1" si="9"/>
        <v>0</v>
      </c>
      <c r="V38" s="198">
        <f ca="1">IF(INT(SUM($U$10:U38)/100) &gt; INT(SUM($U$10:U37)/100), 1, 0)</f>
        <v>0</v>
      </c>
      <c r="W38" t="str" cm="1">
        <f t="array" aca="1" ref="W38" ca="1">IF(V38=1, IFERROR(ROW()-LOOKUP(2,1/($V$10:V37=1),ROW($V$10:V37)), ROW()-ROW($V$10)+1), "")</f>
        <v/>
      </c>
    </row>
    <row r="39" spans="1:23" x14ac:dyDescent="0.75">
      <c r="A39" s="33">
        <v>41669</v>
      </c>
      <c r="B39" s="227">
        <v>0</v>
      </c>
      <c r="C39" s="34">
        <f t="shared" si="2"/>
        <v>0</v>
      </c>
      <c r="D39">
        <v>21.919999999999998</v>
      </c>
      <c r="E39" s="34">
        <f>IF('Energy Usage'!A39&lt;MAIN!$B$19,0,$B$4*0.001)</f>
        <v>0</v>
      </c>
      <c r="F39" s="34">
        <f t="shared" si="10"/>
        <v>21.919999999999998</v>
      </c>
      <c r="G39" s="35">
        <v>125600</v>
      </c>
      <c r="H39" s="18">
        <f t="shared" ca="1" si="3"/>
        <v>0</v>
      </c>
      <c r="I39" s="18">
        <f t="shared" ca="1" si="4"/>
        <v>0</v>
      </c>
      <c r="J39" s="18">
        <f t="shared" si="5"/>
        <v>0</v>
      </c>
      <c r="K39" s="18">
        <f t="shared" si="0"/>
        <v>0</v>
      </c>
      <c r="L39" s="18">
        <f t="shared" si="1"/>
        <v>0</v>
      </c>
      <c r="M39" s="18">
        <f t="shared" si="6"/>
        <v>0</v>
      </c>
      <c r="N39" s="18">
        <f t="shared" si="7"/>
        <v>960</v>
      </c>
      <c r="O39" s="121">
        <f>IF(A39&lt;MAIN!$B$19,0,N39*3600/1000000/0.96/0.96)</f>
        <v>0</v>
      </c>
      <c r="P39" s="121"/>
      <c r="Q39" s="121"/>
      <c r="R39" s="121"/>
      <c r="S39" s="121"/>
      <c r="T39" s="18">
        <f t="shared" ca="1" si="8"/>
        <v>0</v>
      </c>
      <c r="U39" s="131">
        <f t="shared" ca="1" si="9"/>
        <v>0</v>
      </c>
      <c r="V39" s="198">
        <f ca="1">IF(INT(SUM($U$10:U39)/100) &gt; INT(SUM($U$10:U38)/100), 1, 0)</f>
        <v>0</v>
      </c>
      <c r="W39" t="str" cm="1">
        <f t="array" aca="1" ref="W39" ca="1">IF(V39=1, IFERROR(ROW()-LOOKUP(2,1/($V$10:V38=1),ROW($V$10:V38)), ROW()-ROW($V$10)+1), "")</f>
        <v/>
      </c>
    </row>
    <row r="40" spans="1:23" x14ac:dyDescent="0.75">
      <c r="A40" s="33">
        <v>41670</v>
      </c>
      <c r="B40" s="227">
        <v>2.6</v>
      </c>
      <c r="C40" s="34">
        <f t="shared" si="2"/>
        <v>0.26</v>
      </c>
      <c r="D40">
        <v>22.18</v>
      </c>
      <c r="E40" s="34">
        <f>IF('Energy Usage'!A40&lt;MAIN!$B$19,0,$B$4*0.001)</f>
        <v>0</v>
      </c>
      <c r="F40" s="34">
        <f t="shared" si="10"/>
        <v>22.18</v>
      </c>
      <c r="G40" s="35">
        <v>125600</v>
      </c>
      <c r="H40" s="18">
        <f t="shared" ca="1" si="3"/>
        <v>61254.258241392294</v>
      </c>
      <c r="I40" s="18">
        <f t="shared" ca="1" si="4"/>
        <v>6.1254258241392294E-2</v>
      </c>
      <c r="J40" s="18">
        <f t="shared" si="5"/>
        <v>1300</v>
      </c>
      <c r="K40" s="18">
        <f t="shared" si="0"/>
        <v>1.3</v>
      </c>
      <c r="L40" s="18">
        <f t="shared" si="1"/>
        <v>2600000</v>
      </c>
      <c r="M40" s="18">
        <f t="shared" si="6"/>
        <v>2.6</v>
      </c>
      <c r="N40" s="18">
        <f t="shared" si="7"/>
        <v>960</v>
      </c>
      <c r="O40" s="121">
        <f>IF(A40&lt;MAIN!$B$19,0,N40*3600/1000000/0.96/0.96)</f>
        <v>0</v>
      </c>
      <c r="P40" s="121"/>
      <c r="Q40" s="121"/>
      <c r="R40" s="121"/>
      <c r="S40" s="121"/>
      <c r="T40" s="18">
        <f t="shared" ca="1" si="8"/>
        <v>2.6612542582413923</v>
      </c>
      <c r="U40" s="131">
        <f t="shared" ca="1" si="9"/>
        <v>0.19008958987438518</v>
      </c>
      <c r="V40" s="198">
        <f ca="1">IF(INT(SUM($U$10:U40)/100) &gt; INT(SUM($U$10:U39)/100), 1, 0)</f>
        <v>0</v>
      </c>
      <c r="W40" t="str" cm="1">
        <f t="array" aca="1" ref="W40" ca="1">IF(V40=1, IFERROR(ROW()-LOOKUP(2,1/($V$10:V39=1),ROW($V$10:V39)), ROW()-ROW($V$10)+1), "")</f>
        <v/>
      </c>
    </row>
    <row r="41" spans="1:23" x14ac:dyDescent="0.75">
      <c r="A41" s="33">
        <v>41671</v>
      </c>
      <c r="B41" s="227">
        <v>2.6</v>
      </c>
      <c r="C41" s="34">
        <f t="shared" si="2"/>
        <v>0.26</v>
      </c>
      <c r="D41">
        <v>21.900000000000002</v>
      </c>
      <c r="E41" s="34">
        <f>IF('Energy Usage'!A41&lt;MAIN!$B$19,0,$B$4*0.001)</f>
        <v>0.54</v>
      </c>
      <c r="F41" s="34">
        <f t="shared" si="10"/>
        <v>21.900000000000002</v>
      </c>
      <c r="G41" s="35">
        <v>125600</v>
      </c>
      <c r="H41" s="18">
        <f t="shared" ca="1" si="3"/>
        <v>61254.258241392294</v>
      </c>
      <c r="I41" s="18">
        <f t="shared" ca="1" si="4"/>
        <v>6.1254258241392294E-2</v>
      </c>
      <c r="J41" s="18">
        <f t="shared" si="5"/>
        <v>1300</v>
      </c>
      <c r="K41" s="18">
        <f t="shared" si="0"/>
        <v>1.3</v>
      </c>
      <c r="L41" s="18">
        <f t="shared" si="1"/>
        <v>2600000</v>
      </c>
      <c r="M41" s="18">
        <f t="shared" si="6"/>
        <v>2.6</v>
      </c>
      <c r="N41" s="18">
        <f t="shared" si="7"/>
        <v>960</v>
      </c>
      <c r="O41" s="121">
        <f>IF(A41&lt;MAIN!$B$19,0,N41*3600/1000000/0.96/0.96)</f>
        <v>3.7500000000000004</v>
      </c>
      <c r="P41" s="121"/>
      <c r="Q41" s="121"/>
      <c r="R41" s="121"/>
      <c r="S41" s="121"/>
      <c r="T41" s="18">
        <f t="shared" ca="1" si="8"/>
        <v>6.4112542582413923</v>
      </c>
      <c r="U41" s="131">
        <f t="shared" ca="1" si="9"/>
        <v>0.45794673273152803</v>
      </c>
      <c r="V41" s="198">
        <f ca="1">IF(INT(SUM($U$10:U41)/100) &gt; INT(SUM($U$10:U40)/100), 1, 0)</f>
        <v>0</v>
      </c>
      <c r="W41" t="str" cm="1">
        <f t="array" aca="1" ref="W41" ca="1">IF(V41=1, IFERROR(ROW()-LOOKUP(2,1/($V$10:V40=1),ROW($V$10:V40)), ROW()-ROW($V$10)+1), "")</f>
        <v/>
      </c>
    </row>
    <row r="42" spans="1:23" x14ac:dyDescent="0.75">
      <c r="A42" s="33">
        <v>41672</v>
      </c>
      <c r="B42" s="227">
        <v>0</v>
      </c>
      <c r="C42" s="34">
        <f t="shared" si="2"/>
        <v>0</v>
      </c>
      <c r="D42">
        <v>21.360000000000003</v>
      </c>
      <c r="E42" s="34">
        <f>IF('Energy Usage'!A42&lt;MAIN!$B$19,0,$B$4*0.001)</f>
        <v>0.54</v>
      </c>
      <c r="F42" s="34">
        <f t="shared" si="10"/>
        <v>21.360000000000003</v>
      </c>
      <c r="G42" s="35">
        <v>125600</v>
      </c>
      <c r="H42" s="18">
        <f t="shared" ca="1" si="3"/>
        <v>0</v>
      </c>
      <c r="I42" s="18">
        <f t="shared" ca="1" si="4"/>
        <v>0</v>
      </c>
      <c r="J42" s="18">
        <f t="shared" si="5"/>
        <v>0</v>
      </c>
      <c r="K42" s="18">
        <f t="shared" si="0"/>
        <v>0</v>
      </c>
      <c r="L42" s="18">
        <f t="shared" si="1"/>
        <v>0</v>
      </c>
      <c r="M42" s="18">
        <f t="shared" si="6"/>
        <v>0</v>
      </c>
      <c r="N42" s="18">
        <f t="shared" si="7"/>
        <v>960</v>
      </c>
      <c r="O42" s="121">
        <f>IF(A42&lt;MAIN!$B$19,0,N42*3600/1000000/0.96/0.96)</f>
        <v>3.7500000000000004</v>
      </c>
      <c r="P42" s="121"/>
      <c r="Q42" s="121"/>
      <c r="R42" s="121"/>
      <c r="S42" s="121"/>
      <c r="T42" s="18">
        <f t="shared" ca="1" si="8"/>
        <v>3.7500000000000004</v>
      </c>
      <c r="U42" s="131">
        <f t="shared" ca="1" si="9"/>
        <v>0.2678571428571429</v>
      </c>
      <c r="V42" s="198">
        <f ca="1">IF(INT(SUM($U$10:U42)/100) &gt; INT(SUM($U$10:U41)/100), 1, 0)</f>
        <v>0</v>
      </c>
      <c r="W42" t="str" cm="1">
        <f t="array" aca="1" ref="W42" ca="1">IF(V42=1, IFERROR(ROW()-LOOKUP(2,1/($V$10:V41=1),ROW($V$10:V41)), ROW()-ROW($V$10)+1), "")</f>
        <v/>
      </c>
    </row>
    <row r="43" spans="1:23" x14ac:dyDescent="0.75">
      <c r="A43" s="33">
        <v>41673</v>
      </c>
      <c r="B43" s="227">
        <v>0</v>
      </c>
      <c r="C43" s="34">
        <f t="shared" si="2"/>
        <v>0</v>
      </c>
      <c r="D43">
        <v>20.820000000000004</v>
      </c>
      <c r="E43" s="34">
        <f>IF('Energy Usage'!A43&lt;MAIN!$B$19,0,$B$4*0.001)</f>
        <v>0.54</v>
      </c>
      <c r="F43" s="34">
        <f t="shared" si="10"/>
        <v>20.820000000000004</v>
      </c>
      <c r="G43" s="35">
        <v>125600</v>
      </c>
      <c r="H43" s="18">
        <f t="shared" ca="1" si="3"/>
        <v>0</v>
      </c>
      <c r="I43" s="18">
        <f t="shared" ca="1" si="4"/>
        <v>0</v>
      </c>
      <c r="J43" s="18">
        <f t="shared" si="5"/>
        <v>0</v>
      </c>
      <c r="K43" s="18">
        <f t="shared" si="0"/>
        <v>0</v>
      </c>
      <c r="L43" s="18">
        <f t="shared" si="1"/>
        <v>0</v>
      </c>
      <c r="M43" s="18">
        <f t="shared" si="6"/>
        <v>0</v>
      </c>
      <c r="N43" s="18">
        <f t="shared" si="7"/>
        <v>960</v>
      </c>
      <c r="O43" s="121">
        <f>IF(A43&lt;MAIN!$B$19,0,N43*3600/1000000/0.96/0.96)</f>
        <v>3.7500000000000004</v>
      </c>
      <c r="P43" s="121"/>
      <c r="Q43" s="121"/>
      <c r="R43" s="121"/>
      <c r="S43" s="121"/>
      <c r="T43" s="18">
        <f t="shared" ca="1" si="8"/>
        <v>3.7500000000000004</v>
      </c>
      <c r="U43" s="131">
        <f t="shared" ca="1" si="9"/>
        <v>0.2678571428571429</v>
      </c>
      <c r="V43" s="198">
        <f ca="1">IF(INT(SUM($U$10:U43)/100) &gt; INT(SUM($U$10:U42)/100), 1, 0)</f>
        <v>0</v>
      </c>
      <c r="W43" t="str" cm="1">
        <f t="array" aca="1" ref="W43" ca="1">IF(V43=1, IFERROR(ROW()-LOOKUP(2,1/($V$10:V42=1),ROW($V$10:V42)), ROW()-ROW($V$10)+1), "")</f>
        <v/>
      </c>
    </row>
    <row r="44" spans="1:23" x14ac:dyDescent="0.75">
      <c r="A44" s="33">
        <v>41674</v>
      </c>
      <c r="B44" s="227">
        <v>0</v>
      </c>
      <c r="C44" s="34">
        <f t="shared" si="2"/>
        <v>0</v>
      </c>
      <c r="D44">
        <v>20.280000000000005</v>
      </c>
      <c r="E44" s="34">
        <f>IF('Energy Usage'!A44&lt;MAIN!$B$19,0,$B$4*0.001)</f>
        <v>0.54</v>
      </c>
      <c r="F44" s="34">
        <f t="shared" si="10"/>
        <v>20.280000000000005</v>
      </c>
      <c r="G44" s="35">
        <v>125600</v>
      </c>
      <c r="H44" s="18">
        <f t="shared" ca="1" si="3"/>
        <v>0</v>
      </c>
      <c r="I44" s="18">
        <f t="shared" ca="1" si="4"/>
        <v>0</v>
      </c>
      <c r="J44" s="18">
        <f t="shared" si="5"/>
        <v>0</v>
      </c>
      <c r="K44" s="18">
        <f t="shared" si="0"/>
        <v>0</v>
      </c>
      <c r="L44" s="18">
        <f t="shared" si="1"/>
        <v>0</v>
      </c>
      <c r="M44" s="18">
        <f t="shared" si="6"/>
        <v>0</v>
      </c>
      <c r="N44" s="18">
        <f t="shared" si="7"/>
        <v>960</v>
      </c>
      <c r="O44" s="121">
        <f>IF(A44&lt;MAIN!$B$19,0,N44*3600/1000000/0.96/0.96)</f>
        <v>3.7500000000000004</v>
      </c>
      <c r="P44" s="121"/>
      <c r="Q44" s="121"/>
      <c r="R44" s="121"/>
      <c r="S44" s="121"/>
      <c r="T44" s="18">
        <f t="shared" ca="1" si="8"/>
        <v>3.7500000000000004</v>
      </c>
      <c r="U44" s="131">
        <f t="shared" ca="1" si="9"/>
        <v>0.2678571428571429</v>
      </c>
      <c r="V44" s="198">
        <f ca="1">IF(INT(SUM($U$10:U44)/100) &gt; INT(SUM($U$10:U43)/100), 1, 0)</f>
        <v>0</v>
      </c>
      <c r="W44" t="str" cm="1">
        <f t="array" aca="1" ref="W44" ca="1">IF(V44=1, IFERROR(ROW()-LOOKUP(2,1/($V$10:V43=1),ROW($V$10:V43)), ROW()-ROW($V$10)+1), "")</f>
        <v/>
      </c>
    </row>
    <row r="45" spans="1:23" x14ac:dyDescent="0.75">
      <c r="A45" s="33">
        <v>41675</v>
      </c>
      <c r="B45" s="227">
        <v>0</v>
      </c>
      <c r="C45" s="34">
        <f t="shared" si="2"/>
        <v>0</v>
      </c>
      <c r="D45">
        <v>19.740000000000006</v>
      </c>
      <c r="E45" s="34">
        <f>IF('Energy Usage'!A45&lt;MAIN!$B$19,0,$B$4*0.001)</f>
        <v>0.54</v>
      </c>
      <c r="F45" s="34">
        <f t="shared" si="10"/>
        <v>19.740000000000006</v>
      </c>
      <c r="G45" s="35">
        <v>125600</v>
      </c>
      <c r="H45" s="18">
        <f t="shared" ca="1" si="3"/>
        <v>0</v>
      </c>
      <c r="I45" s="18">
        <f t="shared" ca="1" si="4"/>
        <v>0</v>
      </c>
      <c r="J45" s="18">
        <f t="shared" si="5"/>
        <v>0</v>
      </c>
      <c r="K45" s="18">
        <f t="shared" si="0"/>
        <v>0</v>
      </c>
      <c r="L45" s="18">
        <f t="shared" si="1"/>
        <v>0</v>
      </c>
      <c r="M45" s="18">
        <f t="shared" si="6"/>
        <v>0</v>
      </c>
      <c r="N45" s="18">
        <f t="shared" si="7"/>
        <v>960</v>
      </c>
      <c r="O45" s="121">
        <f>IF(A45&lt;MAIN!$B$19,0,N45*3600/1000000/0.96/0.96)</f>
        <v>3.7500000000000004</v>
      </c>
      <c r="P45" s="121"/>
      <c r="Q45" s="121"/>
      <c r="R45" s="121"/>
      <c r="S45" s="121"/>
      <c r="T45" s="18">
        <f t="shared" ca="1" si="8"/>
        <v>3.7500000000000004</v>
      </c>
      <c r="U45" s="131">
        <f t="shared" ca="1" si="9"/>
        <v>0.2678571428571429</v>
      </c>
      <c r="V45" s="198">
        <f ca="1">IF(INT(SUM($U$10:U45)/100) &gt; INT(SUM($U$10:U44)/100), 1, 0)</f>
        <v>0</v>
      </c>
      <c r="W45" t="str" cm="1">
        <f t="array" aca="1" ref="W45" ca="1">IF(V45=1, IFERROR(ROW()-LOOKUP(2,1/($V$10:V44=1),ROW($V$10:V44)), ROW()-ROW($V$10)+1), "")</f>
        <v/>
      </c>
    </row>
    <row r="46" spans="1:23" x14ac:dyDescent="0.75">
      <c r="A46" s="33">
        <v>41676</v>
      </c>
      <c r="B46" s="227">
        <v>0</v>
      </c>
      <c r="C46" s="34">
        <f t="shared" si="2"/>
        <v>0</v>
      </c>
      <c r="D46">
        <v>19.200000000000006</v>
      </c>
      <c r="E46" s="34">
        <f>IF('Energy Usage'!A46&lt;MAIN!$B$19,0,$B$4*0.001)</f>
        <v>0.54</v>
      </c>
      <c r="F46" s="34">
        <f t="shared" si="10"/>
        <v>19.200000000000006</v>
      </c>
      <c r="G46" s="35">
        <v>125600</v>
      </c>
      <c r="H46" s="18">
        <f t="shared" ca="1" si="3"/>
        <v>0</v>
      </c>
      <c r="I46" s="18">
        <f t="shared" ca="1" si="4"/>
        <v>0</v>
      </c>
      <c r="J46" s="18">
        <f t="shared" si="5"/>
        <v>0</v>
      </c>
      <c r="K46" s="18">
        <f t="shared" si="0"/>
        <v>0</v>
      </c>
      <c r="L46" s="18">
        <f t="shared" si="1"/>
        <v>0</v>
      </c>
      <c r="M46" s="18">
        <f t="shared" si="6"/>
        <v>0</v>
      </c>
      <c r="N46" s="18">
        <f t="shared" si="7"/>
        <v>960</v>
      </c>
      <c r="O46" s="121">
        <f>IF(A46&lt;MAIN!$B$19,0,N46*3600/1000000/0.96/0.96)</f>
        <v>3.7500000000000004</v>
      </c>
      <c r="P46" s="121"/>
      <c r="Q46" s="121"/>
      <c r="R46" s="121"/>
      <c r="S46" s="121"/>
      <c r="T46" s="18">
        <f t="shared" ca="1" si="8"/>
        <v>3.7500000000000004</v>
      </c>
      <c r="U46" s="131">
        <f t="shared" ca="1" si="9"/>
        <v>0.2678571428571429</v>
      </c>
      <c r="V46" s="198">
        <f ca="1">IF(INT(SUM($U$10:U46)/100) &gt; INT(SUM($U$10:U45)/100), 1, 0)</f>
        <v>0</v>
      </c>
      <c r="W46" t="str" cm="1">
        <f t="array" aca="1" ref="W46" ca="1">IF(V46=1, IFERROR(ROW()-LOOKUP(2,1/($V$10:V45=1),ROW($V$10:V45)), ROW()-ROW($V$10)+1), "")</f>
        <v/>
      </c>
    </row>
    <row r="47" spans="1:23" x14ac:dyDescent="0.75">
      <c r="A47" s="33">
        <v>41677</v>
      </c>
      <c r="B47" s="227">
        <v>0</v>
      </c>
      <c r="C47" s="34">
        <f t="shared" si="2"/>
        <v>0</v>
      </c>
      <c r="D47">
        <v>18.660000000000007</v>
      </c>
      <c r="E47" s="34">
        <f>IF('Energy Usage'!A47&lt;MAIN!$B$19,0,$B$4*0.001)</f>
        <v>0.54</v>
      </c>
      <c r="F47" s="34">
        <f t="shared" si="10"/>
        <v>18.660000000000007</v>
      </c>
      <c r="G47" s="35">
        <v>125600</v>
      </c>
      <c r="H47" s="18">
        <f t="shared" ca="1" si="3"/>
        <v>0</v>
      </c>
      <c r="I47" s="18">
        <f t="shared" ca="1" si="4"/>
        <v>0</v>
      </c>
      <c r="J47" s="18">
        <f t="shared" si="5"/>
        <v>0</v>
      </c>
      <c r="K47" s="18">
        <f t="shared" si="0"/>
        <v>0</v>
      </c>
      <c r="L47" s="18">
        <f t="shared" si="1"/>
        <v>0</v>
      </c>
      <c r="M47" s="18">
        <f t="shared" si="6"/>
        <v>0</v>
      </c>
      <c r="N47" s="18">
        <f t="shared" si="7"/>
        <v>960</v>
      </c>
      <c r="O47" s="121">
        <f>IF(A47&lt;MAIN!$B$19,0,N47*3600/1000000/0.96/0.96)</f>
        <v>3.7500000000000004</v>
      </c>
      <c r="P47" s="121"/>
      <c r="Q47" s="121"/>
      <c r="R47" s="121"/>
      <c r="S47" s="121"/>
      <c r="T47" s="18">
        <f t="shared" ca="1" si="8"/>
        <v>3.7500000000000004</v>
      </c>
      <c r="U47" s="131">
        <f t="shared" ca="1" si="9"/>
        <v>0.2678571428571429</v>
      </c>
      <c r="V47" s="198">
        <f ca="1">IF(INT(SUM($U$10:U47)/100) &gt; INT(SUM($U$10:U46)/100), 1, 0)</f>
        <v>0</v>
      </c>
      <c r="W47" t="str" cm="1">
        <f t="array" aca="1" ref="W47" ca="1">IF(V47=1, IFERROR(ROW()-LOOKUP(2,1/($V$10:V46=1),ROW($V$10:V46)), ROW()-ROW($V$10)+1), "")</f>
        <v/>
      </c>
    </row>
    <row r="48" spans="1:23" x14ac:dyDescent="0.75">
      <c r="A48" s="33">
        <v>41678</v>
      </c>
      <c r="B48" s="227">
        <v>0</v>
      </c>
      <c r="C48" s="34">
        <f t="shared" si="2"/>
        <v>0</v>
      </c>
      <c r="D48">
        <v>18.120000000000008</v>
      </c>
      <c r="E48" s="34">
        <f>IF('Energy Usage'!A48&lt;MAIN!$B$19,0,$B$4*0.001)</f>
        <v>0.54</v>
      </c>
      <c r="F48" s="34">
        <f t="shared" si="10"/>
        <v>18.120000000000008</v>
      </c>
      <c r="G48" s="35">
        <v>125600</v>
      </c>
      <c r="H48" s="18">
        <f t="shared" ca="1" si="3"/>
        <v>0</v>
      </c>
      <c r="I48" s="18">
        <f t="shared" ca="1" si="4"/>
        <v>0</v>
      </c>
      <c r="J48" s="18">
        <f t="shared" si="5"/>
        <v>0</v>
      </c>
      <c r="K48" s="18">
        <f t="shared" si="0"/>
        <v>0</v>
      </c>
      <c r="L48" s="18">
        <f t="shared" si="1"/>
        <v>0</v>
      </c>
      <c r="M48" s="18">
        <f t="shared" si="6"/>
        <v>0</v>
      </c>
      <c r="N48" s="18">
        <f t="shared" si="7"/>
        <v>960</v>
      </c>
      <c r="O48" s="121">
        <f>IF(A48&lt;MAIN!$B$19,0,N48*3600/1000000/0.96/0.96)</f>
        <v>3.7500000000000004</v>
      </c>
      <c r="P48" s="121"/>
      <c r="Q48" s="121"/>
      <c r="R48" s="121"/>
      <c r="S48" s="121"/>
      <c r="T48" s="18">
        <f t="shared" ca="1" si="8"/>
        <v>3.7500000000000004</v>
      </c>
      <c r="U48" s="131">
        <f t="shared" ca="1" si="9"/>
        <v>0.2678571428571429</v>
      </c>
      <c r="V48" s="198">
        <f ca="1">IF(INT(SUM($U$10:U48)/100) &gt; INT(SUM($U$10:U47)/100), 1, 0)</f>
        <v>0</v>
      </c>
      <c r="W48" t="str" cm="1">
        <f t="array" aca="1" ref="W48" ca="1">IF(V48=1, IFERROR(ROW()-LOOKUP(2,1/($V$10:V47=1),ROW($V$10:V47)), ROW()-ROW($V$10)+1), "")</f>
        <v/>
      </c>
    </row>
    <row r="49" spans="1:23" x14ac:dyDescent="0.75">
      <c r="A49" s="33">
        <v>41679</v>
      </c>
      <c r="B49" s="227">
        <v>12.2</v>
      </c>
      <c r="C49" s="34">
        <f t="shared" si="2"/>
        <v>1.22</v>
      </c>
      <c r="D49">
        <v>18.800000000000008</v>
      </c>
      <c r="E49" s="34">
        <f>IF('Energy Usage'!A49&lt;MAIN!$B$19,0,$B$4*0.001)</f>
        <v>0.54</v>
      </c>
      <c r="F49" s="34">
        <f t="shared" si="10"/>
        <v>18.800000000000008</v>
      </c>
      <c r="G49" s="35">
        <v>125600</v>
      </c>
      <c r="H49" s="18">
        <f t="shared" ca="1" si="3"/>
        <v>287423.82713268691</v>
      </c>
      <c r="I49" s="18">
        <f t="shared" ca="1" si="4"/>
        <v>0.28742382713268694</v>
      </c>
      <c r="J49" s="18">
        <f t="shared" si="5"/>
        <v>6100</v>
      </c>
      <c r="K49" s="18">
        <f t="shared" si="0"/>
        <v>6.1</v>
      </c>
      <c r="L49" s="18">
        <f t="shared" si="1"/>
        <v>12200000</v>
      </c>
      <c r="M49" s="18">
        <f t="shared" si="6"/>
        <v>12.2</v>
      </c>
      <c r="N49" s="18">
        <f t="shared" si="7"/>
        <v>960</v>
      </c>
      <c r="O49" s="121">
        <f>IF(A49&lt;MAIN!$B$19,0,N49*3600/1000000/0.96/0.96)</f>
        <v>3.7500000000000004</v>
      </c>
      <c r="P49" s="121"/>
      <c r="Q49" s="121"/>
      <c r="R49" s="121"/>
      <c r="S49" s="121"/>
      <c r="T49" s="18">
        <f t="shared" ca="1" si="8"/>
        <v>16.237423827132687</v>
      </c>
      <c r="U49" s="131">
        <f t="shared" ca="1" si="9"/>
        <v>1.1598159876523348</v>
      </c>
      <c r="V49" s="198">
        <f ca="1">IF(INT(SUM($U$10:U49)/100) &gt; INT(SUM($U$10:U48)/100), 1, 0)</f>
        <v>0</v>
      </c>
      <c r="W49" t="str" cm="1">
        <f t="array" aca="1" ref="W49" ca="1">IF(V49=1, IFERROR(ROW()-LOOKUP(2,1/($V$10:V48=1),ROW($V$10:V48)), ROW()-ROW($V$10)+1), "")</f>
        <v/>
      </c>
    </row>
    <row r="50" spans="1:23" x14ac:dyDescent="0.75">
      <c r="A50" s="127">
        <v>41680</v>
      </c>
      <c r="B50" s="228">
        <v>13.4</v>
      </c>
      <c r="C50" s="128">
        <f t="shared" si="2"/>
        <v>1.34</v>
      </c>
      <c r="D50">
        <v>19.600000000000009</v>
      </c>
      <c r="E50" s="34">
        <f>IF('Energy Usage'!A50&lt;MAIN!$B$19,0,$B$4*0.001)</f>
        <v>0.54</v>
      </c>
      <c r="F50" s="34">
        <f t="shared" si="10"/>
        <v>19.600000000000009</v>
      </c>
      <c r="G50" s="35">
        <v>125600</v>
      </c>
      <c r="H50" s="18">
        <f t="shared" ca="1" si="3"/>
        <v>315695.02324409876</v>
      </c>
      <c r="I50" s="18">
        <f t="shared" ca="1" si="4"/>
        <v>0.31569502324409876</v>
      </c>
      <c r="J50" s="130">
        <f t="shared" si="5"/>
        <v>6700</v>
      </c>
      <c r="K50" s="130">
        <f t="shared" si="0"/>
        <v>6.7</v>
      </c>
      <c r="L50" s="130">
        <f t="shared" si="1"/>
        <v>13400000</v>
      </c>
      <c r="M50" s="18">
        <f t="shared" si="6"/>
        <v>13.4</v>
      </c>
      <c r="N50" s="130">
        <f t="shared" si="7"/>
        <v>960</v>
      </c>
      <c r="O50" s="121">
        <f>IF(A50&lt;MAIN!$B$19,0,N50*3600/1000000/0.96/0.96)</f>
        <v>3.7500000000000004</v>
      </c>
      <c r="P50" s="121"/>
      <c r="Q50" s="121"/>
      <c r="R50" s="121"/>
      <c r="S50" s="121"/>
      <c r="T50" s="130">
        <f t="shared" ca="1" si="8"/>
        <v>17.465695023244098</v>
      </c>
      <c r="U50" s="133">
        <f t="shared" ca="1" si="9"/>
        <v>1.2475496445174357</v>
      </c>
      <c r="V50" s="198">
        <f ca="1">IF(INT(SUM($U$10:U50)/100) &gt; INT(SUM($U$10:U49)/100), 1, 0)</f>
        <v>0</v>
      </c>
      <c r="W50" t="str" cm="1">
        <f t="array" aca="1" ref="W50" ca="1">IF(V50=1, IFERROR(ROW()-LOOKUP(2,1/($V$10:V49=1),ROW($V$10:V49)), ROW()-ROW($V$10)+1), "")</f>
        <v/>
      </c>
    </row>
    <row r="51" spans="1:23" x14ac:dyDescent="0.75">
      <c r="A51" s="33">
        <v>41681</v>
      </c>
      <c r="B51" s="227">
        <v>46.6</v>
      </c>
      <c r="C51" s="34">
        <f t="shared" si="2"/>
        <v>2.5</v>
      </c>
      <c r="D51">
        <v>21.560000000000009</v>
      </c>
      <c r="E51" s="34">
        <f>IF('Energy Usage'!A51&lt;MAIN!$B$19,0,$B$4*0.001)</f>
        <v>0.54</v>
      </c>
      <c r="F51" s="34">
        <f t="shared" si="10"/>
        <v>21.560000000000009</v>
      </c>
      <c r="G51" s="35">
        <v>125600</v>
      </c>
      <c r="H51" s="18">
        <f t="shared" ca="1" si="3"/>
        <v>588983.25232107972</v>
      </c>
      <c r="I51" s="18">
        <f t="shared" ca="1" si="4"/>
        <v>0.58898325232107973</v>
      </c>
      <c r="J51" s="18">
        <f t="shared" si="5"/>
        <v>12500</v>
      </c>
      <c r="K51" s="18">
        <f t="shared" si="0"/>
        <v>12.5</v>
      </c>
      <c r="L51" s="18">
        <f t="shared" si="1"/>
        <v>25000000</v>
      </c>
      <c r="M51" s="18">
        <f t="shared" si="6"/>
        <v>25</v>
      </c>
      <c r="N51" s="18">
        <f t="shared" si="7"/>
        <v>960</v>
      </c>
      <c r="O51" s="121">
        <f>IF(A51&lt;MAIN!$B$19,0,N51*3600/1000000/0.96/0.96)</f>
        <v>3.7500000000000004</v>
      </c>
      <c r="P51" s="121"/>
      <c r="Q51" s="121"/>
      <c r="R51" s="121"/>
      <c r="S51" s="121"/>
      <c r="T51" s="18">
        <f t="shared" ca="1" si="8"/>
        <v>29.338983252321079</v>
      </c>
      <c r="U51" s="131">
        <f t="shared" ca="1" si="9"/>
        <v>2.0956416608800774</v>
      </c>
      <c r="V51" s="198">
        <f ca="1">IF(INT(SUM($U$10:U51)/100) &gt; INT(SUM($U$10:U50)/100), 1, 0)</f>
        <v>0</v>
      </c>
      <c r="W51" t="str" cm="1">
        <f t="array" aca="1" ref="W51" ca="1">IF(V51=1, IFERROR(ROW()-LOOKUP(2,1/($V$10:V50=1),ROW($V$10:V50)), ROW()-ROW($V$10)+1), "")</f>
        <v/>
      </c>
    </row>
    <row r="52" spans="1:23" x14ac:dyDescent="0.75">
      <c r="A52" s="33">
        <v>41682</v>
      </c>
      <c r="B52" s="227">
        <v>16.8</v>
      </c>
      <c r="C52" s="34">
        <f t="shared" si="2"/>
        <v>1.6800000000000002</v>
      </c>
      <c r="D52">
        <v>22.70000000000001</v>
      </c>
      <c r="E52" s="34">
        <f>IF('Energy Usage'!A52&lt;MAIN!$B$19,0,$B$4*0.001)</f>
        <v>0.54</v>
      </c>
      <c r="F52" s="34">
        <f t="shared" si="10"/>
        <v>22.70000000000001</v>
      </c>
      <c r="G52" s="35">
        <v>125600</v>
      </c>
      <c r="H52" s="18">
        <f t="shared" ca="1" si="3"/>
        <v>395796.74555976567</v>
      </c>
      <c r="I52" s="18">
        <f t="shared" ca="1" si="4"/>
        <v>0.39579674555976568</v>
      </c>
      <c r="J52" s="18">
        <f t="shared" si="5"/>
        <v>8400.0000000000018</v>
      </c>
      <c r="K52" s="18">
        <f t="shared" si="0"/>
        <v>8.4000000000000021</v>
      </c>
      <c r="L52" s="18">
        <f t="shared" si="1"/>
        <v>16800000.000000004</v>
      </c>
      <c r="M52" s="18">
        <f t="shared" si="6"/>
        <v>16.800000000000004</v>
      </c>
      <c r="N52" s="18">
        <f t="shared" si="7"/>
        <v>960</v>
      </c>
      <c r="O52" s="121">
        <f>IF(A52&lt;MAIN!$B$19,0,N52*3600/1000000/0.96/0.96)</f>
        <v>3.7500000000000004</v>
      </c>
      <c r="P52" s="121"/>
      <c r="Q52" s="121"/>
      <c r="R52" s="121"/>
      <c r="S52" s="121"/>
      <c r="T52" s="18">
        <f t="shared" ca="1" si="8"/>
        <v>20.945796745559768</v>
      </c>
      <c r="U52" s="131">
        <f t="shared" ca="1" si="9"/>
        <v>1.4961283389685549</v>
      </c>
      <c r="V52" s="198">
        <f ca="1">IF(INT(SUM($U$10:U52)/100) &gt; INT(SUM($U$10:U51)/100), 1, 0)</f>
        <v>0</v>
      </c>
      <c r="W52" t="str" cm="1">
        <f t="array" aca="1" ref="W52" ca="1">IF(V52=1, IFERROR(ROW()-LOOKUP(2,1/($V$10:V51=1),ROW($V$10:V51)), ROW()-ROW($V$10)+1), "")</f>
        <v/>
      </c>
    </row>
    <row r="53" spans="1:23" x14ac:dyDescent="0.75">
      <c r="A53" s="33">
        <v>41683</v>
      </c>
      <c r="B53" s="227">
        <v>15.6</v>
      </c>
      <c r="C53" s="34">
        <f t="shared" si="2"/>
        <v>1.5599999999999998</v>
      </c>
      <c r="D53">
        <v>23.72000000000001</v>
      </c>
      <c r="E53" s="34">
        <f>IF('Energy Usage'!A53&lt;MAIN!$B$19,0,$B$4*0.001)</f>
        <v>0.54</v>
      </c>
      <c r="F53" s="34">
        <f t="shared" si="10"/>
        <v>23.72000000000001</v>
      </c>
      <c r="G53" s="35">
        <v>125600</v>
      </c>
      <c r="H53" s="18">
        <f t="shared" ca="1" si="3"/>
        <v>367525.5494483537</v>
      </c>
      <c r="I53" s="18">
        <f t="shared" ca="1" si="4"/>
        <v>0.36752554944835369</v>
      </c>
      <c r="J53" s="18">
        <f t="shared" si="5"/>
        <v>7799.9999999999982</v>
      </c>
      <c r="K53" s="18">
        <f t="shared" si="0"/>
        <v>7.799999999999998</v>
      </c>
      <c r="L53" s="18">
        <f t="shared" si="1"/>
        <v>15599999.999999996</v>
      </c>
      <c r="M53" s="18">
        <f t="shared" si="6"/>
        <v>15.599999999999996</v>
      </c>
      <c r="N53" s="18">
        <f t="shared" si="7"/>
        <v>960</v>
      </c>
      <c r="O53" s="121">
        <f>IF(A53&lt;MAIN!$B$19,0,N53*3600/1000000/0.96/0.96)</f>
        <v>3.7500000000000004</v>
      </c>
      <c r="P53" s="121"/>
      <c r="Q53" s="121"/>
      <c r="R53" s="121"/>
      <c r="S53" s="121"/>
      <c r="T53" s="18">
        <f t="shared" ca="1" si="8"/>
        <v>19.71752554944835</v>
      </c>
      <c r="U53" s="131">
        <f t="shared" ca="1" si="9"/>
        <v>1.4083946821034536</v>
      </c>
      <c r="V53" s="198">
        <f ca="1">IF(INT(SUM($U$10:U53)/100) &gt; INT(SUM($U$10:U52)/100), 1, 0)</f>
        <v>0</v>
      </c>
      <c r="W53" t="str" cm="1">
        <f t="array" aca="1" ref="W53" ca="1">IF(V53=1, IFERROR(ROW()-LOOKUP(2,1/($V$10:V52=1),ROW($V$10:V52)), ROW()-ROW($V$10)+1), "")</f>
        <v/>
      </c>
    </row>
    <row r="54" spans="1:23" x14ac:dyDescent="0.75">
      <c r="A54" s="33">
        <v>41684</v>
      </c>
      <c r="B54" s="227">
        <v>3</v>
      </c>
      <c r="C54" s="34">
        <f t="shared" si="2"/>
        <v>0.3</v>
      </c>
      <c r="D54">
        <v>23.480000000000011</v>
      </c>
      <c r="E54" s="34">
        <f>IF('Energy Usage'!A54&lt;MAIN!$B$19,0,$B$4*0.001)</f>
        <v>0.54</v>
      </c>
      <c r="F54" s="34">
        <f t="shared" si="10"/>
        <v>23.480000000000011</v>
      </c>
      <c r="G54" s="35">
        <v>125600</v>
      </c>
      <c r="H54" s="18">
        <f t="shared" ca="1" si="3"/>
        <v>70677.990278529571</v>
      </c>
      <c r="I54" s="18">
        <f t="shared" ca="1" si="4"/>
        <v>7.0677990278529571E-2</v>
      </c>
      <c r="J54" s="18">
        <f t="shared" si="5"/>
        <v>1500</v>
      </c>
      <c r="K54" s="18">
        <f t="shared" si="0"/>
        <v>1.5</v>
      </c>
      <c r="L54" s="18">
        <f t="shared" si="1"/>
        <v>3000000</v>
      </c>
      <c r="M54" s="18">
        <f t="shared" si="6"/>
        <v>3</v>
      </c>
      <c r="N54" s="18">
        <f t="shared" si="7"/>
        <v>960</v>
      </c>
      <c r="O54" s="121">
        <f>IF(A54&lt;MAIN!$B$19,0,N54*3600/1000000/0.96/0.96)</f>
        <v>3.7500000000000004</v>
      </c>
      <c r="P54" s="121"/>
      <c r="Q54" s="121"/>
      <c r="R54" s="121"/>
      <c r="S54" s="121"/>
      <c r="T54" s="18">
        <f t="shared" ca="1" si="8"/>
        <v>6.8206779902785302</v>
      </c>
      <c r="U54" s="131">
        <f t="shared" ca="1" si="9"/>
        <v>0.487191285019895</v>
      </c>
      <c r="V54" s="198">
        <f ca="1">IF(INT(SUM($U$10:U54)/100) &gt; INT(SUM($U$10:U53)/100), 1, 0)</f>
        <v>0</v>
      </c>
      <c r="W54" t="str" cm="1">
        <f t="array" aca="1" ref="W54" ca="1">IF(V54=1, IFERROR(ROW()-LOOKUP(2,1/($V$10:V53=1),ROW($V$10:V53)), ROW()-ROW($V$10)+1), "")</f>
        <v/>
      </c>
    </row>
    <row r="55" spans="1:23" x14ac:dyDescent="0.75">
      <c r="A55" s="33">
        <v>41685</v>
      </c>
      <c r="B55" s="227">
        <v>11.6</v>
      </c>
      <c r="C55" s="34">
        <f t="shared" si="2"/>
        <v>1.1599999999999999</v>
      </c>
      <c r="D55">
        <v>24.100000000000012</v>
      </c>
      <c r="E55" s="34">
        <f>IF('Energy Usage'!A55&lt;MAIN!$B$19,0,$B$4*0.001)</f>
        <v>0.54</v>
      </c>
      <c r="F55" s="34">
        <f t="shared" si="10"/>
        <v>24.100000000000012</v>
      </c>
      <c r="G55" s="35">
        <v>125600</v>
      </c>
      <c r="H55" s="18">
        <f t="shared" ca="1" si="3"/>
        <v>273288.22907698102</v>
      </c>
      <c r="I55" s="18">
        <f t="shared" ca="1" si="4"/>
        <v>0.27328822907698103</v>
      </c>
      <c r="J55" s="18">
        <f t="shared" si="5"/>
        <v>5799.9999999999991</v>
      </c>
      <c r="K55" s="18">
        <f t="shared" si="0"/>
        <v>5.7999999999999989</v>
      </c>
      <c r="L55" s="18">
        <f t="shared" si="1"/>
        <v>11599999.999999998</v>
      </c>
      <c r="M55" s="18">
        <f t="shared" si="6"/>
        <v>11.599999999999998</v>
      </c>
      <c r="N55" s="18">
        <f t="shared" si="7"/>
        <v>960</v>
      </c>
      <c r="O55" s="121">
        <f>IF(A55&lt;MAIN!$B$19,0,N55*3600/1000000/0.96/0.96)</f>
        <v>3.7500000000000004</v>
      </c>
      <c r="P55" s="121"/>
      <c r="Q55" s="121"/>
      <c r="R55" s="121"/>
      <c r="S55" s="121"/>
      <c r="T55" s="18">
        <f t="shared" ca="1" si="8"/>
        <v>15.623288229076978</v>
      </c>
      <c r="U55" s="131">
        <f t="shared" ca="1" si="9"/>
        <v>1.1159491592197843</v>
      </c>
      <c r="V55" s="198">
        <f ca="1">IF(INT(SUM($U$10:U55)/100) &gt; INT(SUM($U$10:U54)/100), 1, 0)</f>
        <v>0</v>
      </c>
      <c r="W55" t="str" cm="1">
        <f t="array" aca="1" ref="W55" ca="1">IF(V55=1, IFERROR(ROW()-LOOKUP(2,1/($V$10:V54=1),ROW($V$10:V54)), ROW()-ROW($V$10)+1), "")</f>
        <v/>
      </c>
    </row>
    <row r="56" spans="1:23" x14ac:dyDescent="0.75">
      <c r="A56" s="33">
        <v>41686</v>
      </c>
      <c r="B56" s="227">
        <v>19</v>
      </c>
      <c r="C56" s="34">
        <f t="shared" si="2"/>
        <v>1.9</v>
      </c>
      <c r="D56">
        <v>25.460000000000012</v>
      </c>
      <c r="E56" s="34">
        <f>IF('Energy Usage'!A56&lt;MAIN!$B$19,0,$B$4*0.001)</f>
        <v>0.54</v>
      </c>
      <c r="F56" s="34">
        <f t="shared" si="10"/>
        <v>25.460000000000012</v>
      </c>
      <c r="G56" s="35">
        <v>125600</v>
      </c>
      <c r="H56" s="18">
        <f t="shared" ca="1" si="3"/>
        <v>447627.27176402061</v>
      </c>
      <c r="I56" s="18">
        <f t="shared" ca="1" si="4"/>
        <v>0.44762727176402062</v>
      </c>
      <c r="J56" s="18">
        <f t="shared" si="5"/>
        <v>9500</v>
      </c>
      <c r="K56" s="18">
        <f t="shared" si="0"/>
        <v>9.5</v>
      </c>
      <c r="L56" s="18">
        <f t="shared" si="1"/>
        <v>19000000</v>
      </c>
      <c r="M56" s="18">
        <f t="shared" si="6"/>
        <v>19</v>
      </c>
      <c r="N56" s="18">
        <f t="shared" si="7"/>
        <v>960</v>
      </c>
      <c r="O56" s="121">
        <f>IF(A56&lt;MAIN!$B$19,0,N56*3600/1000000/0.96/0.96)</f>
        <v>3.7500000000000004</v>
      </c>
      <c r="P56" s="121"/>
      <c r="Q56" s="121"/>
      <c r="R56" s="121"/>
      <c r="S56" s="121"/>
      <c r="T56" s="18">
        <f t="shared" ca="1" si="8"/>
        <v>23.19762727176402</v>
      </c>
      <c r="U56" s="131">
        <f t="shared" ca="1" si="9"/>
        <v>1.6569733765545731</v>
      </c>
      <c r="V56" s="198">
        <f ca="1">IF(INT(SUM($U$10:U56)/100) &gt; INT(SUM($U$10:U55)/100), 1, 0)</f>
        <v>0</v>
      </c>
      <c r="W56" t="str" cm="1">
        <f t="array" aca="1" ref="W56" ca="1">IF(V56=1, IFERROR(ROW()-LOOKUP(2,1/($V$10:V55=1),ROW($V$10:V55)), ROW()-ROW($V$10)+1), "")</f>
        <v/>
      </c>
    </row>
    <row r="57" spans="1:23" x14ac:dyDescent="0.75">
      <c r="A57" s="33">
        <v>41687</v>
      </c>
      <c r="B57" s="227">
        <v>9.1999999999999993</v>
      </c>
      <c r="C57" s="34">
        <f t="shared" si="2"/>
        <v>0.91999999999999993</v>
      </c>
      <c r="D57">
        <v>25.840000000000011</v>
      </c>
      <c r="E57" s="34">
        <f>IF('Energy Usage'!A57&lt;MAIN!$B$19,0,$B$4*0.001)</f>
        <v>0.54</v>
      </c>
      <c r="F57" s="34">
        <f t="shared" si="10"/>
        <v>25.840000000000011</v>
      </c>
      <c r="G57" s="35">
        <v>125600</v>
      </c>
      <c r="H57" s="18">
        <f t="shared" ca="1" si="3"/>
        <v>216745.83685415733</v>
      </c>
      <c r="I57" s="18">
        <f t="shared" ca="1" si="4"/>
        <v>0.21674583685415733</v>
      </c>
      <c r="J57" s="18">
        <f t="shared" si="5"/>
        <v>4600</v>
      </c>
      <c r="K57" s="18">
        <f t="shared" si="0"/>
        <v>4.5999999999999996</v>
      </c>
      <c r="L57" s="18">
        <f t="shared" si="1"/>
        <v>9200000</v>
      </c>
      <c r="M57" s="18">
        <f t="shared" si="6"/>
        <v>9.1999999999999993</v>
      </c>
      <c r="N57" s="18">
        <f t="shared" si="7"/>
        <v>960</v>
      </c>
      <c r="O57" s="121">
        <f>IF(A57&lt;MAIN!$B$19,0,N57*3600/1000000/0.96/0.96)</f>
        <v>3.7500000000000004</v>
      </c>
      <c r="P57" s="121"/>
      <c r="Q57" s="121"/>
      <c r="R57" s="121"/>
      <c r="S57" s="121"/>
      <c r="T57" s="18">
        <f t="shared" ca="1" si="8"/>
        <v>13.166745836854156</v>
      </c>
      <c r="U57" s="131">
        <f t="shared" ca="1" si="9"/>
        <v>0.94048184548958269</v>
      </c>
      <c r="V57" s="198">
        <f ca="1">IF(INT(SUM($U$10:U57)/100) &gt; INT(SUM($U$10:U56)/100), 1, 0)</f>
        <v>0</v>
      </c>
      <c r="W57" t="str" cm="1">
        <f t="array" aca="1" ref="W57" ca="1">IF(V57=1, IFERROR(ROW()-LOOKUP(2,1/($V$10:V56=1),ROW($V$10:V56)), ROW()-ROW($V$10)+1), "")</f>
        <v/>
      </c>
    </row>
    <row r="58" spans="1:23" x14ac:dyDescent="0.75">
      <c r="A58" s="33">
        <v>41688</v>
      </c>
      <c r="B58" s="227">
        <v>12.6</v>
      </c>
      <c r="C58" s="34">
        <f t="shared" si="2"/>
        <v>1.26</v>
      </c>
      <c r="D58">
        <v>26</v>
      </c>
      <c r="E58" s="34">
        <f>IF('Energy Usage'!A58&lt;MAIN!$B$19,0,$B$4*0.001)</f>
        <v>0.54</v>
      </c>
      <c r="F58" s="34">
        <f t="shared" si="10"/>
        <v>26</v>
      </c>
      <c r="G58" s="35">
        <v>125600</v>
      </c>
      <c r="H58" s="18">
        <f t="shared" ca="1" si="3"/>
        <v>296847.55916982424</v>
      </c>
      <c r="I58" s="18">
        <f t="shared" ca="1" si="4"/>
        <v>0.29684755916982425</v>
      </c>
      <c r="J58" s="18">
        <f t="shared" si="5"/>
        <v>6300</v>
      </c>
      <c r="K58" s="18">
        <f t="shared" si="0"/>
        <v>6.3</v>
      </c>
      <c r="L58" s="18">
        <f t="shared" si="1"/>
        <v>12600000</v>
      </c>
      <c r="M58" s="18">
        <f t="shared" si="6"/>
        <v>12.6</v>
      </c>
      <c r="N58" s="18">
        <f t="shared" si="7"/>
        <v>960</v>
      </c>
      <c r="O58" s="121">
        <f>IF(A58&lt;MAIN!$B$19,0,N58*3600/1000000/0.96/0.96)</f>
        <v>3.7500000000000004</v>
      </c>
      <c r="P58" s="121"/>
      <c r="Q58" s="121"/>
      <c r="R58" s="121"/>
      <c r="S58" s="121"/>
      <c r="T58" s="18">
        <f t="shared" ca="1" si="8"/>
        <v>16.646847559169824</v>
      </c>
      <c r="U58" s="131">
        <f t="shared" ca="1" si="9"/>
        <v>1.1890605399407017</v>
      </c>
      <c r="V58" s="198">
        <f ca="1">IF(INT(SUM($U$10:U58)/100) &gt; INT(SUM($U$10:U57)/100), 1, 0)</f>
        <v>0</v>
      </c>
      <c r="W58" t="str" cm="1">
        <f t="array" aca="1" ref="W58" ca="1">IF(V58=1, IFERROR(ROW()-LOOKUP(2,1/($V$10:V57=1),ROW($V$10:V57)), ROW()-ROW($V$10)+1), "")</f>
        <v/>
      </c>
    </row>
    <row r="59" spans="1:23" x14ac:dyDescent="0.75">
      <c r="A59" s="33">
        <v>41689</v>
      </c>
      <c r="B59" s="227">
        <v>21.8</v>
      </c>
      <c r="C59" s="34">
        <f t="shared" si="2"/>
        <v>2.1800000000000002</v>
      </c>
      <c r="D59">
        <v>26</v>
      </c>
      <c r="E59" s="34">
        <f>IF('Energy Usage'!A59&lt;MAIN!$B$19,0,$B$4*0.001)</f>
        <v>0.54</v>
      </c>
      <c r="F59" s="34">
        <f t="shared" si="10"/>
        <v>26</v>
      </c>
      <c r="G59" s="35">
        <v>125600</v>
      </c>
      <c r="H59" s="18">
        <f t="shared" ca="1" si="3"/>
        <v>513593.39602398156</v>
      </c>
      <c r="I59" s="18">
        <f t="shared" ca="1" si="4"/>
        <v>0.51359339602398157</v>
      </c>
      <c r="J59" s="18">
        <f t="shared" si="5"/>
        <v>10900.000000000002</v>
      </c>
      <c r="K59" s="18">
        <f t="shared" si="0"/>
        <v>10.900000000000002</v>
      </c>
      <c r="L59" s="18">
        <f t="shared" si="1"/>
        <v>21800000.000000004</v>
      </c>
      <c r="M59" s="18">
        <f t="shared" si="6"/>
        <v>21.800000000000004</v>
      </c>
      <c r="N59" s="18">
        <f t="shared" si="7"/>
        <v>960</v>
      </c>
      <c r="O59" s="121">
        <f>IF(A59&lt;MAIN!$B$19,0,N59*3600/1000000/0.96/0.96)</f>
        <v>3.7500000000000004</v>
      </c>
      <c r="P59" s="121"/>
      <c r="Q59" s="121"/>
      <c r="R59" s="121"/>
      <c r="S59" s="121"/>
      <c r="T59" s="18">
        <f t="shared" ca="1" si="8"/>
        <v>26.063593396023986</v>
      </c>
      <c r="U59" s="131">
        <f t="shared" ca="1" si="9"/>
        <v>1.8616852425731418</v>
      </c>
      <c r="V59" s="198">
        <f ca="1">IF(INT(SUM($U$10:U59)/100) &gt; INT(SUM($U$10:U58)/100), 1, 0)</f>
        <v>0</v>
      </c>
      <c r="W59" t="str" cm="1">
        <f t="array" aca="1" ref="W59" ca="1">IF(V59=1, IFERROR(ROW()-LOOKUP(2,1/($V$10:V58=1),ROW($V$10:V58)), ROW()-ROW($V$10)+1), "")</f>
        <v/>
      </c>
    </row>
    <row r="60" spans="1:23" x14ac:dyDescent="0.75">
      <c r="A60" s="33">
        <v>41690</v>
      </c>
      <c r="B60" s="227">
        <v>2.4</v>
      </c>
      <c r="C60" s="34">
        <f t="shared" si="2"/>
        <v>0.24</v>
      </c>
      <c r="D60">
        <v>25.7</v>
      </c>
      <c r="E60" s="34">
        <f>IF('Energy Usage'!A60&lt;MAIN!$B$19,0,$B$4*0.001)</f>
        <v>0.54</v>
      </c>
      <c r="F60" s="34">
        <f t="shared" si="10"/>
        <v>25.7</v>
      </c>
      <c r="G60" s="35">
        <v>125600</v>
      </c>
      <c r="H60" s="18">
        <f t="shared" ca="1" si="3"/>
        <v>56542.392222823655</v>
      </c>
      <c r="I60" s="18">
        <f t="shared" ca="1" si="4"/>
        <v>5.6542392222823652E-2</v>
      </c>
      <c r="J60" s="18">
        <f t="shared" si="5"/>
        <v>1200</v>
      </c>
      <c r="K60" s="18">
        <f t="shared" si="0"/>
        <v>1.2</v>
      </c>
      <c r="L60" s="18">
        <f t="shared" si="1"/>
        <v>2400000</v>
      </c>
      <c r="M60" s="18">
        <f t="shared" si="6"/>
        <v>2.4</v>
      </c>
      <c r="N60" s="18">
        <f t="shared" si="7"/>
        <v>960</v>
      </c>
      <c r="O60" s="121">
        <f>IF(A60&lt;MAIN!$B$19,0,N60*3600/1000000/0.96/0.96)</f>
        <v>3.7500000000000004</v>
      </c>
      <c r="P60" s="121"/>
      <c r="Q60" s="121"/>
      <c r="R60" s="121"/>
      <c r="S60" s="121"/>
      <c r="T60" s="18">
        <f t="shared" ca="1" si="8"/>
        <v>6.2065423922228238</v>
      </c>
      <c r="U60" s="131">
        <f t="shared" ca="1" si="9"/>
        <v>0.4433244565873446</v>
      </c>
      <c r="V60" s="198">
        <f ca="1">IF(INT(SUM($U$10:U60)/100) &gt; INT(SUM($U$10:U59)/100), 1, 0)</f>
        <v>0</v>
      </c>
      <c r="W60" t="str" cm="1">
        <f t="array" aca="1" ref="W60" ca="1">IF(V60=1, IFERROR(ROW()-LOOKUP(2,1/($V$10:V59=1),ROW($V$10:V59)), ROW()-ROW($V$10)+1), "")</f>
        <v/>
      </c>
    </row>
    <row r="61" spans="1:23" x14ac:dyDescent="0.75">
      <c r="A61" s="33">
        <v>41691</v>
      </c>
      <c r="B61" s="227">
        <v>0.8</v>
      </c>
      <c r="C61" s="34">
        <f t="shared" si="2"/>
        <v>0.08</v>
      </c>
      <c r="D61">
        <v>25.24</v>
      </c>
      <c r="E61" s="34">
        <f>IF('Energy Usage'!A61&lt;MAIN!$B$19,0,$B$4*0.001)</f>
        <v>0.54</v>
      </c>
      <c r="F61" s="34">
        <f t="shared" si="10"/>
        <v>25.24</v>
      </c>
      <c r="G61" s="35">
        <v>125600</v>
      </c>
      <c r="H61" s="18">
        <f t="shared" ca="1" si="3"/>
        <v>18847.464074274554</v>
      </c>
      <c r="I61" s="18">
        <f t="shared" ca="1" si="4"/>
        <v>1.8847464074274553E-2</v>
      </c>
      <c r="J61" s="18">
        <f t="shared" si="5"/>
        <v>400</v>
      </c>
      <c r="K61" s="18">
        <f t="shared" si="0"/>
        <v>0.4</v>
      </c>
      <c r="L61" s="18">
        <f t="shared" si="1"/>
        <v>800000</v>
      </c>
      <c r="M61" s="18">
        <f t="shared" si="6"/>
        <v>0.8</v>
      </c>
      <c r="N61" s="18">
        <f t="shared" si="7"/>
        <v>960</v>
      </c>
      <c r="O61" s="121">
        <f>IF(A61&lt;MAIN!$B$19,0,N61*3600/1000000/0.96/0.96)</f>
        <v>3.7500000000000004</v>
      </c>
      <c r="P61" s="121"/>
      <c r="Q61" s="121"/>
      <c r="R61" s="121"/>
      <c r="S61" s="121"/>
      <c r="T61" s="18">
        <f t="shared" ca="1" si="8"/>
        <v>4.5688474640742749</v>
      </c>
      <c r="U61" s="131">
        <f t="shared" ca="1" si="9"/>
        <v>0.3263462474338768</v>
      </c>
      <c r="V61" s="198">
        <f ca="1">IF(INT(SUM($U$10:U61)/100) &gt; INT(SUM($U$10:U60)/100), 1, 0)</f>
        <v>0</v>
      </c>
      <c r="W61" t="str" cm="1">
        <f t="array" aca="1" ref="W61" ca="1">IF(V61=1, IFERROR(ROW()-LOOKUP(2,1/($V$10:V60=1),ROW($V$10:V60)), ROW()-ROW($V$10)+1), "")</f>
        <v/>
      </c>
    </row>
    <row r="62" spans="1:23" x14ac:dyDescent="0.75">
      <c r="A62" s="33">
        <v>41692</v>
      </c>
      <c r="B62" s="227">
        <v>4.8</v>
      </c>
      <c r="C62" s="34">
        <f t="shared" si="2"/>
        <v>0.48</v>
      </c>
      <c r="D62">
        <v>25.18</v>
      </c>
      <c r="E62" s="34">
        <f>IF('Energy Usage'!A62&lt;MAIN!$B$19,0,$B$4*0.001)</f>
        <v>0.54</v>
      </c>
      <c r="F62" s="34">
        <f t="shared" si="10"/>
        <v>25.18</v>
      </c>
      <c r="G62" s="35">
        <v>125600</v>
      </c>
      <c r="H62" s="18">
        <f t="shared" ca="1" si="3"/>
        <v>113084.78444564731</v>
      </c>
      <c r="I62" s="18">
        <f t="shared" ca="1" si="4"/>
        <v>0.1130847844456473</v>
      </c>
      <c r="J62" s="18">
        <f t="shared" si="5"/>
        <v>2400</v>
      </c>
      <c r="K62" s="18">
        <f t="shared" si="0"/>
        <v>2.4</v>
      </c>
      <c r="L62" s="18">
        <f t="shared" si="1"/>
        <v>4800000</v>
      </c>
      <c r="M62" s="18">
        <f t="shared" si="6"/>
        <v>4.8</v>
      </c>
      <c r="N62" s="18">
        <f t="shared" si="7"/>
        <v>960</v>
      </c>
      <c r="O62" s="121">
        <f>IF(A62&lt;MAIN!$B$19,0,N62*3600/1000000/0.96/0.96)</f>
        <v>3.7500000000000004</v>
      </c>
      <c r="P62" s="121"/>
      <c r="Q62" s="121"/>
      <c r="R62" s="121"/>
      <c r="S62" s="121"/>
      <c r="T62" s="18">
        <f t="shared" ca="1" si="8"/>
        <v>8.6630847844456476</v>
      </c>
      <c r="U62" s="131">
        <f t="shared" ca="1" si="9"/>
        <v>0.61879177031754629</v>
      </c>
      <c r="V62" s="198">
        <f ca="1">IF(INT(SUM($U$10:U62)/100) &gt; INT(SUM($U$10:U61)/100), 1, 0)</f>
        <v>0</v>
      </c>
      <c r="W62" t="str" cm="1">
        <f t="array" aca="1" ref="W62" ca="1">IF(V62=1, IFERROR(ROW()-LOOKUP(2,1/($V$10:V61=1),ROW($V$10:V61)), ROW()-ROW($V$10)+1), "")</f>
        <v/>
      </c>
    </row>
    <row r="63" spans="1:23" x14ac:dyDescent="0.75">
      <c r="A63" s="33">
        <v>41693</v>
      </c>
      <c r="B63" s="227">
        <v>14.6</v>
      </c>
      <c r="C63" s="34">
        <f t="shared" si="2"/>
        <v>1.46</v>
      </c>
      <c r="D63">
        <v>26</v>
      </c>
      <c r="E63" s="34">
        <f>IF('Energy Usage'!A63&lt;MAIN!$B$19,0,$B$4*0.001)</f>
        <v>0.54</v>
      </c>
      <c r="F63" s="34">
        <f t="shared" si="10"/>
        <v>26</v>
      </c>
      <c r="G63" s="35">
        <v>125600</v>
      </c>
      <c r="H63" s="18">
        <f t="shared" ca="1" si="3"/>
        <v>343966.21935551061</v>
      </c>
      <c r="I63" s="18">
        <f t="shared" ca="1" si="4"/>
        <v>0.34396621935551058</v>
      </c>
      <c r="J63" s="18">
        <f t="shared" si="5"/>
        <v>7300</v>
      </c>
      <c r="K63" s="18">
        <f t="shared" si="0"/>
        <v>7.3</v>
      </c>
      <c r="L63" s="18">
        <f t="shared" si="1"/>
        <v>14600000</v>
      </c>
      <c r="M63" s="18">
        <f t="shared" si="6"/>
        <v>14.6</v>
      </c>
      <c r="N63" s="18">
        <f t="shared" si="7"/>
        <v>960</v>
      </c>
      <c r="O63" s="121">
        <f>IF(A63&lt;MAIN!$B$19,0,N63*3600/1000000/0.96/0.96)</f>
        <v>3.7500000000000004</v>
      </c>
      <c r="P63" s="121"/>
      <c r="Q63" s="121"/>
      <c r="R63" s="121"/>
      <c r="S63" s="121"/>
      <c r="T63" s="18">
        <f t="shared" ca="1" si="8"/>
        <v>18.693966219355509</v>
      </c>
      <c r="U63" s="131">
        <f t="shared" ca="1" si="9"/>
        <v>1.3352833013825365</v>
      </c>
      <c r="V63" s="198">
        <f ca="1">IF(INT(SUM($U$10:U63)/100) &gt; INT(SUM($U$10:U62)/100), 1, 0)</f>
        <v>0</v>
      </c>
      <c r="W63" t="str" cm="1">
        <f t="array" aca="1" ref="W63" ca="1">IF(V63=1, IFERROR(ROW()-LOOKUP(2,1/($V$10:V62=1),ROW($V$10:V62)), ROW()-ROW($V$10)+1), "")</f>
        <v/>
      </c>
    </row>
    <row r="64" spans="1:23" x14ac:dyDescent="0.75">
      <c r="A64" s="33">
        <v>41694</v>
      </c>
      <c r="B64" s="227">
        <v>6.8</v>
      </c>
      <c r="C64" s="34">
        <f t="shared" si="2"/>
        <v>0.67999999999999994</v>
      </c>
      <c r="D64">
        <v>26</v>
      </c>
      <c r="E64" s="34">
        <f>IF('Energy Usage'!A64&lt;MAIN!$B$19,0,$B$4*0.001)</f>
        <v>0.54</v>
      </c>
      <c r="F64" s="34">
        <f t="shared" si="10"/>
        <v>26</v>
      </c>
      <c r="G64" s="35">
        <v>125600</v>
      </c>
      <c r="H64" s="18">
        <f t="shared" ca="1" si="3"/>
        <v>160203.44463133367</v>
      </c>
      <c r="I64" s="18">
        <f t="shared" ca="1" si="4"/>
        <v>0.16020344463133368</v>
      </c>
      <c r="J64" s="18">
        <f t="shared" si="5"/>
        <v>3400</v>
      </c>
      <c r="K64" s="18">
        <f t="shared" si="0"/>
        <v>3.4</v>
      </c>
      <c r="L64" s="18">
        <f t="shared" si="1"/>
        <v>6800000</v>
      </c>
      <c r="M64" s="18">
        <f t="shared" si="6"/>
        <v>6.8</v>
      </c>
      <c r="N64" s="18">
        <f t="shared" si="7"/>
        <v>960</v>
      </c>
      <c r="O64" s="121">
        <f>IF(A64&lt;MAIN!$B$19,0,N64*3600/1000000/0.96/0.96)</f>
        <v>3.7500000000000004</v>
      </c>
      <c r="P64" s="121"/>
      <c r="Q64" s="121"/>
      <c r="R64" s="121"/>
      <c r="S64" s="121"/>
      <c r="T64" s="18">
        <f t="shared" ca="1" si="8"/>
        <v>10.710203444631334</v>
      </c>
      <c r="U64" s="131">
        <f t="shared" ca="1" si="9"/>
        <v>0.76501453175938106</v>
      </c>
      <c r="V64" s="198">
        <f ca="1">IF(INT(SUM($U$10:U64)/100) &gt; INT(SUM($U$10:U63)/100), 1, 0)</f>
        <v>0</v>
      </c>
      <c r="W64" t="str" cm="1">
        <f t="array" aca="1" ref="W64" ca="1">IF(V64=1, IFERROR(ROW()-LOOKUP(2,1/($V$10:V63=1),ROW($V$10:V63)), ROW()-ROW($V$10)+1), "")</f>
        <v/>
      </c>
    </row>
    <row r="65" spans="1:23" x14ac:dyDescent="0.75">
      <c r="A65" s="33">
        <v>41695</v>
      </c>
      <c r="B65" s="227">
        <v>0</v>
      </c>
      <c r="C65" s="34">
        <f t="shared" si="2"/>
        <v>0</v>
      </c>
      <c r="D65">
        <v>25.46</v>
      </c>
      <c r="E65" s="34">
        <f>IF('Energy Usage'!A65&lt;MAIN!$B$19,0,$B$4*0.001)</f>
        <v>0.54</v>
      </c>
      <c r="F65" s="34">
        <f t="shared" si="10"/>
        <v>25.46</v>
      </c>
      <c r="G65" s="35">
        <v>125600</v>
      </c>
      <c r="H65" s="18">
        <f t="shared" ca="1" si="3"/>
        <v>0</v>
      </c>
      <c r="I65" s="18">
        <f t="shared" ca="1" si="4"/>
        <v>0</v>
      </c>
      <c r="J65" s="18">
        <f t="shared" si="5"/>
        <v>0</v>
      </c>
      <c r="K65" s="18">
        <f t="shared" si="0"/>
        <v>0</v>
      </c>
      <c r="L65" s="18">
        <f t="shared" si="1"/>
        <v>0</v>
      </c>
      <c r="M65" s="18">
        <f t="shared" si="6"/>
        <v>0</v>
      </c>
      <c r="N65" s="18">
        <f t="shared" si="7"/>
        <v>960</v>
      </c>
      <c r="O65" s="121">
        <f>IF(A65&lt;MAIN!$B$19,0,N65*3600/1000000/0.96/0.96)</f>
        <v>3.7500000000000004</v>
      </c>
      <c r="P65" s="121"/>
      <c r="Q65" s="121"/>
      <c r="R65" s="121"/>
      <c r="S65" s="121"/>
      <c r="T65" s="18">
        <f t="shared" ca="1" si="8"/>
        <v>3.7500000000000004</v>
      </c>
      <c r="U65" s="131">
        <f t="shared" ca="1" si="9"/>
        <v>0.2678571428571429</v>
      </c>
      <c r="V65" s="198">
        <f ca="1">IF(INT(SUM($U$10:U65)/100) &gt; INT(SUM($U$10:U64)/100), 1, 0)</f>
        <v>0</v>
      </c>
      <c r="W65" t="str" cm="1">
        <f t="array" aca="1" ref="W65" ca="1">IF(V65=1, IFERROR(ROW()-LOOKUP(2,1/($V$10:V64=1),ROW($V$10:V64)), ROW()-ROW($V$10)+1), "")</f>
        <v/>
      </c>
    </row>
    <row r="66" spans="1:23" x14ac:dyDescent="0.75">
      <c r="A66" s="33">
        <v>41696</v>
      </c>
      <c r="B66" s="227">
        <v>0.8</v>
      </c>
      <c r="C66" s="34">
        <f t="shared" si="2"/>
        <v>0.08</v>
      </c>
      <c r="D66">
        <v>25</v>
      </c>
      <c r="E66" s="34">
        <f>IF('Energy Usage'!A66&lt;MAIN!$B$19,0,$B$4*0.001)</f>
        <v>0.54</v>
      </c>
      <c r="F66" s="34">
        <f t="shared" si="10"/>
        <v>25</v>
      </c>
      <c r="G66" s="35">
        <v>125600</v>
      </c>
      <c r="H66" s="18">
        <f t="shared" ca="1" si="3"/>
        <v>18847.464074274554</v>
      </c>
      <c r="I66" s="18">
        <f t="shared" ca="1" si="4"/>
        <v>1.8847464074274553E-2</v>
      </c>
      <c r="J66" s="18">
        <f t="shared" si="5"/>
        <v>400</v>
      </c>
      <c r="K66" s="18">
        <f t="shared" si="0"/>
        <v>0.4</v>
      </c>
      <c r="L66" s="18">
        <f t="shared" si="1"/>
        <v>800000</v>
      </c>
      <c r="M66" s="18">
        <f t="shared" si="6"/>
        <v>0.8</v>
      </c>
      <c r="N66" s="18">
        <f t="shared" si="7"/>
        <v>960</v>
      </c>
      <c r="O66" s="121">
        <f>IF(A66&lt;MAIN!$B$19,0,N66*3600/1000000/0.96/0.96)</f>
        <v>3.7500000000000004</v>
      </c>
      <c r="P66" s="121"/>
      <c r="Q66" s="121"/>
      <c r="R66" s="121"/>
      <c r="S66" s="121"/>
      <c r="T66" s="18">
        <f t="shared" ca="1" si="8"/>
        <v>4.5688474640742749</v>
      </c>
      <c r="U66" s="131">
        <f t="shared" ca="1" si="9"/>
        <v>0.3263462474338768</v>
      </c>
      <c r="V66" s="198">
        <f ca="1">IF(INT(SUM($U$10:U66)/100) &gt; INT(SUM($U$10:U65)/100), 1, 0)</f>
        <v>0</v>
      </c>
      <c r="W66" t="str" cm="1">
        <f t="array" aca="1" ref="W66" ca="1">IF(V66=1, IFERROR(ROW()-LOOKUP(2,1/($V$10:V65=1),ROW($V$10:V65)), ROW()-ROW($V$10)+1), "")</f>
        <v/>
      </c>
    </row>
    <row r="67" spans="1:23" x14ac:dyDescent="0.75">
      <c r="A67" s="33">
        <v>41697</v>
      </c>
      <c r="B67" s="227">
        <v>0</v>
      </c>
      <c r="C67" s="34">
        <f t="shared" si="2"/>
        <v>0</v>
      </c>
      <c r="D67">
        <v>24.46</v>
      </c>
      <c r="E67" s="34">
        <f>IF('Energy Usage'!A67&lt;MAIN!$B$19,0,$B$4*0.001)</f>
        <v>0.54</v>
      </c>
      <c r="F67" s="34">
        <f t="shared" si="10"/>
        <v>24.46</v>
      </c>
      <c r="G67" s="35">
        <v>125600</v>
      </c>
      <c r="H67" s="18">
        <f t="shared" ca="1" si="3"/>
        <v>0</v>
      </c>
      <c r="I67" s="18">
        <f t="shared" ca="1" si="4"/>
        <v>0</v>
      </c>
      <c r="J67" s="18">
        <f t="shared" si="5"/>
        <v>0</v>
      </c>
      <c r="K67" s="18">
        <f t="shared" si="0"/>
        <v>0</v>
      </c>
      <c r="L67" s="18">
        <f t="shared" si="1"/>
        <v>0</v>
      </c>
      <c r="M67" s="18">
        <f t="shared" si="6"/>
        <v>0</v>
      </c>
      <c r="N67" s="18">
        <f t="shared" si="7"/>
        <v>960</v>
      </c>
      <c r="O67" s="121">
        <f>IF(A67&lt;MAIN!$B$19,0,N67*3600/1000000/0.96/0.96)</f>
        <v>3.7500000000000004</v>
      </c>
      <c r="P67" s="121"/>
      <c r="Q67" s="121"/>
      <c r="R67" s="121"/>
      <c r="S67" s="121"/>
      <c r="T67" s="18">
        <f t="shared" ca="1" si="8"/>
        <v>3.7500000000000004</v>
      </c>
      <c r="U67" s="131">
        <f t="shared" ca="1" si="9"/>
        <v>0.2678571428571429</v>
      </c>
      <c r="V67" s="198">
        <f ca="1">IF(INT(SUM($U$10:U67)/100) &gt; INT(SUM($U$10:U66)/100), 1, 0)</f>
        <v>0</v>
      </c>
      <c r="W67" t="str" cm="1">
        <f t="array" aca="1" ref="W67" ca="1">IF(V67=1, IFERROR(ROW()-LOOKUP(2,1/($V$10:V66=1),ROW($V$10:V66)), ROW()-ROW($V$10)+1), "")</f>
        <v/>
      </c>
    </row>
    <row r="68" spans="1:23" x14ac:dyDescent="0.75">
      <c r="A68" s="33">
        <v>41698</v>
      </c>
      <c r="B68" s="227">
        <v>0.4</v>
      </c>
      <c r="C68" s="34">
        <f t="shared" si="2"/>
        <v>0.04</v>
      </c>
      <c r="D68">
        <v>23.96</v>
      </c>
      <c r="E68" s="34">
        <f>IF('Energy Usage'!A68&lt;MAIN!$B$19,0,$B$4*0.001)</f>
        <v>0.54</v>
      </c>
      <c r="F68" s="34">
        <f t="shared" si="10"/>
        <v>23.96</v>
      </c>
      <c r="G68" s="35">
        <v>125600</v>
      </c>
      <c r="H68" s="18">
        <f t="shared" ca="1" si="3"/>
        <v>9423.7320371372771</v>
      </c>
      <c r="I68" s="18">
        <f t="shared" ca="1" si="4"/>
        <v>9.4237320371372765E-3</v>
      </c>
      <c r="J68" s="18">
        <f t="shared" si="5"/>
        <v>200</v>
      </c>
      <c r="K68" s="18">
        <f t="shared" si="0"/>
        <v>0.2</v>
      </c>
      <c r="L68" s="18">
        <f t="shared" si="1"/>
        <v>400000</v>
      </c>
      <c r="M68" s="18">
        <f t="shared" si="6"/>
        <v>0.4</v>
      </c>
      <c r="N68" s="18">
        <f t="shared" si="7"/>
        <v>960</v>
      </c>
      <c r="O68" s="121">
        <f>IF(A68&lt;MAIN!$B$19,0,N68*3600/1000000/0.96/0.96)</f>
        <v>3.7500000000000004</v>
      </c>
      <c r="P68" s="121"/>
      <c r="Q68" s="121"/>
      <c r="R68" s="121"/>
      <c r="S68" s="121"/>
      <c r="T68" s="18">
        <f t="shared" ca="1" si="8"/>
        <v>4.1594237320371379</v>
      </c>
      <c r="U68" s="131">
        <f t="shared" ca="1" si="9"/>
        <v>0.29710169514550988</v>
      </c>
      <c r="V68" s="198">
        <f ca="1">IF(INT(SUM($U$10:U68)/100) &gt; INT(SUM($U$10:U67)/100), 1, 0)</f>
        <v>0</v>
      </c>
      <c r="W68" t="str" cm="1">
        <f t="array" aca="1" ref="W68" ca="1">IF(V68=1, IFERROR(ROW()-LOOKUP(2,1/($V$10:V67=1),ROW($V$10:V67)), ROW()-ROW($V$10)+1), "")</f>
        <v/>
      </c>
    </row>
    <row r="69" spans="1:23" x14ac:dyDescent="0.75">
      <c r="A69" s="127">
        <v>41699</v>
      </c>
      <c r="B69" s="228">
        <v>2</v>
      </c>
      <c r="C69" s="128">
        <f t="shared" si="2"/>
        <v>0.2</v>
      </c>
      <c r="D69" s="73">
        <v>23.62</v>
      </c>
      <c r="E69" s="34">
        <f>IF('Energy Usage'!A69&lt;MAIN!$B$19,0,$B$4*0.001)</f>
        <v>0.54</v>
      </c>
      <c r="F69" s="34">
        <f t="shared" si="10"/>
        <v>23.62</v>
      </c>
      <c r="G69" s="129">
        <v>125600</v>
      </c>
      <c r="H69" s="130">
        <f ca="1">(C69*G69)/$H$1</f>
        <v>47118.660185686385</v>
      </c>
      <c r="I69" s="130">
        <f t="shared" ca="1" si="4"/>
        <v>4.7118660185686383E-2</v>
      </c>
      <c r="J69" s="130">
        <f t="shared" si="5"/>
        <v>1000</v>
      </c>
      <c r="K69" s="130">
        <f t="shared" si="0"/>
        <v>1</v>
      </c>
      <c r="L69" s="130">
        <f t="shared" si="1"/>
        <v>2000000</v>
      </c>
      <c r="M69" s="130">
        <f t="shared" si="6"/>
        <v>2</v>
      </c>
      <c r="N69" s="130">
        <f t="shared" si="7"/>
        <v>960</v>
      </c>
      <c r="O69" s="121">
        <f>IF(A69&lt;MAIN!$B$19,0,N69*3600/1000000/0.96/0.96)</f>
        <v>3.7500000000000004</v>
      </c>
      <c r="P69" s="121"/>
      <c r="Q69" s="121"/>
      <c r="R69" s="121"/>
      <c r="S69" s="121"/>
      <c r="T69" s="130">
        <f t="shared" ca="1" si="8"/>
        <v>5.7971186601856868</v>
      </c>
      <c r="U69" s="133">
        <f t="shared" ca="1" si="9"/>
        <v>0.41407990429897767</v>
      </c>
      <c r="V69" s="198">
        <f ca="1">IF(INT(SUM($U$10:U69)/100) &gt; INT(SUM($U$10:U68)/100), 1, 0)</f>
        <v>0</v>
      </c>
      <c r="W69" t="str" cm="1">
        <f t="array" aca="1" ref="W69" ca="1">IF(V69=1, IFERROR(ROW()-LOOKUP(2,1/($V$10:V68=1),ROW($V$10:V68)), ROW()-ROW($V$10)+1), "")</f>
        <v/>
      </c>
    </row>
    <row r="70" spans="1:23" x14ac:dyDescent="0.75">
      <c r="A70" s="33">
        <v>41700</v>
      </c>
      <c r="B70" s="227">
        <v>19</v>
      </c>
      <c r="C70" s="34">
        <f t="shared" si="2"/>
        <v>1.9</v>
      </c>
      <c r="D70">
        <v>24.98</v>
      </c>
      <c r="E70" s="34">
        <f>IF('Energy Usage'!A70&lt;MAIN!$B$19,0,$B$4*0.001)</f>
        <v>0.54</v>
      </c>
      <c r="F70" s="34">
        <f t="shared" si="10"/>
        <v>24.98</v>
      </c>
      <c r="G70" s="35">
        <v>125600</v>
      </c>
      <c r="H70" s="18">
        <f t="shared" ca="1" si="3"/>
        <v>447627.27176402061</v>
      </c>
      <c r="I70" s="18">
        <f t="shared" ca="1" si="4"/>
        <v>0.44762727176402062</v>
      </c>
      <c r="J70" s="18">
        <f t="shared" si="5"/>
        <v>9500</v>
      </c>
      <c r="K70" s="18">
        <f t="shared" si="0"/>
        <v>9.5</v>
      </c>
      <c r="L70" s="18">
        <f t="shared" si="1"/>
        <v>19000000</v>
      </c>
      <c r="M70" s="18">
        <f t="shared" si="6"/>
        <v>19</v>
      </c>
      <c r="N70" s="18">
        <f t="shared" si="7"/>
        <v>960</v>
      </c>
      <c r="O70" s="121">
        <f>IF(A70&lt;MAIN!$B$19,0,N70*3600/1000000/0.96/0.96)</f>
        <v>3.7500000000000004</v>
      </c>
      <c r="P70" s="121"/>
      <c r="Q70" s="121"/>
      <c r="R70" s="121"/>
      <c r="S70" s="121"/>
      <c r="T70" s="18">
        <f t="shared" ca="1" si="8"/>
        <v>23.19762727176402</v>
      </c>
      <c r="U70" s="131">
        <f t="shared" ca="1" si="9"/>
        <v>1.6569733765545731</v>
      </c>
      <c r="V70" s="198">
        <f ca="1">IF(INT(SUM($U$10:U70)/100) &gt; INT(SUM($U$10:U69)/100), 1, 0)</f>
        <v>0</v>
      </c>
      <c r="W70" t="str" cm="1">
        <f t="array" aca="1" ref="W70" ca="1">IF(V70=1, IFERROR(ROW()-LOOKUP(2,1/($V$10:V69=1),ROW($V$10:V69)), ROW()-ROW($V$10)+1), "")</f>
        <v/>
      </c>
    </row>
    <row r="71" spans="1:23" x14ac:dyDescent="0.75">
      <c r="A71" s="33">
        <v>41701</v>
      </c>
      <c r="B71" s="227">
        <v>1</v>
      </c>
      <c r="C71" s="34">
        <f t="shared" si="2"/>
        <v>0.1</v>
      </c>
      <c r="D71">
        <v>24.540000000000003</v>
      </c>
      <c r="E71" s="34">
        <f>IF('Energy Usage'!A71&lt;MAIN!$B$19,0,$B$4*0.001)</f>
        <v>0.54</v>
      </c>
      <c r="F71" s="34">
        <f t="shared" si="10"/>
        <v>24.540000000000003</v>
      </c>
      <c r="G71" s="35">
        <v>125600</v>
      </c>
      <c r="H71" s="18">
        <f t="shared" ca="1" si="3"/>
        <v>23559.330092843193</v>
      </c>
      <c r="I71" s="18">
        <f t="shared" ca="1" si="4"/>
        <v>2.3559330092843191E-2</v>
      </c>
      <c r="J71" s="18">
        <f t="shared" si="5"/>
        <v>500</v>
      </c>
      <c r="K71" s="18">
        <f t="shared" si="0"/>
        <v>0.5</v>
      </c>
      <c r="L71" s="18">
        <f t="shared" si="1"/>
        <v>1000000</v>
      </c>
      <c r="M71" s="18">
        <f t="shared" si="6"/>
        <v>1</v>
      </c>
      <c r="N71" s="18">
        <f t="shared" si="7"/>
        <v>960</v>
      </c>
      <c r="O71" s="121">
        <f>IF(A71&lt;MAIN!$B$19,0,N71*3600/1000000/0.96/0.96)</f>
        <v>3.7500000000000004</v>
      </c>
      <c r="P71" s="121"/>
      <c r="Q71" s="121"/>
      <c r="R71" s="121"/>
      <c r="S71" s="121"/>
      <c r="T71" s="18">
        <f t="shared" ca="1" si="8"/>
        <v>4.7735593300928434</v>
      </c>
      <c r="U71" s="131">
        <f t="shared" ca="1" si="9"/>
        <v>0.34096852357806029</v>
      </c>
      <c r="V71" s="198">
        <f ca="1">IF(INT(SUM($U$10:U71)/100) &gt; INT(SUM($U$10:U70)/100), 1, 0)</f>
        <v>0</v>
      </c>
      <c r="W71" t="str" cm="1">
        <f t="array" aca="1" ref="W71" ca="1">IF(V71=1, IFERROR(ROW()-LOOKUP(2,1/($V$10:V70=1),ROW($V$10:V70)), ROW()-ROW($V$10)+1), "")</f>
        <v/>
      </c>
    </row>
    <row r="72" spans="1:23" x14ac:dyDescent="0.75">
      <c r="A72" s="33">
        <v>41702</v>
      </c>
      <c r="B72" s="227">
        <v>2.4</v>
      </c>
      <c r="C72" s="34">
        <f t="shared" si="2"/>
        <v>0.24</v>
      </c>
      <c r="D72">
        <v>24.240000000000002</v>
      </c>
      <c r="E72" s="34">
        <f>IF('Energy Usage'!A72&lt;MAIN!$B$19,0,$B$4*0.001)</f>
        <v>0.54</v>
      </c>
      <c r="F72" s="34">
        <f t="shared" si="10"/>
        <v>24.240000000000002</v>
      </c>
      <c r="G72" s="35">
        <v>125600</v>
      </c>
      <c r="H72" s="18">
        <f t="shared" ca="1" si="3"/>
        <v>56542.392222823655</v>
      </c>
      <c r="I72" s="18">
        <f t="shared" ca="1" si="4"/>
        <v>5.6542392222823652E-2</v>
      </c>
      <c r="J72" s="18">
        <f t="shared" si="5"/>
        <v>1200</v>
      </c>
      <c r="K72" s="18">
        <f t="shared" si="0"/>
        <v>1.2</v>
      </c>
      <c r="L72" s="18">
        <f t="shared" si="1"/>
        <v>2400000</v>
      </c>
      <c r="M72" s="18">
        <f t="shared" si="6"/>
        <v>2.4</v>
      </c>
      <c r="N72" s="18">
        <f t="shared" si="7"/>
        <v>960</v>
      </c>
      <c r="O72" s="121">
        <f>IF(A72&lt;MAIN!$B$19,0,N72*3600/1000000/0.96/0.96)</f>
        <v>3.7500000000000004</v>
      </c>
      <c r="P72" s="121"/>
      <c r="Q72" s="121"/>
      <c r="R72" s="121"/>
      <c r="S72" s="121"/>
      <c r="T72" s="18">
        <f t="shared" ca="1" si="8"/>
        <v>6.2065423922228238</v>
      </c>
      <c r="U72" s="131">
        <f t="shared" ca="1" si="9"/>
        <v>0.4433244565873446</v>
      </c>
      <c r="V72" s="198">
        <f ca="1">IF(INT(SUM($U$10:U72)/100) &gt; INT(SUM($U$10:U71)/100), 1, 0)</f>
        <v>0</v>
      </c>
      <c r="W72" t="str" cm="1">
        <f t="array" aca="1" ref="W72" ca="1">IF(V72=1, IFERROR(ROW()-LOOKUP(2,1/($V$10:V71=1),ROW($V$10:V71)), ROW()-ROW($V$10)+1), "")</f>
        <v/>
      </c>
    </row>
    <row r="73" spans="1:23" x14ac:dyDescent="0.75">
      <c r="A73" s="33">
        <v>41703</v>
      </c>
      <c r="B73" s="227">
        <v>23.8</v>
      </c>
      <c r="C73" s="34">
        <f t="shared" si="2"/>
        <v>2.3800000000000003</v>
      </c>
      <c r="D73">
        <v>26</v>
      </c>
      <c r="E73" s="34">
        <f>IF('Energy Usage'!A73&lt;MAIN!$B$19,0,$B$4*0.001)</f>
        <v>0.54</v>
      </c>
      <c r="F73" s="34">
        <f t="shared" si="10"/>
        <v>26</v>
      </c>
      <c r="G73" s="35">
        <v>125600</v>
      </c>
      <c r="H73" s="18">
        <f t="shared" ca="1" si="3"/>
        <v>560712.05620966805</v>
      </c>
      <c r="I73" s="18">
        <f t="shared" ca="1" si="4"/>
        <v>0.56071205620966802</v>
      </c>
      <c r="J73" s="18">
        <f t="shared" si="5"/>
        <v>11900.000000000002</v>
      </c>
      <c r="K73" s="18">
        <f t="shared" si="0"/>
        <v>11.900000000000002</v>
      </c>
      <c r="L73" s="18">
        <f t="shared" si="1"/>
        <v>23800000.000000004</v>
      </c>
      <c r="M73" s="18">
        <f t="shared" si="6"/>
        <v>23.800000000000004</v>
      </c>
      <c r="N73" s="18">
        <f t="shared" si="7"/>
        <v>960</v>
      </c>
      <c r="O73" s="121">
        <f>IF(A73&lt;MAIN!$B$19,0,N73*3600/1000000/0.96/0.96)</f>
        <v>3.7500000000000004</v>
      </c>
      <c r="P73" s="121"/>
      <c r="Q73" s="121"/>
      <c r="R73" s="121"/>
      <c r="S73" s="121"/>
      <c r="T73" s="18">
        <f t="shared" ca="1" si="8"/>
        <v>28.110712056209671</v>
      </c>
      <c r="U73" s="131">
        <f t="shared" ca="1" si="9"/>
        <v>2.0079080040149764</v>
      </c>
      <c r="V73" s="198">
        <f ca="1">IF(INT(SUM($U$10:U73)/100) &gt; INT(SUM($U$10:U72)/100), 1, 0)</f>
        <v>0</v>
      </c>
      <c r="W73" t="str" cm="1">
        <f t="array" aca="1" ref="W73" ca="1">IF(V73=1, IFERROR(ROW()-LOOKUP(2,1/($V$10:V72=1),ROW($V$10:V72)), ROW()-ROW($V$10)+1), "")</f>
        <v/>
      </c>
    </row>
    <row r="74" spans="1:23" x14ac:dyDescent="0.75">
      <c r="A74" s="33">
        <v>41704</v>
      </c>
      <c r="B74" s="227">
        <v>8.6</v>
      </c>
      <c r="C74" s="34">
        <f t="shared" si="2"/>
        <v>0.86</v>
      </c>
      <c r="D74">
        <v>26</v>
      </c>
      <c r="E74" s="34">
        <f>IF('Energy Usage'!A74&lt;MAIN!$B$19,0,$B$4*0.001)</f>
        <v>0.54</v>
      </c>
      <c r="F74" s="34">
        <f t="shared" si="10"/>
        <v>26</v>
      </c>
      <c r="G74" s="35">
        <v>125600</v>
      </c>
      <c r="H74" s="18">
        <f t="shared" ca="1" si="3"/>
        <v>202610.23879845144</v>
      </c>
      <c r="I74" s="18">
        <f t="shared" ca="1" si="4"/>
        <v>0.20261023879845144</v>
      </c>
      <c r="J74" s="18">
        <f t="shared" ref="J74:J137" si="11">$K$2*C74*1000/$K$1</f>
        <v>4300</v>
      </c>
      <c r="K74" s="18">
        <f t="shared" ref="K74:K137" si="12">J74/1000</f>
        <v>4.3</v>
      </c>
      <c r="L74" s="18">
        <f t="shared" ref="L74:L137" si="13">M74*1000000</f>
        <v>8600000</v>
      </c>
      <c r="M74" s="18">
        <f t="shared" si="6"/>
        <v>8.6</v>
      </c>
      <c r="N74" s="18">
        <f t="shared" si="7"/>
        <v>960</v>
      </c>
      <c r="O74" s="121">
        <f>IF(A74&lt;MAIN!$B$19,0,N74*3600/1000000/0.96/0.96)</f>
        <v>3.7500000000000004</v>
      </c>
      <c r="P74" s="121"/>
      <c r="Q74" s="121"/>
      <c r="R74" s="121"/>
      <c r="S74" s="121"/>
      <c r="T74" s="18">
        <f t="shared" ca="1" si="8"/>
        <v>12.552610238798451</v>
      </c>
      <c r="U74" s="131">
        <f t="shared" ca="1" si="9"/>
        <v>0.89661501705703228</v>
      </c>
      <c r="V74" s="198">
        <f ca="1">IF(INT(SUM($U$10:U74)/100) &gt; INT(SUM($U$10:U73)/100), 1, 0)</f>
        <v>0</v>
      </c>
      <c r="W74" t="str" cm="1">
        <f t="array" aca="1" ref="W74" ca="1">IF(V74=1, IFERROR(ROW()-LOOKUP(2,1/($V$10:V73=1),ROW($V$10:V73)), ROW()-ROW($V$10)+1), "")</f>
        <v/>
      </c>
    </row>
    <row r="75" spans="1:23" x14ac:dyDescent="0.75">
      <c r="A75" s="33">
        <v>41705</v>
      </c>
      <c r="B75" s="227">
        <v>34</v>
      </c>
      <c r="C75" s="34">
        <f t="shared" ref="C75:C138" si="14">IF(B75/1000*$B$2&lt;=$B$3,B75/1000*$B$2,$B$3)</f>
        <v>2.5</v>
      </c>
      <c r="D75">
        <v>26</v>
      </c>
      <c r="E75" s="34">
        <f>IF('Energy Usage'!A75&lt;MAIN!$B$19,0,$B$4*0.001)</f>
        <v>0.54</v>
      </c>
      <c r="F75" s="34">
        <f t="shared" si="10"/>
        <v>26</v>
      </c>
      <c r="G75" s="35">
        <v>125600</v>
      </c>
      <c r="H75" s="18">
        <f t="shared" ref="H75:H138" ca="1" si="15">(C75*G75)/$H$1</f>
        <v>588983.25232107972</v>
      </c>
      <c r="I75" s="18">
        <f t="shared" ref="I75:I138" ca="1" si="16">H75/1000000</f>
        <v>0.58898325232107973</v>
      </c>
      <c r="J75" s="18">
        <f t="shared" si="11"/>
        <v>12500</v>
      </c>
      <c r="K75" s="18">
        <f t="shared" si="12"/>
        <v>12.5</v>
      </c>
      <c r="L75" s="18">
        <f t="shared" si="13"/>
        <v>25000000</v>
      </c>
      <c r="M75" s="18">
        <f t="shared" ref="M75:M138" si="17">($K$3*K75)</f>
        <v>25</v>
      </c>
      <c r="N75" s="18">
        <f t="shared" ref="N75:N138" si="18">$N$1*24</f>
        <v>960</v>
      </c>
      <c r="O75" s="121">
        <f>IF(A75&lt;MAIN!$B$19,0,N75*3600/1000000/0.96/0.96)</f>
        <v>3.7500000000000004</v>
      </c>
      <c r="P75" s="121"/>
      <c r="Q75" s="121"/>
      <c r="R75" s="121"/>
      <c r="S75" s="121"/>
      <c r="T75" s="18">
        <f t="shared" ref="T75:T138" ca="1" si="19">I75+M75+O75</f>
        <v>29.338983252321079</v>
      </c>
      <c r="U75" s="131">
        <f t="shared" ref="U75:U138" ca="1" si="20">(T75/$U$1)/$U$2</f>
        <v>2.0956416608800774</v>
      </c>
      <c r="V75" s="198">
        <f ca="1">IF(INT(SUM($U$10:U75)/100) &gt; INT(SUM($U$10:U74)/100), 1, 0)</f>
        <v>0</v>
      </c>
      <c r="W75" t="str" cm="1">
        <f t="array" aca="1" ref="W75" ca="1">IF(V75=1, IFERROR(ROW()-LOOKUP(2,1/($V$10:V74=1),ROW($V$10:V74)), ROW()-ROW($V$10)+1), "")</f>
        <v/>
      </c>
    </row>
    <row r="76" spans="1:23" x14ac:dyDescent="0.75">
      <c r="A76" s="33">
        <v>41706</v>
      </c>
      <c r="B76" s="227">
        <v>52.4</v>
      </c>
      <c r="C76" s="34">
        <f t="shared" si="14"/>
        <v>2.5</v>
      </c>
      <c r="D76">
        <v>26</v>
      </c>
      <c r="E76" s="34">
        <f>IF('Energy Usage'!A76&lt;MAIN!$B$19,0,$B$4*0.001)</f>
        <v>0.54</v>
      </c>
      <c r="F76" s="34">
        <f t="shared" si="10"/>
        <v>26</v>
      </c>
      <c r="G76" s="35">
        <v>125600</v>
      </c>
      <c r="H76" s="18">
        <f t="shared" ca="1" si="15"/>
        <v>588983.25232107972</v>
      </c>
      <c r="I76" s="18">
        <f t="shared" ca="1" si="16"/>
        <v>0.58898325232107973</v>
      </c>
      <c r="J76" s="18">
        <f t="shared" si="11"/>
        <v>12500</v>
      </c>
      <c r="K76" s="18">
        <f t="shared" si="12"/>
        <v>12.5</v>
      </c>
      <c r="L76" s="18">
        <f t="shared" si="13"/>
        <v>25000000</v>
      </c>
      <c r="M76" s="18">
        <f t="shared" si="17"/>
        <v>25</v>
      </c>
      <c r="N76" s="18">
        <f t="shared" si="18"/>
        <v>960</v>
      </c>
      <c r="O76" s="121">
        <f>IF(A76&lt;MAIN!$B$19,0,N76*3600/1000000/0.96/0.96)</f>
        <v>3.7500000000000004</v>
      </c>
      <c r="P76" s="121"/>
      <c r="Q76" s="121"/>
      <c r="R76" s="121"/>
      <c r="S76" s="121"/>
      <c r="T76" s="18">
        <f t="shared" ca="1" si="19"/>
        <v>29.338983252321079</v>
      </c>
      <c r="U76" s="131">
        <f t="shared" ca="1" si="20"/>
        <v>2.0956416608800774</v>
      </c>
      <c r="V76" s="198">
        <f ca="1">IF(INT(SUM($U$10:U76)/100) &gt; INT(SUM($U$10:U75)/100), 1, 0)</f>
        <v>0</v>
      </c>
      <c r="W76" t="str" cm="1">
        <f t="array" aca="1" ref="W76" ca="1">IF(V76=1, IFERROR(ROW()-LOOKUP(2,1/($V$10:V75=1),ROW($V$10:V75)), ROW()-ROW($V$10)+1), "")</f>
        <v/>
      </c>
    </row>
    <row r="77" spans="1:23" x14ac:dyDescent="0.75">
      <c r="A77" s="33">
        <v>41707</v>
      </c>
      <c r="B77" s="227">
        <v>10.6</v>
      </c>
      <c r="C77" s="34">
        <f t="shared" si="14"/>
        <v>1.06</v>
      </c>
      <c r="D77">
        <v>26</v>
      </c>
      <c r="E77" s="34">
        <f>IF('Energy Usage'!A77&lt;MAIN!$B$19,0,$B$4*0.001)</f>
        <v>0.54</v>
      </c>
      <c r="F77" s="34">
        <f t="shared" ref="F77:F140" si="21">IF(F76+C77-E77&gt;$B$6,$B$6, IF( F76+C77-E77&lt;0, 0, F76+C77-E77))</f>
        <v>26</v>
      </c>
      <c r="G77" s="35">
        <v>125600</v>
      </c>
      <c r="H77" s="18">
        <f t="shared" ca="1" si="15"/>
        <v>249728.89898413784</v>
      </c>
      <c r="I77" s="18">
        <f t="shared" ca="1" si="16"/>
        <v>0.24972889898413783</v>
      </c>
      <c r="J77" s="18">
        <f t="shared" si="11"/>
        <v>5300</v>
      </c>
      <c r="K77" s="18">
        <f t="shared" si="12"/>
        <v>5.3</v>
      </c>
      <c r="L77" s="18">
        <f t="shared" si="13"/>
        <v>10600000</v>
      </c>
      <c r="M77" s="18">
        <f t="shared" si="17"/>
        <v>10.6</v>
      </c>
      <c r="N77" s="18">
        <f t="shared" si="18"/>
        <v>960</v>
      </c>
      <c r="O77" s="121">
        <f>IF(A77&lt;MAIN!$B$19,0,N77*3600/1000000/0.96/0.96)</f>
        <v>3.7500000000000004</v>
      </c>
      <c r="P77" s="121"/>
      <c r="Q77" s="121"/>
      <c r="R77" s="121"/>
      <c r="S77" s="121"/>
      <c r="T77" s="18">
        <f t="shared" ca="1" si="19"/>
        <v>14.599728898984138</v>
      </c>
      <c r="U77" s="131">
        <f t="shared" ca="1" si="20"/>
        <v>1.0428377784988669</v>
      </c>
      <c r="V77" s="198">
        <f ca="1">IF(INT(SUM($U$10:U77)/100) &gt; INT(SUM($U$10:U76)/100), 1, 0)</f>
        <v>0</v>
      </c>
      <c r="W77" t="str" cm="1">
        <f t="array" aca="1" ref="W77" ca="1">IF(V77=1, IFERROR(ROW()-LOOKUP(2,1/($V$10:V76=1),ROW($V$10:V76)), ROW()-ROW($V$10)+1), "")</f>
        <v/>
      </c>
    </row>
    <row r="78" spans="1:23" x14ac:dyDescent="0.75">
      <c r="A78" s="33">
        <v>41708</v>
      </c>
      <c r="B78" s="227">
        <v>2.4</v>
      </c>
      <c r="C78" s="34">
        <f t="shared" si="14"/>
        <v>0.24</v>
      </c>
      <c r="D78">
        <v>25.7</v>
      </c>
      <c r="E78" s="34">
        <f>IF('Energy Usage'!A78&lt;MAIN!$B$19,0,$B$4*0.001)</f>
        <v>0.54</v>
      </c>
      <c r="F78" s="34">
        <f t="shared" si="21"/>
        <v>25.7</v>
      </c>
      <c r="G78" s="35">
        <v>125600</v>
      </c>
      <c r="H78" s="18">
        <f t="shared" ca="1" si="15"/>
        <v>56542.392222823655</v>
      </c>
      <c r="I78" s="18">
        <f t="shared" ca="1" si="16"/>
        <v>5.6542392222823652E-2</v>
      </c>
      <c r="J78" s="18">
        <f t="shared" si="11"/>
        <v>1200</v>
      </c>
      <c r="K78" s="18">
        <f t="shared" si="12"/>
        <v>1.2</v>
      </c>
      <c r="L78" s="18">
        <f t="shared" si="13"/>
        <v>2400000</v>
      </c>
      <c r="M78" s="18">
        <f t="shared" si="17"/>
        <v>2.4</v>
      </c>
      <c r="N78" s="18">
        <f t="shared" si="18"/>
        <v>960</v>
      </c>
      <c r="O78" s="121">
        <f>IF(A78&lt;MAIN!$B$19,0,N78*3600/1000000/0.96/0.96)</f>
        <v>3.7500000000000004</v>
      </c>
      <c r="P78" s="121"/>
      <c r="Q78" s="121"/>
      <c r="R78" s="121"/>
      <c r="S78" s="121"/>
      <c r="T78" s="18">
        <f t="shared" ca="1" si="19"/>
        <v>6.2065423922228238</v>
      </c>
      <c r="U78" s="131">
        <f t="shared" ca="1" si="20"/>
        <v>0.4433244565873446</v>
      </c>
      <c r="V78" s="198">
        <f ca="1">IF(INT(SUM($U$10:U78)/100) &gt; INT(SUM($U$10:U77)/100), 1, 0)</f>
        <v>0</v>
      </c>
      <c r="W78" t="str" cm="1">
        <f t="array" aca="1" ref="W78" ca="1">IF(V78=1, IFERROR(ROW()-LOOKUP(2,1/($V$10:V77=1),ROW($V$10:V77)), ROW()-ROW($V$10)+1), "")</f>
        <v/>
      </c>
    </row>
    <row r="79" spans="1:23" x14ac:dyDescent="0.75">
      <c r="A79" s="33">
        <v>41709</v>
      </c>
      <c r="B79" s="227">
        <v>0</v>
      </c>
      <c r="C79" s="34">
        <f t="shared" si="14"/>
        <v>0</v>
      </c>
      <c r="D79">
        <v>25.16</v>
      </c>
      <c r="E79" s="34">
        <f>IF('Energy Usage'!A79&lt;MAIN!$B$19,0,$B$4*0.001)</f>
        <v>0.54</v>
      </c>
      <c r="F79" s="34">
        <f t="shared" si="21"/>
        <v>25.16</v>
      </c>
      <c r="G79" s="35">
        <v>125600</v>
      </c>
      <c r="H79" s="18">
        <f t="shared" ca="1" si="15"/>
        <v>0</v>
      </c>
      <c r="I79" s="18">
        <f t="shared" ca="1" si="16"/>
        <v>0</v>
      </c>
      <c r="J79" s="18">
        <f t="shared" si="11"/>
        <v>0</v>
      </c>
      <c r="K79" s="18">
        <f t="shared" si="12"/>
        <v>0</v>
      </c>
      <c r="L79" s="18">
        <f t="shared" si="13"/>
        <v>0</v>
      </c>
      <c r="M79" s="18">
        <f t="shared" si="17"/>
        <v>0</v>
      </c>
      <c r="N79" s="18">
        <f t="shared" si="18"/>
        <v>960</v>
      </c>
      <c r="O79" s="121">
        <f>IF(A79&lt;MAIN!$B$19,0,N79*3600/1000000/0.96/0.96)</f>
        <v>3.7500000000000004</v>
      </c>
      <c r="P79" s="121"/>
      <c r="Q79" s="121"/>
      <c r="R79" s="121"/>
      <c r="S79" s="121"/>
      <c r="T79" s="18">
        <f t="shared" ca="1" si="19"/>
        <v>3.7500000000000004</v>
      </c>
      <c r="U79" s="131">
        <f t="shared" ca="1" si="20"/>
        <v>0.2678571428571429</v>
      </c>
      <c r="V79" s="198">
        <f ca="1">IF(INT(SUM($U$10:U79)/100) &gt; INT(SUM($U$10:U78)/100), 1, 0)</f>
        <v>0</v>
      </c>
      <c r="W79" t="str" cm="1">
        <f t="array" aca="1" ref="W79" ca="1">IF(V79=1, IFERROR(ROW()-LOOKUP(2,1/($V$10:V78=1),ROW($V$10:V78)), ROW()-ROW($V$10)+1), "")</f>
        <v/>
      </c>
    </row>
    <row r="80" spans="1:23" x14ac:dyDescent="0.75">
      <c r="A80" s="33">
        <v>41710</v>
      </c>
      <c r="B80" s="227">
        <v>2.8</v>
      </c>
      <c r="C80" s="34">
        <f t="shared" si="14"/>
        <v>0.27999999999999997</v>
      </c>
      <c r="D80">
        <v>24.900000000000002</v>
      </c>
      <c r="E80" s="34">
        <f>IF('Energy Usage'!A80&lt;MAIN!$B$19,0,$B$4*0.001)</f>
        <v>0.54</v>
      </c>
      <c r="F80" s="34">
        <f t="shared" si="21"/>
        <v>24.900000000000002</v>
      </c>
      <c r="G80" s="35">
        <v>125600</v>
      </c>
      <c r="H80" s="18">
        <f t="shared" ca="1" si="15"/>
        <v>65966.12425996094</v>
      </c>
      <c r="I80" s="18">
        <f t="shared" ca="1" si="16"/>
        <v>6.5966124259960943E-2</v>
      </c>
      <c r="J80" s="18">
        <f t="shared" si="11"/>
        <v>1399.9999999999998</v>
      </c>
      <c r="K80" s="18">
        <f t="shared" si="12"/>
        <v>1.3999999999999997</v>
      </c>
      <c r="L80" s="18">
        <f t="shared" si="13"/>
        <v>2799999.9999999995</v>
      </c>
      <c r="M80" s="18">
        <f t="shared" si="17"/>
        <v>2.7999999999999994</v>
      </c>
      <c r="N80" s="18">
        <f t="shared" si="18"/>
        <v>960</v>
      </c>
      <c r="O80" s="121">
        <f>IF(A80&lt;MAIN!$B$19,0,N80*3600/1000000/0.96/0.96)</f>
        <v>3.7500000000000004</v>
      </c>
      <c r="P80" s="121"/>
      <c r="Q80" s="121"/>
      <c r="R80" s="121"/>
      <c r="S80" s="121"/>
      <c r="T80" s="18">
        <f t="shared" ca="1" si="19"/>
        <v>6.6159661242599608</v>
      </c>
      <c r="U80" s="131">
        <f t="shared" ca="1" si="20"/>
        <v>0.47256900887571152</v>
      </c>
      <c r="V80" s="198">
        <f ca="1">IF(INT(SUM($U$10:U80)/100) &gt; INT(SUM($U$10:U79)/100), 1, 0)</f>
        <v>0</v>
      </c>
      <c r="W80" t="str" cm="1">
        <f t="array" aca="1" ref="W80" ca="1">IF(V80=1, IFERROR(ROW()-LOOKUP(2,1/($V$10:V79=1),ROW($V$10:V79)), ROW()-ROW($V$10)+1), "")</f>
        <v/>
      </c>
    </row>
    <row r="81" spans="1:23" x14ac:dyDescent="0.75">
      <c r="A81" s="33">
        <v>41711</v>
      </c>
      <c r="B81" s="227">
        <v>20.2</v>
      </c>
      <c r="C81" s="34">
        <f t="shared" si="14"/>
        <v>2.02</v>
      </c>
      <c r="D81">
        <v>26</v>
      </c>
      <c r="E81" s="34">
        <f>IF('Energy Usage'!A81&lt;MAIN!$B$19,0,$B$4*0.001)</f>
        <v>0.54</v>
      </c>
      <c r="F81" s="34">
        <f t="shared" si="21"/>
        <v>26</v>
      </c>
      <c r="G81" s="35">
        <v>125600</v>
      </c>
      <c r="H81" s="18">
        <f t="shared" ca="1" si="15"/>
        <v>475898.46787543246</v>
      </c>
      <c r="I81" s="18">
        <f t="shared" ca="1" si="16"/>
        <v>0.47589846787543244</v>
      </c>
      <c r="J81" s="18">
        <f t="shared" si="11"/>
        <v>10100</v>
      </c>
      <c r="K81" s="18">
        <f t="shared" si="12"/>
        <v>10.1</v>
      </c>
      <c r="L81" s="18">
        <f t="shared" si="13"/>
        <v>20200000</v>
      </c>
      <c r="M81" s="18">
        <f t="shared" si="17"/>
        <v>20.2</v>
      </c>
      <c r="N81" s="18">
        <f t="shared" si="18"/>
        <v>960</v>
      </c>
      <c r="O81" s="121">
        <f>IF(A81&lt;MAIN!$B$19,0,N81*3600/1000000/0.96/0.96)</f>
        <v>3.7500000000000004</v>
      </c>
      <c r="P81" s="121"/>
      <c r="Q81" s="121"/>
      <c r="R81" s="121"/>
      <c r="S81" s="121"/>
      <c r="T81" s="18">
        <f t="shared" ca="1" si="19"/>
        <v>24.425898467875431</v>
      </c>
      <c r="U81" s="131">
        <f t="shared" ca="1" si="20"/>
        <v>1.7447070334196737</v>
      </c>
      <c r="V81" s="198">
        <f ca="1">IF(INT(SUM($U$10:U81)/100) &gt; INT(SUM($U$10:U80)/100), 1, 0)</f>
        <v>0</v>
      </c>
      <c r="W81" t="str" cm="1">
        <f t="array" aca="1" ref="W81" ca="1">IF(V81=1, IFERROR(ROW()-LOOKUP(2,1/($V$10:V80=1),ROW($V$10:V80)), ROW()-ROW($V$10)+1), "")</f>
        <v/>
      </c>
    </row>
    <row r="82" spans="1:23" x14ac:dyDescent="0.75">
      <c r="A82" s="33">
        <v>41712</v>
      </c>
      <c r="B82" s="227">
        <v>13.8</v>
      </c>
      <c r="C82" s="34">
        <f t="shared" si="14"/>
        <v>1.3800000000000001</v>
      </c>
      <c r="D82">
        <v>26</v>
      </c>
      <c r="E82" s="34">
        <f>IF('Energy Usage'!A82&lt;MAIN!$B$19,0,$B$4*0.001)</f>
        <v>0.54</v>
      </c>
      <c r="F82" s="34">
        <f t="shared" si="21"/>
        <v>26</v>
      </c>
      <c r="G82" s="35">
        <v>125600</v>
      </c>
      <c r="H82" s="18">
        <f t="shared" ca="1" si="15"/>
        <v>325118.75528123602</v>
      </c>
      <c r="I82" s="18">
        <f t="shared" ca="1" si="16"/>
        <v>0.32511875528123602</v>
      </c>
      <c r="J82" s="18">
        <f t="shared" si="11"/>
        <v>6900</v>
      </c>
      <c r="K82" s="18">
        <f t="shared" si="12"/>
        <v>6.9</v>
      </c>
      <c r="L82" s="18">
        <f t="shared" si="13"/>
        <v>13800000</v>
      </c>
      <c r="M82" s="18">
        <f t="shared" si="17"/>
        <v>13.8</v>
      </c>
      <c r="N82" s="18">
        <f t="shared" si="18"/>
        <v>960</v>
      </c>
      <c r="O82" s="121">
        <f>IF(A82&lt;MAIN!$B$19,0,N82*3600/1000000/0.96/0.96)</f>
        <v>3.7500000000000004</v>
      </c>
      <c r="P82" s="121"/>
      <c r="Q82" s="121"/>
      <c r="R82" s="121"/>
      <c r="S82" s="121"/>
      <c r="T82" s="18">
        <f t="shared" ca="1" si="19"/>
        <v>17.875118755281239</v>
      </c>
      <c r="U82" s="131">
        <f t="shared" ca="1" si="20"/>
        <v>1.2767941968058028</v>
      </c>
      <c r="V82" s="198">
        <f ca="1">IF(INT(SUM($U$10:U82)/100) &gt; INT(SUM($U$10:U81)/100), 1, 0)</f>
        <v>0</v>
      </c>
      <c r="W82" t="str" cm="1">
        <f t="array" aca="1" ref="W82" ca="1">IF(V82=1, IFERROR(ROW()-LOOKUP(2,1/($V$10:V81=1),ROW($V$10:V81)), ROW()-ROW($V$10)+1), "")</f>
        <v/>
      </c>
    </row>
    <row r="83" spans="1:23" x14ac:dyDescent="0.75">
      <c r="A83" s="33">
        <v>41713</v>
      </c>
      <c r="B83" s="227">
        <v>22.8</v>
      </c>
      <c r="C83" s="34">
        <f t="shared" si="14"/>
        <v>2.2800000000000002</v>
      </c>
      <c r="D83">
        <v>26</v>
      </c>
      <c r="E83" s="34">
        <f>IF('Energy Usage'!A83&lt;MAIN!$B$19,0,$B$4*0.001)</f>
        <v>0.54</v>
      </c>
      <c r="F83" s="34">
        <f t="shared" si="21"/>
        <v>26</v>
      </c>
      <c r="G83" s="35">
        <v>125600</v>
      </c>
      <c r="H83" s="18">
        <f t="shared" ca="1" si="15"/>
        <v>537152.7261168249</v>
      </c>
      <c r="I83" s="18">
        <f t="shared" ca="1" si="16"/>
        <v>0.53715272611682485</v>
      </c>
      <c r="J83" s="18">
        <f t="shared" si="11"/>
        <v>11400.000000000002</v>
      </c>
      <c r="K83" s="18">
        <f t="shared" si="12"/>
        <v>11.400000000000002</v>
      </c>
      <c r="L83" s="18">
        <f t="shared" si="13"/>
        <v>22800000.000000004</v>
      </c>
      <c r="M83" s="18">
        <f t="shared" si="17"/>
        <v>22.800000000000004</v>
      </c>
      <c r="N83" s="18">
        <f t="shared" si="18"/>
        <v>960</v>
      </c>
      <c r="O83" s="121">
        <f>IF(A83&lt;MAIN!$B$19,0,N83*3600/1000000/0.96/0.96)</f>
        <v>3.7500000000000004</v>
      </c>
      <c r="P83" s="121"/>
      <c r="Q83" s="121"/>
      <c r="R83" s="121"/>
      <c r="S83" s="121"/>
      <c r="T83" s="18">
        <f t="shared" ca="1" si="19"/>
        <v>27.08715272611683</v>
      </c>
      <c r="U83" s="131">
        <f t="shared" ca="1" si="20"/>
        <v>1.9347966232940597</v>
      </c>
      <c r="V83" s="198">
        <f ca="1">IF(INT(SUM($U$10:U83)/100) &gt; INT(SUM($U$10:U82)/100), 1, 0)</f>
        <v>0</v>
      </c>
      <c r="W83" t="str" cm="1">
        <f t="array" aca="1" ref="W83" ca="1">IF(V83=1, IFERROR(ROW()-LOOKUP(2,1/($V$10:V82=1),ROW($V$10:V82)), ROW()-ROW($V$10)+1), "")</f>
        <v/>
      </c>
    </row>
    <row r="84" spans="1:23" x14ac:dyDescent="0.75">
      <c r="A84" s="33">
        <v>41714</v>
      </c>
      <c r="B84" s="227">
        <v>5.4</v>
      </c>
      <c r="C84" s="34">
        <f t="shared" si="14"/>
        <v>0.54</v>
      </c>
      <c r="D84">
        <v>26</v>
      </c>
      <c r="E84" s="34">
        <f>IF('Energy Usage'!A84&lt;MAIN!$B$19,0,$B$4*0.001)</f>
        <v>0.54</v>
      </c>
      <c r="F84" s="34">
        <f t="shared" si="21"/>
        <v>26</v>
      </c>
      <c r="G84" s="35">
        <v>125600</v>
      </c>
      <c r="H84" s="18">
        <f t="shared" ca="1" si="15"/>
        <v>127220.38250135323</v>
      </c>
      <c r="I84" s="18">
        <f t="shared" ca="1" si="16"/>
        <v>0.12722038250135323</v>
      </c>
      <c r="J84" s="18">
        <f t="shared" si="11"/>
        <v>2700</v>
      </c>
      <c r="K84" s="18">
        <f t="shared" si="12"/>
        <v>2.7</v>
      </c>
      <c r="L84" s="18">
        <f t="shared" si="13"/>
        <v>5400000</v>
      </c>
      <c r="M84" s="18">
        <f t="shared" si="17"/>
        <v>5.4</v>
      </c>
      <c r="N84" s="18">
        <f t="shared" si="18"/>
        <v>960</v>
      </c>
      <c r="O84" s="121">
        <f>IF(A84&lt;MAIN!$B$19,0,N84*3600/1000000/0.96/0.96)</f>
        <v>3.7500000000000004</v>
      </c>
      <c r="P84" s="121"/>
      <c r="Q84" s="121"/>
      <c r="R84" s="121"/>
      <c r="S84" s="121"/>
      <c r="T84" s="18">
        <f t="shared" ca="1" si="19"/>
        <v>9.2772203825013548</v>
      </c>
      <c r="U84" s="131">
        <f t="shared" ca="1" si="20"/>
        <v>0.66265859875009681</v>
      </c>
      <c r="V84" s="198">
        <f ca="1">IF(INT(SUM($U$10:U84)/100) &gt; INT(SUM($U$10:U83)/100), 1, 0)</f>
        <v>0</v>
      </c>
      <c r="W84" t="str" cm="1">
        <f t="array" aca="1" ref="W84" ca="1">IF(V84=1, IFERROR(ROW()-LOOKUP(2,1/($V$10:V83=1),ROW($V$10:V83)), ROW()-ROW($V$10)+1), "")</f>
        <v/>
      </c>
    </row>
    <row r="85" spans="1:23" x14ac:dyDescent="0.75">
      <c r="A85" s="33">
        <v>41715</v>
      </c>
      <c r="B85" s="227">
        <v>0.4</v>
      </c>
      <c r="C85" s="34">
        <f t="shared" si="14"/>
        <v>0.04</v>
      </c>
      <c r="D85">
        <v>25.5</v>
      </c>
      <c r="E85" s="34">
        <f>IF('Energy Usage'!A85&lt;MAIN!$B$19,0,$B$4*0.001)</f>
        <v>0.54</v>
      </c>
      <c r="F85" s="34">
        <f t="shared" si="21"/>
        <v>25.5</v>
      </c>
      <c r="G85" s="35">
        <v>125600</v>
      </c>
      <c r="H85" s="18">
        <f t="shared" ca="1" si="15"/>
        <v>9423.7320371372771</v>
      </c>
      <c r="I85" s="18">
        <f t="shared" ca="1" si="16"/>
        <v>9.4237320371372765E-3</v>
      </c>
      <c r="J85" s="18">
        <f t="shared" si="11"/>
        <v>200</v>
      </c>
      <c r="K85" s="18">
        <f t="shared" si="12"/>
        <v>0.2</v>
      </c>
      <c r="L85" s="18">
        <f t="shared" si="13"/>
        <v>400000</v>
      </c>
      <c r="M85" s="18">
        <f t="shared" si="17"/>
        <v>0.4</v>
      </c>
      <c r="N85" s="18">
        <f t="shared" si="18"/>
        <v>960</v>
      </c>
      <c r="O85" s="121">
        <f>IF(A85&lt;MAIN!$B$19,0,N85*3600/1000000/0.96/0.96)</f>
        <v>3.7500000000000004</v>
      </c>
      <c r="P85" s="121"/>
      <c r="Q85" s="121"/>
      <c r="R85" s="121"/>
      <c r="S85" s="121"/>
      <c r="T85" s="18">
        <f t="shared" ca="1" si="19"/>
        <v>4.1594237320371379</v>
      </c>
      <c r="U85" s="131">
        <f t="shared" ca="1" si="20"/>
        <v>0.29710169514550988</v>
      </c>
      <c r="V85" s="198">
        <f ca="1">IF(INT(SUM($U$10:U85)/100) &gt; INT(SUM($U$10:U84)/100), 1, 0)</f>
        <v>0</v>
      </c>
      <c r="W85" t="str" cm="1">
        <f t="array" aca="1" ref="W85" ca="1">IF(V85=1, IFERROR(ROW()-LOOKUP(2,1/($V$10:V84=1),ROW($V$10:V84)), ROW()-ROW($V$10)+1), "")</f>
        <v/>
      </c>
    </row>
    <row r="86" spans="1:23" x14ac:dyDescent="0.75">
      <c r="A86" s="33">
        <v>41716</v>
      </c>
      <c r="B86" s="227">
        <v>31</v>
      </c>
      <c r="C86" s="34">
        <f t="shared" si="14"/>
        <v>2.5</v>
      </c>
      <c r="D86">
        <v>26</v>
      </c>
      <c r="E86" s="34">
        <f>IF('Energy Usage'!A86&lt;MAIN!$B$19,0,$B$4*0.001)</f>
        <v>0.54</v>
      </c>
      <c r="F86" s="34">
        <f t="shared" si="21"/>
        <v>26</v>
      </c>
      <c r="G86" s="35">
        <v>125600</v>
      </c>
      <c r="H86" s="18">
        <f t="shared" ca="1" si="15"/>
        <v>588983.25232107972</v>
      </c>
      <c r="I86" s="18">
        <f t="shared" ca="1" si="16"/>
        <v>0.58898325232107973</v>
      </c>
      <c r="J86" s="18">
        <f t="shared" si="11"/>
        <v>12500</v>
      </c>
      <c r="K86" s="18">
        <f t="shared" si="12"/>
        <v>12.5</v>
      </c>
      <c r="L86" s="18">
        <f t="shared" si="13"/>
        <v>25000000</v>
      </c>
      <c r="M86" s="18">
        <f t="shared" si="17"/>
        <v>25</v>
      </c>
      <c r="N86" s="18">
        <f t="shared" si="18"/>
        <v>960</v>
      </c>
      <c r="O86" s="121">
        <f>IF(A86&lt;MAIN!$B$19,0,N86*3600/1000000/0.96/0.96)</f>
        <v>3.7500000000000004</v>
      </c>
      <c r="P86" s="121"/>
      <c r="Q86" s="121"/>
      <c r="R86" s="121"/>
      <c r="S86" s="121"/>
      <c r="T86" s="18">
        <f t="shared" ca="1" si="19"/>
        <v>29.338983252321079</v>
      </c>
      <c r="U86" s="131">
        <f t="shared" ca="1" si="20"/>
        <v>2.0956416608800774</v>
      </c>
      <c r="V86" s="198">
        <f ca="1">IF(INT(SUM($U$10:U86)/100) &gt; INT(SUM($U$10:U85)/100), 1, 0)</f>
        <v>0</v>
      </c>
      <c r="W86" t="str" cm="1">
        <f t="array" aca="1" ref="W86" ca="1">IF(V86=1, IFERROR(ROW()-LOOKUP(2,1/($V$10:V85=1),ROW($V$10:V85)), ROW()-ROW($V$10)+1), "")</f>
        <v/>
      </c>
    </row>
    <row r="87" spans="1:23" x14ac:dyDescent="0.75">
      <c r="A87" s="33">
        <v>41717</v>
      </c>
      <c r="B87" s="227">
        <v>1.6</v>
      </c>
      <c r="C87" s="34">
        <f t="shared" si="14"/>
        <v>0.16</v>
      </c>
      <c r="D87">
        <v>25.62</v>
      </c>
      <c r="E87" s="34">
        <f>IF('Energy Usage'!A87&lt;MAIN!$B$19,0,$B$4*0.001)</f>
        <v>0.54</v>
      </c>
      <c r="F87" s="34">
        <f t="shared" si="21"/>
        <v>25.62</v>
      </c>
      <c r="G87" s="35">
        <v>125600</v>
      </c>
      <c r="H87" s="18">
        <f t="shared" ca="1" si="15"/>
        <v>37694.928148549108</v>
      </c>
      <c r="I87" s="18">
        <f t="shared" ca="1" si="16"/>
        <v>3.7694928148549106E-2</v>
      </c>
      <c r="J87" s="18">
        <f t="shared" si="11"/>
        <v>800</v>
      </c>
      <c r="K87" s="18">
        <f t="shared" si="12"/>
        <v>0.8</v>
      </c>
      <c r="L87" s="18">
        <f t="shared" si="13"/>
        <v>1600000</v>
      </c>
      <c r="M87" s="18">
        <f t="shared" si="17"/>
        <v>1.6</v>
      </c>
      <c r="N87" s="18">
        <f t="shared" si="18"/>
        <v>960</v>
      </c>
      <c r="O87" s="121">
        <f>IF(A87&lt;MAIN!$B$19,0,N87*3600/1000000/0.96/0.96)</f>
        <v>3.7500000000000004</v>
      </c>
      <c r="P87" s="121"/>
      <c r="Q87" s="121"/>
      <c r="R87" s="121"/>
      <c r="S87" s="121"/>
      <c r="T87" s="18">
        <f t="shared" ca="1" si="19"/>
        <v>5.3876949281485498</v>
      </c>
      <c r="U87" s="131">
        <f t="shared" ca="1" si="20"/>
        <v>0.3848353520106107</v>
      </c>
      <c r="V87" s="198">
        <f ca="1">IF(INT(SUM($U$10:U87)/100) &gt; INT(SUM($U$10:U86)/100), 1, 0)</f>
        <v>0</v>
      </c>
      <c r="W87" t="str" cm="1">
        <f t="array" aca="1" ref="W87" ca="1">IF(V87=1, IFERROR(ROW()-LOOKUP(2,1/($V$10:V86=1),ROW($V$10:V86)), ROW()-ROW($V$10)+1), "")</f>
        <v/>
      </c>
    </row>
    <row r="88" spans="1:23" x14ac:dyDescent="0.75">
      <c r="A88" s="33">
        <v>41718</v>
      </c>
      <c r="B88" s="227">
        <v>1.6</v>
      </c>
      <c r="C88" s="34">
        <f t="shared" si="14"/>
        <v>0.16</v>
      </c>
      <c r="D88">
        <v>25.240000000000002</v>
      </c>
      <c r="E88" s="34">
        <f>IF('Energy Usage'!A88&lt;MAIN!$B$19,0,$B$4*0.001)</f>
        <v>0.54</v>
      </c>
      <c r="F88" s="34">
        <f t="shared" si="21"/>
        <v>25.240000000000002</v>
      </c>
      <c r="G88" s="35">
        <v>125600</v>
      </c>
      <c r="H88" s="18">
        <f t="shared" ca="1" si="15"/>
        <v>37694.928148549108</v>
      </c>
      <c r="I88" s="18">
        <f t="shared" ca="1" si="16"/>
        <v>3.7694928148549106E-2</v>
      </c>
      <c r="J88" s="18">
        <f t="shared" si="11"/>
        <v>800</v>
      </c>
      <c r="K88" s="18">
        <f t="shared" si="12"/>
        <v>0.8</v>
      </c>
      <c r="L88" s="18">
        <f t="shared" si="13"/>
        <v>1600000</v>
      </c>
      <c r="M88" s="18">
        <f t="shared" si="17"/>
        <v>1.6</v>
      </c>
      <c r="N88" s="18">
        <f t="shared" si="18"/>
        <v>960</v>
      </c>
      <c r="O88" s="121">
        <f>IF(A88&lt;MAIN!$B$19,0,N88*3600/1000000/0.96/0.96)</f>
        <v>3.7500000000000004</v>
      </c>
      <c r="P88" s="121"/>
      <c r="Q88" s="121"/>
      <c r="R88" s="121"/>
      <c r="S88" s="121"/>
      <c r="T88" s="18">
        <f t="shared" ca="1" si="19"/>
        <v>5.3876949281485498</v>
      </c>
      <c r="U88" s="131">
        <f t="shared" ca="1" si="20"/>
        <v>0.3848353520106107</v>
      </c>
      <c r="V88" s="198">
        <f ca="1">IF(INT(SUM($U$10:U88)/100) &gt; INT(SUM($U$10:U87)/100), 1, 0)</f>
        <v>0</v>
      </c>
      <c r="W88" t="str" cm="1">
        <f t="array" aca="1" ref="W88" ca="1">IF(V88=1, IFERROR(ROW()-LOOKUP(2,1/($V$10:V87=1),ROW($V$10:V87)), ROW()-ROW($V$10)+1), "")</f>
        <v/>
      </c>
    </row>
    <row r="89" spans="1:23" x14ac:dyDescent="0.75">
      <c r="A89" s="33">
        <v>41719</v>
      </c>
      <c r="B89" s="227">
        <v>7.6</v>
      </c>
      <c r="C89" s="34">
        <f t="shared" si="14"/>
        <v>0.76</v>
      </c>
      <c r="D89">
        <v>25.460000000000004</v>
      </c>
      <c r="E89" s="34">
        <f>IF('Energy Usage'!A89&lt;MAIN!$B$19,0,$B$4*0.001)</f>
        <v>0.54</v>
      </c>
      <c r="F89" s="34">
        <f t="shared" si="21"/>
        <v>25.460000000000004</v>
      </c>
      <c r="G89" s="35">
        <v>125600</v>
      </c>
      <c r="H89" s="18">
        <f t="shared" ca="1" si="15"/>
        <v>179050.90870560825</v>
      </c>
      <c r="I89" s="18">
        <f t="shared" ca="1" si="16"/>
        <v>0.17905090870560825</v>
      </c>
      <c r="J89" s="18">
        <f t="shared" si="11"/>
        <v>3800</v>
      </c>
      <c r="K89" s="18">
        <f t="shared" si="12"/>
        <v>3.8</v>
      </c>
      <c r="L89" s="18">
        <f t="shared" si="13"/>
        <v>7600000</v>
      </c>
      <c r="M89" s="18">
        <f t="shared" si="17"/>
        <v>7.6</v>
      </c>
      <c r="N89" s="18">
        <f t="shared" si="18"/>
        <v>960</v>
      </c>
      <c r="O89" s="121">
        <f>IF(A89&lt;MAIN!$B$19,0,N89*3600/1000000/0.96/0.96)</f>
        <v>3.7500000000000004</v>
      </c>
      <c r="P89" s="121"/>
      <c r="Q89" s="121"/>
      <c r="R89" s="121"/>
      <c r="S89" s="121"/>
      <c r="T89" s="18">
        <f t="shared" ca="1" si="19"/>
        <v>11.529050908705608</v>
      </c>
      <c r="U89" s="131">
        <f t="shared" ca="1" si="20"/>
        <v>0.82350363633611501</v>
      </c>
      <c r="V89" s="198">
        <f ca="1">IF(INT(SUM($U$10:U89)/100) &gt; INT(SUM($U$10:U88)/100), 1, 0)</f>
        <v>0</v>
      </c>
      <c r="W89" t="str" cm="1">
        <f t="array" aca="1" ref="W89" ca="1">IF(V89=1, IFERROR(ROW()-LOOKUP(2,1/($V$10:V88=1),ROW($V$10:V88)), ROW()-ROW($V$10)+1), "")</f>
        <v/>
      </c>
    </row>
    <row r="90" spans="1:23" x14ac:dyDescent="0.75">
      <c r="A90" s="33">
        <v>41720</v>
      </c>
      <c r="B90" s="227">
        <v>2.6</v>
      </c>
      <c r="C90" s="34">
        <f t="shared" si="14"/>
        <v>0.26</v>
      </c>
      <c r="D90">
        <v>25.180000000000007</v>
      </c>
      <c r="E90" s="34">
        <f>IF('Energy Usage'!A90&lt;MAIN!$B$19,0,$B$4*0.001)</f>
        <v>0.54</v>
      </c>
      <c r="F90" s="34">
        <f t="shared" si="21"/>
        <v>25.180000000000007</v>
      </c>
      <c r="G90" s="35">
        <v>125600</v>
      </c>
      <c r="H90" s="18">
        <f t="shared" ca="1" si="15"/>
        <v>61254.258241392294</v>
      </c>
      <c r="I90" s="18">
        <f t="shared" ca="1" si="16"/>
        <v>6.1254258241392294E-2</v>
      </c>
      <c r="J90" s="18">
        <f t="shared" si="11"/>
        <v>1300</v>
      </c>
      <c r="K90" s="18">
        <f t="shared" si="12"/>
        <v>1.3</v>
      </c>
      <c r="L90" s="18">
        <f t="shared" si="13"/>
        <v>2600000</v>
      </c>
      <c r="M90" s="18">
        <f t="shared" si="17"/>
        <v>2.6</v>
      </c>
      <c r="N90" s="18">
        <f t="shared" si="18"/>
        <v>960</v>
      </c>
      <c r="O90" s="121">
        <f>IF(A90&lt;MAIN!$B$19,0,N90*3600/1000000/0.96/0.96)</f>
        <v>3.7500000000000004</v>
      </c>
      <c r="P90" s="121"/>
      <c r="Q90" s="121"/>
      <c r="R90" s="121"/>
      <c r="S90" s="121"/>
      <c r="T90" s="18">
        <f t="shared" ca="1" si="19"/>
        <v>6.4112542582413923</v>
      </c>
      <c r="U90" s="131">
        <f t="shared" ca="1" si="20"/>
        <v>0.45794673273152803</v>
      </c>
      <c r="V90" s="198">
        <f ca="1">IF(INT(SUM($U$10:U90)/100) &gt; INT(SUM($U$10:U89)/100), 1, 0)</f>
        <v>0</v>
      </c>
      <c r="W90" t="str" cm="1">
        <f t="array" aca="1" ref="W90" ca="1">IF(V90=1, IFERROR(ROW()-LOOKUP(2,1/($V$10:V89=1),ROW($V$10:V89)), ROW()-ROW($V$10)+1), "")</f>
        <v/>
      </c>
    </row>
    <row r="91" spans="1:23" x14ac:dyDescent="0.75">
      <c r="A91" s="33">
        <v>41721</v>
      </c>
      <c r="B91" s="227">
        <v>0</v>
      </c>
      <c r="C91" s="34">
        <f t="shared" si="14"/>
        <v>0</v>
      </c>
      <c r="D91">
        <v>24.640000000000008</v>
      </c>
      <c r="E91" s="34">
        <f>IF('Energy Usage'!A91&lt;MAIN!$B$19,0,$B$4*0.001)</f>
        <v>0.54</v>
      </c>
      <c r="F91" s="34">
        <f t="shared" si="21"/>
        <v>24.640000000000008</v>
      </c>
      <c r="G91" s="35">
        <v>125600</v>
      </c>
      <c r="H91" s="18">
        <f t="shared" ca="1" si="15"/>
        <v>0</v>
      </c>
      <c r="I91" s="18">
        <f t="shared" ca="1" si="16"/>
        <v>0</v>
      </c>
      <c r="J91" s="18">
        <f t="shared" si="11"/>
        <v>0</v>
      </c>
      <c r="K91" s="18">
        <f t="shared" si="12"/>
        <v>0</v>
      </c>
      <c r="L91" s="18">
        <f t="shared" si="13"/>
        <v>0</v>
      </c>
      <c r="M91" s="18">
        <f t="shared" si="17"/>
        <v>0</v>
      </c>
      <c r="N91" s="18">
        <f t="shared" si="18"/>
        <v>960</v>
      </c>
      <c r="O91" s="121">
        <f>IF(A91&lt;MAIN!$B$19,0,N91*3600/1000000/0.96/0.96)</f>
        <v>3.7500000000000004</v>
      </c>
      <c r="P91" s="121"/>
      <c r="Q91" s="121"/>
      <c r="R91" s="121"/>
      <c r="S91" s="121"/>
      <c r="T91" s="18">
        <f t="shared" ca="1" si="19"/>
        <v>3.7500000000000004</v>
      </c>
      <c r="U91" s="131">
        <f t="shared" ca="1" si="20"/>
        <v>0.2678571428571429</v>
      </c>
      <c r="V91" s="198">
        <f ca="1">IF(INT(SUM($U$10:U91)/100) &gt; INT(SUM($U$10:U90)/100), 1, 0)</f>
        <v>0</v>
      </c>
      <c r="W91" t="str" cm="1">
        <f t="array" aca="1" ref="W91" ca="1">IF(V91=1, IFERROR(ROW()-LOOKUP(2,1/($V$10:V90=1),ROW($V$10:V90)), ROW()-ROW($V$10)+1), "")</f>
        <v/>
      </c>
    </row>
    <row r="92" spans="1:23" x14ac:dyDescent="0.75">
      <c r="A92" s="33">
        <v>41722</v>
      </c>
      <c r="B92" s="227">
        <v>4</v>
      </c>
      <c r="C92" s="34">
        <f t="shared" si="14"/>
        <v>0.4</v>
      </c>
      <c r="D92">
        <v>24.500000000000007</v>
      </c>
      <c r="E92" s="34">
        <f>IF('Energy Usage'!A92&lt;MAIN!$B$19,0,$B$4*0.001)</f>
        <v>0.54</v>
      </c>
      <c r="F92" s="34">
        <f t="shared" si="21"/>
        <v>24.500000000000007</v>
      </c>
      <c r="G92" s="35">
        <v>125600</v>
      </c>
      <c r="H92" s="18">
        <f t="shared" ca="1" si="15"/>
        <v>94237.320371372771</v>
      </c>
      <c r="I92" s="18">
        <f t="shared" ca="1" si="16"/>
        <v>9.4237320371372765E-2</v>
      </c>
      <c r="J92" s="18">
        <f t="shared" si="11"/>
        <v>2000</v>
      </c>
      <c r="K92" s="18">
        <f t="shared" si="12"/>
        <v>2</v>
      </c>
      <c r="L92" s="18">
        <f t="shared" si="13"/>
        <v>4000000</v>
      </c>
      <c r="M92" s="18">
        <f t="shared" si="17"/>
        <v>4</v>
      </c>
      <c r="N92" s="18">
        <f t="shared" si="18"/>
        <v>960</v>
      </c>
      <c r="O92" s="121">
        <f>IF(A92&lt;MAIN!$B$19,0,N92*3600/1000000/0.96/0.96)</f>
        <v>3.7500000000000004</v>
      </c>
      <c r="P92" s="121"/>
      <c r="Q92" s="121"/>
      <c r="R92" s="121"/>
      <c r="S92" s="121"/>
      <c r="T92" s="18">
        <f t="shared" ca="1" si="19"/>
        <v>7.8442373203713736</v>
      </c>
      <c r="U92" s="131">
        <f t="shared" ca="1" si="20"/>
        <v>0.56030266574081244</v>
      </c>
      <c r="V92" s="198">
        <f ca="1">IF(INT(SUM($U$10:U92)/100) &gt; INT(SUM($U$10:U91)/100), 1, 0)</f>
        <v>0</v>
      </c>
      <c r="W92" t="str" cm="1">
        <f t="array" aca="1" ref="W92" ca="1">IF(V92=1, IFERROR(ROW()-LOOKUP(2,1/($V$10:V91=1),ROW($V$10:V91)), ROW()-ROW($V$10)+1), "")</f>
        <v/>
      </c>
    </row>
    <row r="93" spans="1:23" x14ac:dyDescent="0.75">
      <c r="A93" s="33">
        <v>41723</v>
      </c>
      <c r="B93" s="227">
        <v>31</v>
      </c>
      <c r="C93" s="34">
        <f t="shared" si="14"/>
        <v>2.5</v>
      </c>
      <c r="D93">
        <v>26</v>
      </c>
      <c r="E93" s="34">
        <f>IF('Energy Usage'!A93&lt;MAIN!$B$19,0,$B$4*0.001)</f>
        <v>0.54</v>
      </c>
      <c r="F93" s="34">
        <f t="shared" si="21"/>
        <v>26</v>
      </c>
      <c r="G93" s="35">
        <v>125600</v>
      </c>
      <c r="H93" s="18">
        <f t="shared" ca="1" si="15"/>
        <v>588983.25232107972</v>
      </c>
      <c r="I93" s="18">
        <f t="shared" ca="1" si="16"/>
        <v>0.58898325232107973</v>
      </c>
      <c r="J93" s="18">
        <f t="shared" si="11"/>
        <v>12500</v>
      </c>
      <c r="K93" s="18">
        <f t="shared" si="12"/>
        <v>12.5</v>
      </c>
      <c r="L93" s="18">
        <f t="shared" si="13"/>
        <v>25000000</v>
      </c>
      <c r="M93" s="18">
        <f t="shared" si="17"/>
        <v>25</v>
      </c>
      <c r="N93" s="18">
        <f t="shared" si="18"/>
        <v>960</v>
      </c>
      <c r="O93" s="121">
        <f>IF(A93&lt;MAIN!$B$19,0,N93*3600/1000000/0.96/0.96)</f>
        <v>3.7500000000000004</v>
      </c>
      <c r="P93" s="121"/>
      <c r="Q93" s="121"/>
      <c r="R93" s="121"/>
      <c r="S93" s="121"/>
      <c r="T93" s="18">
        <f t="shared" ca="1" si="19"/>
        <v>29.338983252321079</v>
      </c>
      <c r="U93" s="131">
        <f t="shared" ca="1" si="20"/>
        <v>2.0956416608800774</v>
      </c>
      <c r="V93" s="198">
        <f ca="1">IF(INT(SUM($U$10:U93)/100) &gt; INT(SUM($U$10:U92)/100), 1, 0)</f>
        <v>0</v>
      </c>
      <c r="W93" t="str" cm="1">
        <f t="array" aca="1" ref="W93" ca="1">IF(V93=1, IFERROR(ROW()-LOOKUP(2,1/($V$10:V92=1),ROW($V$10:V92)), ROW()-ROW($V$10)+1), "")</f>
        <v/>
      </c>
    </row>
    <row r="94" spans="1:23" x14ac:dyDescent="0.75">
      <c r="A94" s="33">
        <v>41724</v>
      </c>
      <c r="B94" s="227">
        <v>0.2</v>
      </c>
      <c r="C94" s="34">
        <f t="shared" si="14"/>
        <v>0.02</v>
      </c>
      <c r="D94">
        <v>25.48</v>
      </c>
      <c r="E94" s="34">
        <f>IF('Energy Usage'!A94&lt;MAIN!$B$19,0,$B$4*0.001)</f>
        <v>0.54</v>
      </c>
      <c r="F94" s="34">
        <f t="shared" si="21"/>
        <v>25.48</v>
      </c>
      <c r="G94" s="35">
        <v>125600</v>
      </c>
      <c r="H94" s="18">
        <f t="shared" ca="1" si="15"/>
        <v>4711.8660185686385</v>
      </c>
      <c r="I94" s="18">
        <f t="shared" ca="1" si="16"/>
        <v>4.7118660185686383E-3</v>
      </c>
      <c r="J94" s="18">
        <f t="shared" si="11"/>
        <v>100</v>
      </c>
      <c r="K94" s="18">
        <f t="shared" si="12"/>
        <v>0.1</v>
      </c>
      <c r="L94" s="18">
        <f t="shared" si="13"/>
        <v>200000</v>
      </c>
      <c r="M94" s="18">
        <f t="shared" si="17"/>
        <v>0.2</v>
      </c>
      <c r="N94" s="18">
        <f t="shared" si="18"/>
        <v>960</v>
      </c>
      <c r="O94" s="121">
        <f>IF(A94&lt;MAIN!$B$19,0,N94*3600/1000000/0.96/0.96)</f>
        <v>3.7500000000000004</v>
      </c>
      <c r="P94" s="121"/>
      <c r="Q94" s="121"/>
      <c r="R94" s="121"/>
      <c r="S94" s="121"/>
      <c r="T94" s="18">
        <f t="shared" ca="1" si="19"/>
        <v>3.9547118660185689</v>
      </c>
      <c r="U94" s="131">
        <f t="shared" ca="1" si="20"/>
        <v>0.28247941900132634</v>
      </c>
      <c r="V94" s="198">
        <f ca="1">IF(INT(SUM($U$10:U94)/100) &gt; INT(SUM($U$10:U93)/100), 1, 0)</f>
        <v>0</v>
      </c>
      <c r="W94" t="str" cm="1">
        <f t="array" aca="1" ref="W94" ca="1">IF(V94=1, IFERROR(ROW()-LOOKUP(2,1/($V$10:V93=1),ROW($V$10:V93)), ROW()-ROW($V$10)+1), "")</f>
        <v/>
      </c>
    </row>
    <row r="95" spans="1:23" x14ac:dyDescent="0.75">
      <c r="A95" s="33">
        <v>41725</v>
      </c>
      <c r="B95" s="227">
        <v>4.4000000000000004</v>
      </c>
      <c r="C95" s="34">
        <f t="shared" si="14"/>
        <v>0.44</v>
      </c>
      <c r="D95">
        <v>25.380000000000003</v>
      </c>
      <c r="E95" s="34">
        <f>IF('Energy Usage'!A95&lt;MAIN!$B$19,0,$B$4*0.001)</f>
        <v>0.54</v>
      </c>
      <c r="F95" s="34">
        <f t="shared" si="21"/>
        <v>25.380000000000003</v>
      </c>
      <c r="G95" s="35">
        <v>125600</v>
      </c>
      <c r="H95" s="18">
        <f t="shared" ca="1" si="15"/>
        <v>103661.05240851003</v>
      </c>
      <c r="I95" s="18">
        <f t="shared" ca="1" si="16"/>
        <v>0.10366105240851003</v>
      </c>
      <c r="J95" s="18">
        <f t="shared" si="11"/>
        <v>2200</v>
      </c>
      <c r="K95" s="18">
        <f t="shared" si="12"/>
        <v>2.2000000000000002</v>
      </c>
      <c r="L95" s="18">
        <f t="shared" si="13"/>
        <v>4400000</v>
      </c>
      <c r="M95" s="18">
        <f t="shared" si="17"/>
        <v>4.4000000000000004</v>
      </c>
      <c r="N95" s="18">
        <f t="shared" si="18"/>
        <v>960</v>
      </c>
      <c r="O95" s="121">
        <f>IF(A95&lt;MAIN!$B$19,0,N95*3600/1000000/0.96/0.96)</f>
        <v>3.7500000000000004</v>
      </c>
      <c r="P95" s="121"/>
      <c r="Q95" s="121"/>
      <c r="R95" s="121"/>
      <c r="S95" s="121"/>
      <c r="T95" s="18">
        <f t="shared" ca="1" si="19"/>
        <v>8.2536610524085106</v>
      </c>
      <c r="U95" s="131">
        <f t="shared" ca="1" si="20"/>
        <v>0.58954721802917942</v>
      </c>
      <c r="V95" s="198">
        <f ca="1">IF(INT(SUM($U$10:U95)/100) &gt; INT(SUM($U$10:U94)/100), 1, 0)</f>
        <v>0</v>
      </c>
      <c r="W95" t="str" cm="1">
        <f t="array" aca="1" ref="W95" ca="1">IF(V95=1, IFERROR(ROW()-LOOKUP(2,1/($V$10:V94=1),ROW($V$10:V94)), ROW()-ROW($V$10)+1), "")</f>
        <v/>
      </c>
    </row>
    <row r="96" spans="1:23" x14ac:dyDescent="0.75">
      <c r="A96" s="33">
        <v>41726</v>
      </c>
      <c r="B96" s="227">
        <v>23.6</v>
      </c>
      <c r="C96" s="34">
        <f t="shared" si="14"/>
        <v>2.3600000000000003</v>
      </c>
      <c r="D96">
        <v>26</v>
      </c>
      <c r="E96" s="34">
        <f>IF('Energy Usage'!A96&lt;MAIN!$B$19,0,$B$4*0.001)</f>
        <v>0.54</v>
      </c>
      <c r="F96" s="34">
        <f t="shared" si="21"/>
        <v>26</v>
      </c>
      <c r="G96" s="35">
        <v>125600</v>
      </c>
      <c r="H96" s="18">
        <f t="shared" ca="1" si="15"/>
        <v>556000.19019109942</v>
      </c>
      <c r="I96" s="18">
        <f t="shared" ca="1" si="16"/>
        <v>0.55600019019109947</v>
      </c>
      <c r="J96" s="18">
        <f t="shared" si="11"/>
        <v>11800.000000000002</v>
      </c>
      <c r="K96" s="18">
        <f t="shared" si="12"/>
        <v>11.800000000000002</v>
      </c>
      <c r="L96" s="18">
        <f t="shared" si="13"/>
        <v>23600000.000000004</v>
      </c>
      <c r="M96" s="18">
        <f t="shared" si="17"/>
        <v>23.600000000000005</v>
      </c>
      <c r="N96" s="18">
        <f t="shared" si="18"/>
        <v>960</v>
      </c>
      <c r="O96" s="121">
        <f>IF(A96&lt;MAIN!$B$19,0,N96*3600/1000000/0.96/0.96)</f>
        <v>3.7500000000000004</v>
      </c>
      <c r="P96" s="121"/>
      <c r="Q96" s="121"/>
      <c r="R96" s="121"/>
      <c r="S96" s="121"/>
      <c r="T96" s="18">
        <f t="shared" ca="1" si="19"/>
        <v>27.906000190191104</v>
      </c>
      <c r="U96" s="131">
        <f t="shared" ca="1" si="20"/>
        <v>1.9932857278707932</v>
      </c>
      <c r="V96" s="198">
        <f ca="1">IF(INT(SUM($U$10:U96)/100) &gt; INT(SUM($U$10:U95)/100), 1, 0)</f>
        <v>0</v>
      </c>
      <c r="W96" t="str" cm="1">
        <f t="array" aca="1" ref="W96" ca="1">IF(V96=1, IFERROR(ROW()-LOOKUP(2,1/($V$10:V95=1),ROW($V$10:V95)), ROW()-ROW($V$10)+1), "")</f>
        <v/>
      </c>
    </row>
    <row r="97" spans="1:23" x14ac:dyDescent="0.75">
      <c r="A97" s="33">
        <v>41727</v>
      </c>
      <c r="B97" s="227">
        <v>41.6</v>
      </c>
      <c r="C97" s="34">
        <f t="shared" si="14"/>
        <v>2.5</v>
      </c>
      <c r="D97">
        <v>26</v>
      </c>
      <c r="E97" s="34">
        <f>IF('Energy Usage'!A97&lt;MAIN!$B$19,0,$B$4*0.001)</f>
        <v>0.54</v>
      </c>
      <c r="F97" s="34">
        <f t="shared" si="21"/>
        <v>26</v>
      </c>
      <c r="G97" s="35">
        <v>125600</v>
      </c>
      <c r="H97" s="18">
        <f t="shared" ca="1" si="15"/>
        <v>588983.25232107972</v>
      </c>
      <c r="I97" s="18">
        <f t="shared" ca="1" si="16"/>
        <v>0.58898325232107973</v>
      </c>
      <c r="J97" s="18">
        <f t="shared" si="11"/>
        <v>12500</v>
      </c>
      <c r="K97" s="18">
        <f t="shared" si="12"/>
        <v>12.5</v>
      </c>
      <c r="L97" s="18">
        <f t="shared" si="13"/>
        <v>25000000</v>
      </c>
      <c r="M97" s="18">
        <f t="shared" si="17"/>
        <v>25</v>
      </c>
      <c r="N97" s="18">
        <f t="shared" si="18"/>
        <v>960</v>
      </c>
      <c r="O97" s="121">
        <f>IF(A97&lt;MAIN!$B$19,0,N97*3600/1000000/0.96/0.96)</f>
        <v>3.7500000000000004</v>
      </c>
      <c r="P97" s="121"/>
      <c r="Q97" s="121"/>
      <c r="R97" s="121"/>
      <c r="S97" s="121"/>
      <c r="T97" s="18">
        <f t="shared" ca="1" si="19"/>
        <v>29.338983252321079</v>
      </c>
      <c r="U97" s="131">
        <f t="shared" ca="1" si="20"/>
        <v>2.0956416608800774</v>
      </c>
      <c r="V97" s="198">
        <f ca="1">IF(INT(SUM($U$10:U97)/100) &gt; INT(SUM($U$10:U96)/100), 1, 0)</f>
        <v>0</v>
      </c>
      <c r="W97" t="str" cm="1">
        <f t="array" aca="1" ref="W97" ca="1">IF(V97=1, IFERROR(ROW()-LOOKUP(2,1/($V$10:V96=1),ROW($V$10:V96)), ROW()-ROW($V$10)+1), "")</f>
        <v/>
      </c>
    </row>
    <row r="98" spans="1:23" x14ac:dyDescent="0.75">
      <c r="A98" s="33">
        <v>41728</v>
      </c>
      <c r="B98" s="227">
        <v>3</v>
      </c>
      <c r="C98" s="34">
        <f t="shared" si="14"/>
        <v>0.3</v>
      </c>
      <c r="D98">
        <v>25.76</v>
      </c>
      <c r="E98" s="34">
        <f>IF('Energy Usage'!A98&lt;MAIN!$B$19,0,$B$4*0.001)</f>
        <v>0.54</v>
      </c>
      <c r="F98" s="34">
        <f t="shared" si="21"/>
        <v>25.76</v>
      </c>
      <c r="G98" s="35">
        <v>125600</v>
      </c>
      <c r="H98" s="18">
        <f t="shared" ca="1" si="15"/>
        <v>70677.990278529571</v>
      </c>
      <c r="I98" s="18">
        <f t="shared" ca="1" si="16"/>
        <v>7.0677990278529571E-2</v>
      </c>
      <c r="J98" s="18">
        <f t="shared" si="11"/>
        <v>1500</v>
      </c>
      <c r="K98" s="18">
        <f t="shared" si="12"/>
        <v>1.5</v>
      </c>
      <c r="L98" s="18">
        <f t="shared" si="13"/>
        <v>3000000</v>
      </c>
      <c r="M98" s="18">
        <f t="shared" si="17"/>
        <v>3</v>
      </c>
      <c r="N98" s="18">
        <f t="shared" si="18"/>
        <v>960</v>
      </c>
      <c r="O98" s="121">
        <f>IF(A98&lt;MAIN!$B$19,0,N98*3600/1000000/0.96/0.96)</f>
        <v>3.7500000000000004</v>
      </c>
      <c r="P98" s="121"/>
      <c r="Q98" s="121"/>
      <c r="R98" s="121"/>
      <c r="S98" s="121"/>
      <c r="T98" s="18">
        <f t="shared" ca="1" si="19"/>
        <v>6.8206779902785302</v>
      </c>
      <c r="U98" s="131">
        <f t="shared" ca="1" si="20"/>
        <v>0.487191285019895</v>
      </c>
      <c r="V98" s="198">
        <f ca="1">IF(INT(SUM($U$10:U98)/100) &gt; INT(SUM($U$10:U97)/100), 1, 0)</f>
        <v>0</v>
      </c>
      <c r="W98" t="str" cm="1">
        <f t="array" aca="1" ref="W98" ca="1">IF(V98=1, IFERROR(ROW()-LOOKUP(2,1/($V$10:V97=1),ROW($V$10:V97)), ROW()-ROW($V$10)+1), "")</f>
        <v/>
      </c>
    </row>
    <row r="99" spans="1:23" x14ac:dyDescent="0.75">
      <c r="A99" s="33">
        <v>41729</v>
      </c>
      <c r="B99" s="227">
        <v>0</v>
      </c>
      <c r="C99" s="34">
        <f t="shared" si="14"/>
        <v>0</v>
      </c>
      <c r="D99">
        <v>25.220000000000002</v>
      </c>
      <c r="E99" s="34">
        <f>IF('Energy Usage'!A99&lt;MAIN!$B$19,0,$B$4*0.001)</f>
        <v>0.54</v>
      </c>
      <c r="F99" s="34">
        <f t="shared" si="21"/>
        <v>25.220000000000002</v>
      </c>
      <c r="G99" s="35">
        <v>125600</v>
      </c>
      <c r="H99" s="18">
        <f t="shared" ca="1" si="15"/>
        <v>0</v>
      </c>
      <c r="I99" s="18">
        <f t="shared" ca="1" si="16"/>
        <v>0</v>
      </c>
      <c r="J99" s="18">
        <f t="shared" si="11"/>
        <v>0</v>
      </c>
      <c r="K99" s="18">
        <f t="shared" si="12"/>
        <v>0</v>
      </c>
      <c r="L99" s="18">
        <f t="shared" si="13"/>
        <v>0</v>
      </c>
      <c r="M99" s="18">
        <f t="shared" si="17"/>
        <v>0</v>
      </c>
      <c r="N99" s="18">
        <f t="shared" si="18"/>
        <v>960</v>
      </c>
      <c r="O99" s="121">
        <f>IF(A99&lt;MAIN!$B$19,0,N99*3600/1000000/0.96/0.96)</f>
        <v>3.7500000000000004</v>
      </c>
      <c r="P99" s="121"/>
      <c r="Q99" s="121"/>
      <c r="R99" s="121"/>
      <c r="S99" s="121"/>
      <c r="T99" s="18">
        <f t="shared" ca="1" si="19"/>
        <v>3.7500000000000004</v>
      </c>
      <c r="U99" s="131">
        <f t="shared" ca="1" si="20"/>
        <v>0.2678571428571429</v>
      </c>
      <c r="V99" s="198">
        <f ca="1">IF(INT(SUM($U$10:U99)/100) &gt; INT(SUM($U$10:U98)/100), 1, 0)</f>
        <v>0</v>
      </c>
      <c r="W99" t="str" cm="1">
        <f t="array" aca="1" ref="W99" ca="1">IF(V99=1, IFERROR(ROW()-LOOKUP(2,1/($V$10:V98=1),ROW($V$10:V98)), ROW()-ROW($V$10)+1), "")</f>
        <v/>
      </c>
    </row>
    <row r="100" spans="1:23" x14ac:dyDescent="0.75">
      <c r="A100" s="33">
        <v>41730</v>
      </c>
      <c r="B100" s="227">
        <v>0</v>
      </c>
      <c r="C100" s="34">
        <f t="shared" si="14"/>
        <v>0</v>
      </c>
      <c r="D100">
        <v>24.680000000000003</v>
      </c>
      <c r="E100" s="34">
        <f>IF('Energy Usage'!A100&lt;MAIN!$B$19,0,$B$4*0.001)</f>
        <v>0.54</v>
      </c>
      <c r="F100" s="34">
        <f t="shared" si="21"/>
        <v>24.680000000000003</v>
      </c>
      <c r="G100" s="35">
        <v>125600</v>
      </c>
      <c r="H100" s="18">
        <f t="shared" ca="1" si="15"/>
        <v>0</v>
      </c>
      <c r="I100" s="18">
        <f t="shared" ca="1" si="16"/>
        <v>0</v>
      </c>
      <c r="J100" s="18">
        <f t="shared" si="11"/>
        <v>0</v>
      </c>
      <c r="K100" s="18">
        <f t="shared" si="12"/>
        <v>0</v>
      </c>
      <c r="L100" s="18">
        <f t="shared" si="13"/>
        <v>0</v>
      </c>
      <c r="M100" s="18">
        <f t="shared" si="17"/>
        <v>0</v>
      </c>
      <c r="N100" s="18">
        <f t="shared" si="18"/>
        <v>960</v>
      </c>
      <c r="O100" s="121">
        <f>IF(A100&lt;MAIN!$B$19,0,N100*3600/1000000/0.96/0.96)</f>
        <v>3.7500000000000004</v>
      </c>
      <c r="P100" s="121"/>
      <c r="Q100" s="121"/>
      <c r="R100" s="121"/>
      <c r="S100" s="121"/>
      <c r="T100" s="18">
        <f t="shared" ca="1" si="19"/>
        <v>3.7500000000000004</v>
      </c>
      <c r="U100" s="131">
        <f t="shared" ca="1" si="20"/>
        <v>0.2678571428571429</v>
      </c>
      <c r="V100" s="198">
        <f ca="1">IF(INT(SUM($U$10:U100)/100) &gt; INT(SUM($U$10:U99)/100), 1, 0)</f>
        <v>0</v>
      </c>
      <c r="W100" t="str" cm="1">
        <f t="array" aca="1" ref="W100" ca="1">IF(V100=1, IFERROR(ROW()-LOOKUP(2,1/($V$10:V99=1),ROW($V$10:V99)), ROW()-ROW($V$10)+1), "")</f>
        <v/>
      </c>
    </row>
    <row r="101" spans="1:23" x14ac:dyDescent="0.75">
      <c r="A101" s="33">
        <v>41731</v>
      </c>
      <c r="B101" s="227">
        <v>5.6</v>
      </c>
      <c r="C101" s="34">
        <f t="shared" si="14"/>
        <v>0.55999999999999994</v>
      </c>
      <c r="D101">
        <v>24.700000000000003</v>
      </c>
      <c r="E101" s="34">
        <f>IF('Energy Usage'!A101&lt;MAIN!$B$19,0,$B$4*0.001)</f>
        <v>0.54</v>
      </c>
      <c r="F101" s="34">
        <f t="shared" si="21"/>
        <v>24.700000000000003</v>
      </c>
      <c r="G101" s="35">
        <v>125600</v>
      </c>
      <c r="H101" s="18">
        <f t="shared" ca="1" si="15"/>
        <v>131932.24851992188</v>
      </c>
      <c r="I101" s="18">
        <f t="shared" ca="1" si="16"/>
        <v>0.13193224851992189</v>
      </c>
      <c r="J101" s="18">
        <f t="shared" si="11"/>
        <v>2799.9999999999995</v>
      </c>
      <c r="K101" s="18">
        <f t="shared" si="12"/>
        <v>2.7999999999999994</v>
      </c>
      <c r="L101" s="18">
        <f t="shared" si="13"/>
        <v>5599999.9999999991</v>
      </c>
      <c r="M101" s="18">
        <f t="shared" si="17"/>
        <v>5.5999999999999988</v>
      </c>
      <c r="N101" s="18">
        <f t="shared" si="18"/>
        <v>960</v>
      </c>
      <c r="O101" s="121">
        <f>IF(A101&lt;MAIN!$B$19,0,N101*3600/1000000/0.96/0.96)</f>
        <v>3.7500000000000004</v>
      </c>
      <c r="P101" s="121"/>
      <c r="Q101" s="121"/>
      <c r="R101" s="121"/>
      <c r="S101" s="121"/>
      <c r="T101" s="18">
        <f t="shared" ca="1" si="19"/>
        <v>9.4819322485199216</v>
      </c>
      <c r="U101" s="131">
        <f t="shared" ca="1" si="20"/>
        <v>0.67728087489428024</v>
      </c>
      <c r="V101" s="198">
        <f ca="1">IF(INT(SUM($U$10:U101)/100) &gt; INT(SUM($U$10:U100)/100), 1, 0)</f>
        <v>0</v>
      </c>
      <c r="W101" t="str" cm="1">
        <f t="array" aca="1" ref="W101" ca="1">IF(V101=1, IFERROR(ROW()-LOOKUP(2,1/($V$10:V100=1),ROW($V$10:V100)), ROW()-ROW($V$10)+1), "")</f>
        <v/>
      </c>
    </row>
    <row r="102" spans="1:23" x14ac:dyDescent="0.75">
      <c r="A102" s="33">
        <v>41732</v>
      </c>
      <c r="B102" s="227">
        <v>20.399999999999999</v>
      </c>
      <c r="C102" s="34">
        <f t="shared" si="14"/>
        <v>2.0399999999999996</v>
      </c>
      <c r="D102">
        <v>26</v>
      </c>
      <c r="E102" s="34">
        <f>IF('Energy Usage'!A102&lt;MAIN!$B$19,0,$B$4*0.001)</f>
        <v>0.54</v>
      </c>
      <c r="F102" s="34">
        <f t="shared" si="21"/>
        <v>26</v>
      </c>
      <c r="G102" s="35">
        <v>125600</v>
      </c>
      <c r="H102" s="18">
        <f t="shared" ca="1" si="15"/>
        <v>480610.33389400097</v>
      </c>
      <c r="I102" s="18">
        <f t="shared" ca="1" si="16"/>
        <v>0.48061033389400099</v>
      </c>
      <c r="J102" s="18">
        <f t="shared" si="11"/>
        <v>10199.999999999998</v>
      </c>
      <c r="K102" s="18">
        <f t="shared" si="12"/>
        <v>10.199999999999998</v>
      </c>
      <c r="L102" s="18">
        <f t="shared" si="13"/>
        <v>20399999.999999996</v>
      </c>
      <c r="M102" s="18">
        <f t="shared" si="17"/>
        <v>20.399999999999995</v>
      </c>
      <c r="N102" s="18">
        <f t="shared" si="18"/>
        <v>960</v>
      </c>
      <c r="O102" s="121">
        <f>IF(A102&lt;MAIN!$B$19,0,N102*3600/1000000/0.96/0.96)</f>
        <v>3.7500000000000004</v>
      </c>
      <c r="P102" s="121"/>
      <c r="Q102" s="121"/>
      <c r="R102" s="121"/>
      <c r="S102" s="121"/>
      <c r="T102" s="18">
        <f t="shared" ca="1" si="19"/>
        <v>24.630610333893998</v>
      </c>
      <c r="U102" s="131">
        <f t="shared" ca="1" si="20"/>
        <v>1.7593293095638571</v>
      </c>
      <c r="V102" s="198">
        <f ca="1">IF(INT(SUM($U$10:U102)/100) &gt; INT(SUM($U$10:U101)/100), 1, 0)</f>
        <v>0</v>
      </c>
      <c r="W102" t="str" cm="1">
        <f t="array" aca="1" ref="W102" ca="1">IF(V102=1, IFERROR(ROW()-LOOKUP(2,1/($V$10:V101=1),ROW($V$10:V101)), ROW()-ROW($V$10)+1), "")</f>
        <v/>
      </c>
    </row>
    <row r="103" spans="1:23" x14ac:dyDescent="0.75">
      <c r="A103" s="33">
        <v>41733</v>
      </c>
      <c r="B103" s="227">
        <v>2.6</v>
      </c>
      <c r="C103" s="34">
        <f t="shared" si="14"/>
        <v>0.26</v>
      </c>
      <c r="D103">
        <v>25.720000000000002</v>
      </c>
      <c r="E103" s="34">
        <f>IF('Energy Usage'!A103&lt;MAIN!$B$19,0,$B$4*0.001)</f>
        <v>0.54</v>
      </c>
      <c r="F103" s="34">
        <f t="shared" si="21"/>
        <v>25.720000000000002</v>
      </c>
      <c r="G103" s="35">
        <v>125600</v>
      </c>
      <c r="H103" s="18">
        <f t="shared" ca="1" si="15"/>
        <v>61254.258241392294</v>
      </c>
      <c r="I103" s="18">
        <f t="shared" ca="1" si="16"/>
        <v>6.1254258241392294E-2</v>
      </c>
      <c r="J103" s="18">
        <f t="shared" si="11"/>
        <v>1300</v>
      </c>
      <c r="K103" s="18">
        <f t="shared" si="12"/>
        <v>1.3</v>
      </c>
      <c r="L103" s="18">
        <f t="shared" si="13"/>
        <v>2600000</v>
      </c>
      <c r="M103" s="18">
        <f t="shared" si="17"/>
        <v>2.6</v>
      </c>
      <c r="N103" s="18">
        <f t="shared" si="18"/>
        <v>960</v>
      </c>
      <c r="O103" s="121">
        <f>IF(A103&lt;MAIN!$B$19,0,N103*3600/1000000/0.96/0.96)</f>
        <v>3.7500000000000004</v>
      </c>
      <c r="P103" s="121"/>
      <c r="Q103" s="121"/>
      <c r="R103" s="121"/>
      <c r="S103" s="121"/>
      <c r="T103" s="18">
        <f t="shared" ca="1" si="19"/>
        <v>6.4112542582413923</v>
      </c>
      <c r="U103" s="131">
        <f t="shared" ca="1" si="20"/>
        <v>0.45794673273152803</v>
      </c>
      <c r="V103" s="198">
        <f ca="1">IF(INT(SUM($U$10:U103)/100) &gt; INT(SUM($U$10:U102)/100), 1, 0)</f>
        <v>0</v>
      </c>
      <c r="W103" t="str" cm="1">
        <f t="array" aca="1" ref="W103" ca="1">IF(V103=1, IFERROR(ROW()-LOOKUP(2,1/($V$10:V102=1),ROW($V$10:V102)), ROW()-ROW($V$10)+1), "")</f>
        <v/>
      </c>
    </row>
    <row r="104" spans="1:23" x14ac:dyDescent="0.75">
      <c r="A104" s="33">
        <v>41734</v>
      </c>
      <c r="B104" s="227">
        <v>15.9</v>
      </c>
      <c r="C104" s="34">
        <f t="shared" si="14"/>
        <v>1.59</v>
      </c>
      <c r="D104">
        <v>26</v>
      </c>
      <c r="E104" s="34">
        <f>IF('Energy Usage'!A104&lt;MAIN!$B$19,0,$B$4*0.001)</f>
        <v>0.54</v>
      </c>
      <c r="F104" s="34">
        <f t="shared" si="21"/>
        <v>26</v>
      </c>
      <c r="G104" s="35">
        <v>125600</v>
      </c>
      <c r="H104" s="18">
        <f t="shared" ca="1" si="15"/>
        <v>374593.34847620671</v>
      </c>
      <c r="I104" s="18">
        <f t="shared" ca="1" si="16"/>
        <v>0.37459334847620673</v>
      </c>
      <c r="J104" s="18">
        <f t="shared" si="11"/>
        <v>7950</v>
      </c>
      <c r="K104" s="18">
        <f t="shared" si="12"/>
        <v>7.95</v>
      </c>
      <c r="L104" s="18">
        <f t="shared" si="13"/>
        <v>15900000</v>
      </c>
      <c r="M104" s="18">
        <f t="shared" si="17"/>
        <v>15.9</v>
      </c>
      <c r="N104" s="18">
        <f t="shared" si="18"/>
        <v>960</v>
      </c>
      <c r="O104" s="121">
        <f>IF(A104&lt;MAIN!$B$19,0,N104*3600/1000000/0.96/0.96)</f>
        <v>3.7500000000000004</v>
      </c>
      <c r="P104" s="121"/>
      <c r="Q104" s="121"/>
      <c r="R104" s="121"/>
      <c r="S104" s="121"/>
      <c r="T104" s="18">
        <f t="shared" ca="1" si="19"/>
        <v>20.024593348476206</v>
      </c>
      <c r="U104" s="131">
        <f t="shared" ca="1" si="20"/>
        <v>1.4303280963197291</v>
      </c>
      <c r="V104" s="198">
        <f ca="1">IF(INT(SUM($U$10:U104)/100) &gt; INT(SUM($U$10:U103)/100), 1, 0)</f>
        <v>0</v>
      </c>
      <c r="W104" t="str" cm="1">
        <f t="array" aca="1" ref="W104" ca="1">IF(V104=1, IFERROR(ROW()-LOOKUP(2,1/($V$10:V103=1),ROW($V$10:V103)), ROW()-ROW($V$10)+1), "")</f>
        <v/>
      </c>
    </row>
    <row r="105" spans="1:23" x14ac:dyDescent="0.75">
      <c r="A105" s="33">
        <v>41735</v>
      </c>
      <c r="B105" s="227">
        <v>9.4</v>
      </c>
      <c r="C105" s="34">
        <f t="shared" si="14"/>
        <v>0.94000000000000006</v>
      </c>
      <c r="D105">
        <v>26</v>
      </c>
      <c r="E105" s="34">
        <f>IF('Energy Usage'!A105&lt;MAIN!$B$19,0,$B$4*0.001)</f>
        <v>0.54</v>
      </c>
      <c r="F105" s="34">
        <f t="shared" si="21"/>
        <v>26</v>
      </c>
      <c r="G105" s="35">
        <v>125600</v>
      </c>
      <c r="H105" s="18">
        <f t="shared" ca="1" si="15"/>
        <v>221457.70287272599</v>
      </c>
      <c r="I105" s="18">
        <f t="shared" ca="1" si="16"/>
        <v>0.22145770287272598</v>
      </c>
      <c r="J105" s="18">
        <f t="shared" si="11"/>
        <v>4700</v>
      </c>
      <c r="K105" s="18">
        <f t="shared" si="12"/>
        <v>4.7</v>
      </c>
      <c r="L105" s="18">
        <f t="shared" si="13"/>
        <v>9400000</v>
      </c>
      <c r="M105" s="18">
        <f t="shared" si="17"/>
        <v>9.4</v>
      </c>
      <c r="N105" s="18">
        <f t="shared" si="18"/>
        <v>960</v>
      </c>
      <c r="O105" s="121">
        <f>IF(A105&lt;MAIN!$B$19,0,N105*3600/1000000/0.96/0.96)</f>
        <v>3.7500000000000004</v>
      </c>
      <c r="P105" s="121"/>
      <c r="Q105" s="121"/>
      <c r="R105" s="121"/>
      <c r="S105" s="121"/>
      <c r="T105" s="18">
        <f t="shared" ca="1" si="19"/>
        <v>13.371457702872727</v>
      </c>
      <c r="U105" s="131">
        <f t="shared" ca="1" si="20"/>
        <v>0.95510412163376623</v>
      </c>
      <c r="V105" s="198">
        <f ca="1">IF(INT(SUM($U$10:U105)/100) &gt; INT(SUM($U$10:U104)/100), 1, 0)</f>
        <v>0</v>
      </c>
      <c r="W105" t="str" cm="1">
        <f t="array" aca="1" ref="W105" ca="1">IF(V105=1, IFERROR(ROW()-LOOKUP(2,1/($V$10:V104=1),ROW($V$10:V104)), ROW()-ROW($V$10)+1), "")</f>
        <v/>
      </c>
    </row>
    <row r="106" spans="1:23" x14ac:dyDescent="0.75">
      <c r="A106" s="33">
        <v>41736</v>
      </c>
      <c r="B106" s="227">
        <v>13.6</v>
      </c>
      <c r="C106" s="34">
        <f t="shared" si="14"/>
        <v>1.3599999999999999</v>
      </c>
      <c r="D106">
        <v>26</v>
      </c>
      <c r="E106" s="34">
        <f>IF('Energy Usage'!A106&lt;MAIN!$B$19,0,$B$4*0.001)</f>
        <v>0.54</v>
      </c>
      <c r="F106" s="34">
        <f t="shared" si="21"/>
        <v>26</v>
      </c>
      <c r="G106" s="35">
        <v>125600</v>
      </c>
      <c r="H106" s="18">
        <f t="shared" ca="1" si="15"/>
        <v>320406.88926266733</v>
      </c>
      <c r="I106" s="18">
        <f t="shared" ca="1" si="16"/>
        <v>0.32040688926266736</v>
      </c>
      <c r="J106" s="18">
        <f t="shared" si="11"/>
        <v>6800</v>
      </c>
      <c r="K106" s="18">
        <f t="shared" si="12"/>
        <v>6.8</v>
      </c>
      <c r="L106" s="18">
        <f t="shared" si="13"/>
        <v>13600000</v>
      </c>
      <c r="M106" s="18">
        <f t="shared" si="17"/>
        <v>13.6</v>
      </c>
      <c r="N106" s="18">
        <f t="shared" si="18"/>
        <v>960</v>
      </c>
      <c r="O106" s="121">
        <f>IF(A106&lt;MAIN!$B$19,0,N106*3600/1000000/0.96/0.96)</f>
        <v>3.7500000000000004</v>
      </c>
      <c r="P106" s="121"/>
      <c r="Q106" s="121"/>
      <c r="R106" s="121"/>
      <c r="S106" s="121"/>
      <c r="T106" s="18">
        <f t="shared" ca="1" si="19"/>
        <v>17.670406889262669</v>
      </c>
      <c r="U106" s="131">
        <f t="shared" ca="1" si="20"/>
        <v>1.2621719206616193</v>
      </c>
      <c r="V106" s="198">
        <f ca="1">IF(INT(SUM($U$10:U106)/100) &gt; INT(SUM($U$10:U105)/100), 1, 0)</f>
        <v>0</v>
      </c>
      <c r="W106" t="str" cm="1">
        <f t="array" aca="1" ref="W106" ca="1">IF(V106=1, IFERROR(ROW()-LOOKUP(2,1/($V$10:V105=1),ROW($V$10:V105)), ROW()-ROW($V$10)+1), "")</f>
        <v/>
      </c>
    </row>
    <row r="107" spans="1:23" x14ac:dyDescent="0.75">
      <c r="A107" s="33">
        <v>41737</v>
      </c>
      <c r="B107" s="227">
        <v>5.6</v>
      </c>
      <c r="C107" s="34">
        <f t="shared" si="14"/>
        <v>0.55999999999999994</v>
      </c>
      <c r="D107">
        <v>26</v>
      </c>
      <c r="E107" s="34">
        <f>IF('Energy Usage'!A107&lt;MAIN!$B$19,0,$B$4*0.001)</f>
        <v>0.54</v>
      </c>
      <c r="F107" s="34">
        <f t="shared" si="21"/>
        <v>26</v>
      </c>
      <c r="G107" s="35">
        <v>125600</v>
      </c>
      <c r="H107" s="18">
        <f t="shared" ca="1" si="15"/>
        <v>131932.24851992188</v>
      </c>
      <c r="I107" s="18">
        <f t="shared" ca="1" si="16"/>
        <v>0.13193224851992189</v>
      </c>
      <c r="J107" s="18">
        <f t="shared" si="11"/>
        <v>2799.9999999999995</v>
      </c>
      <c r="K107" s="18">
        <f t="shared" si="12"/>
        <v>2.7999999999999994</v>
      </c>
      <c r="L107" s="18">
        <f t="shared" si="13"/>
        <v>5599999.9999999991</v>
      </c>
      <c r="M107" s="18">
        <f t="shared" si="17"/>
        <v>5.5999999999999988</v>
      </c>
      <c r="N107" s="18">
        <f t="shared" si="18"/>
        <v>960</v>
      </c>
      <c r="O107" s="121">
        <f>IF(A107&lt;MAIN!$B$19,0,N107*3600/1000000/0.96/0.96)</f>
        <v>3.7500000000000004</v>
      </c>
      <c r="P107" s="121"/>
      <c r="Q107" s="121"/>
      <c r="R107" s="121"/>
      <c r="S107" s="121"/>
      <c r="T107" s="18">
        <f t="shared" ca="1" si="19"/>
        <v>9.4819322485199216</v>
      </c>
      <c r="U107" s="131">
        <f t="shared" ca="1" si="20"/>
        <v>0.67728087489428024</v>
      </c>
      <c r="V107" s="198">
        <f ca="1">IF(INT(SUM($U$10:U107)/100) &gt; INT(SUM($U$10:U106)/100), 1, 0)</f>
        <v>0</v>
      </c>
      <c r="W107" t="str" cm="1">
        <f t="array" aca="1" ref="W107" ca="1">IF(V107=1, IFERROR(ROW()-LOOKUP(2,1/($V$10:V106=1),ROW($V$10:V106)), ROW()-ROW($V$10)+1), "")</f>
        <v/>
      </c>
    </row>
    <row r="108" spans="1:23" x14ac:dyDescent="0.75">
      <c r="A108" s="33">
        <v>41738</v>
      </c>
      <c r="B108" s="227">
        <v>0</v>
      </c>
      <c r="C108" s="34">
        <f t="shared" si="14"/>
        <v>0</v>
      </c>
      <c r="D108">
        <v>25.46</v>
      </c>
      <c r="E108" s="34">
        <f>IF('Energy Usage'!A108&lt;MAIN!$B$19,0,$B$4*0.001)</f>
        <v>0.54</v>
      </c>
      <c r="F108" s="34">
        <f t="shared" si="21"/>
        <v>25.46</v>
      </c>
      <c r="G108" s="35">
        <v>125600</v>
      </c>
      <c r="H108" s="18">
        <f t="shared" ca="1" si="15"/>
        <v>0</v>
      </c>
      <c r="I108" s="18">
        <f t="shared" ca="1" si="16"/>
        <v>0</v>
      </c>
      <c r="J108" s="18">
        <f t="shared" si="11"/>
        <v>0</v>
      </c>
      <c r="K108" s="18">
        <f t="shared" si="12"/>
        <v>0</v>
      </c>
      <c r="L108" s="18">
        <f t="shared" si="13"/>
        <v>0</v>
      </c>
      <c r="M108" s="18">
        <f t="shared" si="17"/>
        <v>0</v>
      </c>
      <c r="N108" s="18">
        <f t="shared" si="18"/>
        <v>960</v>
      </c>
      <c r="O108" s="121">
        <f>IF(A108&lt;MAIN!$B$19,0,N108*3600/1000000/0.96/0.96)</f>
        <v>3.7500000000000004</v>
      </c>
      <c r="P108" s="121"/>
      <c r="Q108" s="121"/>
      <c r="R108" s="121"/>
      <c r="S108" s="121"/>
      <c r="T108" s="18">
        <f t="shared" ca="1" si="19"/>
        <v>3.7500000000000004</v>
      </c>
      <c r="U108" s="131">
        <f t="shared" ca="1" si="20"/>
        <v>0.2678571428571429</v>
      </c>
      <c r="V108" s="198">
        <f ca="1">IF(INT(SUM($U$10:U108)/100) &gt; INT(SUM($U$10:U107)/100), 1, 0)</f>
        <v>0</v>
      </c>
      <c r="W108" t="str" cm="1">
        <f t="array" aca="1" ref="W108" ca="1">IF(V108=1, IFERROR(ROW()-LOOKUP(2,1/($V$10:V107=1),ROW($V$10:V107)), ROW()-ROW($V$10)+1), "")</f>
        <v/>
      </c>
    </row>
    <row r="109" spans="1:23" x14ac:dyDescent="0.75">
      <c r="A109" s="33">
        <v>41739</v>
      </c>
      <c r="B109" s="227">
        <v>16.600000000000001</v>
      </c>
      <c r="C109" s="34">
        <f t="shared" si="14"/>
        <v>1.66</v>
      </c>
      <c r="D109">
        <v>26</v>
      </c>
      <c r="E109" s="34">
        <f>IF('Energy Usage'!A109&lt;MAIN!$B$19,0,$B$4*0.001)</f>
        <v>0.54</v>
      </c>
      <c r="F109" s="34">
        <f t="shared" si="21"/>
        <v>26</v>
      </c>
      <c r="G109" s="35">
        <v>125600</v>
      </c>
      <c r="H109" s="18">
        <f t="shared" ca="1" si="15"/>
        <v>391084.87954119698</v>
      </c>
      <c r="I109" s="18">
        <f t="shared" ca="1" si="16"/>
        <v>0.39108487954119697</v>
      </c>
      <c r="J109" s="18">
        <f t="shared" si="11"/>
        <v>8300</v>
      </c>
      <c r="K109" s="18">
        <f t="shared" si="12"/>
        <v>8.3000000000000007</v>
      </c>
      <c r="L109" s="18">
        <f t="shared" si="13"/>
        <v>16600000.000000002</v>
      </c>
      <c r="M109" s="18">
        <f t="shared" si="17"/>
        <v>16.600000000000001</v>
      </c>
      <c r="N109" s="18">
        <f t="shared" si="18"/>
        <v>960</v>
      </c>
      <c r="O109" s="121">
        <f>IF(A109&lt;MAIN!$B$19,0,N109*3600/1000000/0.96/0.96)</f>
        <v>3.7500000000000004</v>
      </c>
      <c r="P109" s="121"/>
      <c r="Q109" s="121"/>
      <c r="R109" s="121"/>
      <c r="S109" s="121"/>
      <c r="T109" s="18">
        <f t="shared" ca="1" si="19"/>
        <v>20.741084879541198</v>
      </c>
      <c r="U109" s="131">
        <f t="shared" ca="1" si="20"/>
        <v>1.4815060628243713</v>
      </c>
      <c r="V109" s="198">
        <f ca="1">IF(INT(SUM($U$10:U109)/100) &gt; INT(SUM($U$10:U108)/100), 1, 0)</f>
        <v>0</v>
      </c>
      <c r="W109" t="str" cm="1">
        <f t="array" aca="1" ref="W109" ca="1">IF(V109=1, IFERROR(ROW()-LOOKUP(2,1/($V$10:V108=1),ROW($V$10:V108)), ROW()-ROW($V$10)+1), "")</f>
        <v/>
      </c>
    </row>
    <row r="110" spans="1:23" x14ac:dyDescent="0.75">
      <c r="A110" s="33">
        <v>41740</v>
      </c>
      <c r="B110" s="227">
        <v>0</v>
      </c>
      <c r="C110" s="34">
        <f t="shared" si="14"/>
        <v>0</v>
      </c>
      <c r="D110">
        <v>25.46</v>
      </c>
      <c r="E110" s="34">
        <f>IF('Energy Usage'!A110&lt;MAIN!$B$19,0,$B$4*0.001)</f>
        <v>0.54</v>
      </c>
      <c r="F110" s="34">
        <f t="shared" si="21"/>
        <v>25.46</v>
      </c>
      <c r="G110" s="35">
        <v>125600</v>
      </c>
      <c r="H110" s="18">
        <f t="shared" ca="1" si="15"/>
        <v>0</v>
      </c>
      <c r="I110" s="18">
        <f t="shared" ca="1" si="16"/>
        <v>0</v>
      </c>
      <c r="J110" s="18">
        <f t="shared" si="11"/>
        <v>0</v>
      </c>
      <c r="K110" s="18">
        <f t="shared" si="12"/>
        <v>0</v>
      </c>
      <c r="L110" s="18">
        <f t="shared" si="13"/>
        <v>0</v>
      </c>
      <c r="M110" s="18">
        <f t="shared" si="17"/>
        <v>0</v>
      </c>
      <c r="N110" s="18">
        <f t="shared" si="18"/>
        <v>960</v>
      </c>
      <c r="O110" s="121">
        <f>IF(A110&lt;MAIN!$B$19,0,N110*3600/1000000/0.96/0.96)</f>
        <v>3.7500000000000004</v>
      </c>
      <c r="P110" s="121"/>
      <c r="Q110" s="121"/>
      <c r="R110" s="121"/>
      <c r="S110" s="121"/>
      <c r="T110" s="18">
        <f t="shared" ca="1" si="19"/>
        <v>3.7500000000000004</v>
      </c>
      <c r="U110" s="131">
        <f t="shared" ca="1" si="20"/>
        <v>0.2678571428571429</v>
      </c>
      <c r="V110" s="198">
        <f ca="1">IF(INT(SUM($U$10:U110)/100) &gt; INT(SUM($U$10:U109)/100), 1, 0)</f>
        <v>0</v>
      </c>
      <c r="W110" t="str" cm="1">
        <f t="array" aca="1" ref="W110" ca="1">IF(V110=1, IFERROR(ROW()-LOOKUP(2,1/($V$10:V109=1),ROW($V$10:V109)), ROW()-ROW($V$10)+1), "")</f>
        <v/>
      </c>
    </row>
    <row r="111" spans="1:23" x14ac:dyDescent="0.75">
      <c r="A111" s="33">
        <v>41741</v>
      </c>
      <c r="B111" s="227">
        <v>0</v>
      </c>
      <c r="C111" s="34">
        <f t="shared" si="14"/>
        <v>0</v>
      </c>
      <c r="D111">
        <v>24.92</v>
      </c>
      <c r="E111" s="34">
        <f>IF('Energy Usage'!A111&lt;MAIN!$B$19,0,$B$4*0.001)</f>
        <v>0.54</v>
      </c>
      <c r="F111" s="34">
        <f t="shared" si="21"/>
        <v>24.92</v>
      </c>
      <c r="G111" s="35">
        <v>125600</v>
      </c>
      <c r="H111" s="18">
        <f t="shared" ca="1" si="15"/>
        <v>0</v>
      </c>
      <c r="I111" s="18">
        <f t="shared" ca="1" si="16"/>
        <v>0</v>
      </c>
      <c r="J111" s="18">
        <f t="shared" si="11"/>
        <v>0</v>
      </c>
      <c r="K111" s="18">
        <f t="shared" si="12"/>
        <v>0</v>
      </c>
      <c r="L111" s="18">
        <f t="shared" si="13"/>
        <v>0</v>
      </c>
      <c r="M111" s="18">
        <f t="shared" si="17"/>
        <v>0</v>
      </c>
      <c r="N111" s="18">
        <f t="shared" si="18"/>
        <v>960</v>
      </c>
      <c r="O111" s="121">
        <f>IF(A111&lt;MAIN!$B$19,0,N111*3600/1000000/0.96/0.96)</f>
        <v>3.7500000000000004</v>
      </c>
      <c r="P111" s="121"/>
      <c r="Q111" s="121"/>
      <c r="R111" s="121"/>
      <c r="S111" s="121"/>
      <c r="T111" s="18">
        <f t="shared" ca="1" si="19"/>
        <v>3.7500000000000004</v>
      </c>
      <c r="U111" s="131">
        <f t="shared" ca="1" si="20"/>
        <v>0.2678571428571429</v>
      </c>
      <c r="V111" s="198">
        <f ca="1">IF(INT(SUM($U$10:U111)/100) &gt; INT(SUM($U$10:U110)/100), 1, 0)</f>
        <v>0</v>
      </c>
      <c r="W111" t="str" cm="1">
        <f t="array" aca="1" ref="W111" ca="1">IF(V111=1, IFERROR(ROW()-LOOKUP(2,1/($V$10:V110=1),ROW($V$10:V110)), ROW()-ROW($V$10)+1), "")</f>
        <v/>
      </c>
    </row>
    <row r="112" spans="1:23" x14ac:dyDescent="0.75">
      <c r="A112" s="33">
        <v>41742</v>
      </c>
      <c r="B112" s="227">
        <v>0</v>
      </c>
      <c r="C112" s="34">
        <f t="shared" si="14"/>
        <v>0</v>
      </c>
      <c r="D112">
        <v>24.380000000000003</v>
      </c>
      <c r="E112" s="34">
        <f>IF('Energy Usage'!A112&lt;MAIN!$B$19,0,$B$4*0.001)</f>
        <v>0.54</v>
      </c>
      <c r="F112" s="34">
        <f t="shared" si="21"/>
        <v>24.380000000000003</v>
      </c>
      <c r="G112" s="35">
        <v>125600</v>
      </c>
      <c r="H112" s="18">
        <f t="shared" ca="1" si="15"/>
        <v>0</v>
      </c>
      <c r="I112" s="18">
        <f t="shared" ca="1" si="16"/>
        <v>0</v>
      </c>
      <c r="J112" s="18">
        <f t="shared" si="11"/>
        <v>0</v>
      </c>
      <c r="K112" s="18">
        <f t="shared" si="12"/>
        <v>0</v>
      </c>
      <c r="L112" s="18">
        <f t="shared" si="13"/>
        <v>0</v>
      </c>
      <c r="M112" s="18">
        <f t="shared" si="17"/>
        <v>0</v>
      </c>
      <c r="N112" s="18">
        <f t="shared" si="18"/>
        <v>960</v>
      </c>
      <c r="O112" s="121">
        <f>IF(A112&lt;MAIN!$B$19,0,N112*3600/1000000/0.96/0.96)</f>
        <v>3.7500000000000004</v>
      </c>
      <c r="P112" s="121"/>
      <c r="Q112" s="121"/>
      <c r="R112" s="121"/>
      <c r="S112" s="121"/>
      <c r="T112" s="18">
        <f t="shared" ca="1" si="19"/>
        <v>3.7500000000000004</v>
      </c>
      <c r="U112" s="131">
        <f t="shared" ca="1" si="20"/>
        <v>0.2678571428571429</v>
      </c>
      <c r="V112" s="198">
        <f ca="1">IF(INT(SUM($U$10:U112)/100) &gt; INT(SUM($U$10:U111)/100), 1, 0)</f>
        <v>0</v>
      </c>
      <c r="W112" t="str" cm="1">
        <f t="array" aca="1" ref="W112" ca="1">IF(V112=1, IFERROR(ROW()-LOOKUP(2,1/($V$10:V111=1),ROW($V$10:V111)), ROW()-ROW($V$10)+1), "")</f>
        <v/>
      </c>
    </row>
    <row r="113" spans="1:23" x14ac:dyDescent="0.75">
      <c r="A113" s="33">
        <v>41743</v>
      </c>
      <c r="B113" s="227">
        <v>14.8</v>
      </c>
      <c r="C113" s="34">
        <f t="shared" si="14"/>
        <v>1.48</v>
      </c>
      <c r="D113">
        <v>25.320000000000004</v>
      </c>
      <c r="E113" s="34">
        <f>IF('Energy Usage'!A113&lt;MAIN!$B$19,0,$B$4*0.001)</f>
        <v>0.54</v>
      </c>
      <c r="F113" s="34">
        <f t="shared" si="21"/>
        <v>25.320000000000004</v>
      </c>
      <c r="G113" s="35">
        <v>125600</v>
      </c>
      <c r="H113" s="18">
        <f t="shared" ca="1" si="15"/>
        <v>348678.08537407924</v>
      </c>
      <c r="I113" s="18">
        <f t="shared" ca="1" si="16"/>
        <v>0.34867808537407924</v>
      </c>
      <c r="J113" s="18">
        <f t="shared" si="11"/>
        <v>7400</v>
      </c>
      <c r="K113" s="18">
        <f t="shared" si="12"/>
        <v>7.4</v>
      </c>
      <c r="L113" s="18">
        <f t="shared" si="13"/>
        <v>14800000</v>
      </c>
      <c r="M113" s="18">
        <f t="shared" si="17"/>
        <v>14.8</v>
      </c>
      <c r="N113" s="18">
        <f t="shared" si="18"/>
        <v>960</v>
      </c>
      <c r="O113" s="121">
        <f>IF(A113&lt;MAIN!$B$19,0,N113*3600/1000000/0.96/0.96)</f>
        <v>3.7500000000000004</v>
      </c>
      <c r="P113" s="121"/>
      <c r="Q113" s="121"/>
      <c r="R113" s="121"/>
      <c r="S113" s="121"/>
      <c r="T113" s="18">
        <f t="shared" ca="1" si="19"/>
        <v>18.89867808537408</v>
      </c>
      <c r="U113" s="131">
        <f t="shared" ca="1" si="20"/>
        <v>1.3499055775267199</v>
      </c>
      <c r="V113" s="198">
        <f ca="1">IF(INT(SUM($U$10:U113)/100) &gt; INT(SUM($U$10:U112)/100), 1, 0)</f>
        <v>0</v>
      </c>
      <c r="W113" t="str" cm="1">
        <f t="array" aca="1" ref="W113" ca="1">IF(V113=1, IFERROR(ROW()-LOOKUP(2,1/($V$10:V112=1),ROW($V$10:V112)), ROW()-ROW($V$10)+1), "")</f>
        <v/>
      </c>
    </row>
    <row r="114" spans="1:23" x14ac:dyDescent="0.75">
      <c r="A114" s="33">
        <v>41744</v>
      </c>
      <c r="B114" s="227">
        <v>20.8</v>
      </c>
      <c r="C114" s="34">
        <f t="shared" si="14"/>
        <v>2.08</v>
      </c>
      <c r="D114">
        <v>26</v>
      </c>
      <c r="E114" s="34">
        <f>IF('Energy Usage'!A114&lt;MAIN!$B$19,0,$B$4*0.001)</f>
        <v>0.54</v>
      </c>
      <c r="F114" s="34">
        <f t="shared" si="21"/>
        <v>26</v>
      </c>
      <c r="G114" s="35">
        <v>125600</v>
      </c>
      <c r="H114" s="18">
        <f t="shared" ca="1" si="15"/>
        <v>490034.06593113835</v>
      </c>
      <c r="I114" s="18">
        <f t="shared" ca="1" si="16"/>
        <v>0.49003406593113835</v>
      </c>
      <c r="J114" s="18">
        <f t="shared" si="11"/>
        <v>10400</v>
      </c>
      <c r="K114" s="18">
        <f t="shared" si="12"/>
        <v>10.4</v>
      </c>
      <c r="L114" s="18">
        <f t="shared" si="13"/>
        <v>20800000</v>
      </c>
      <c r="M114" s="18">
        <f t="shared" si="17"/>
        <v>20.8</v>
      </c>
      <c r="N114" s="18">
        <f t="shared" si="18"/>
        <v>960</v>
      </c>
      <c r="O114" s="121">
        <f>IF(A114&lt;MAIN!$B$19,0,N114*3600/1000000/0.96/0.96)</f>
        <v>3.7500000000000004</v>
      </c>
      <c r="P114" s="121"/>
      <c r="Q114" s="121"/>
      <c r="R114" s="121"/>
      <c r="S114" s="121"/>
      <c r="T114" s="18">
        <f t="shared" ca="1" si="19"/>
        <v>25.040034065931138</v>
      </c>
      <c r="U114" s="131">
        <f t="shared" ca="1" si="20"/>
        <v>1.7885738618522242</v>
      </c>
      <c r="V114" s="198">
        <f ca="1">IF(INT(SUM($U$10:U114)/100) &gt; INT(SUM($U$10:U113)/100), 1, 0)</f>
        <v>0</v>
      </c>
      <c r="W114" t="str" cm="1">
        <f t="array" aca="1" ref="W114" ca="1">IF(V114=1, IFERROR(ROW()-LOOKUP(2,1/($V$10:V113=1),ROW($V$10:V113)), ROW()-ROW($V$10)+1), "")</f>
        <v/>
      </c>
    </row>
    <row r="115" spans="1:23" x14ac:dyDescent="0.75">
      <c r="A115" s="33">
        <v>41745</v>
      </c>
      <c r="B115" s="227">
        <v>37.4</v>
      </c>
      <c r="C115" s="34">
        <f t="shared" si="14"/>
        <v>2.5</v>
      </c>
      <c r="D115">
        <v>26</v>
      </c>
      <c r="E115" s="34">
        <f>IF('Energy Usage'!A115&lt;MAIN!$B$19,0,$B$4*0.001)</f>
        <v>0.54</v>
      </c>
      <c r="F115" s="34">
        <f t="shared" si="21"/>
        <v>26</v>
      </c>
      <c r="G115" s="35">
        <v>125600</v>
      </c>
      <c r="H115" s="18">
        <f t="shared" ca="1" si="15"/>
        <v>588983.25232107972</v>
      </c>
      <c r="I115" s="18">
        <f t="shared" ca="1" si="16"/>
        <v>0.58898325232107973</v>
      </c>
      <c r="J115" s="18">
        <f t="shared" si="11"/>
        <v>12500</v>
      </c>
      <c r="K115" s="18">
        <f t="shared" si="12"/>
        <v>12.5</v>
      </c>
      <c r="L115" s="18">
        <f t="shared" si="13"/>
        <v>25000000</v>
      </c>
      <c r="M115" s="18">
        <f t="shared" si="17"/>
        <v>25</v>
      </c>
      <c r="N115" s="18">
        <f t="shared" si="18"/>
        <v>960</v>
      </c>
      <c r="O115" s="121">
        <f>IF(A115&lt;MAIN!$B$19,0,N115*3600/1000000/0.96/0.96)</f>
        <v>3.7500000000000004</v>
      </c>
      <c r="P115" s="121"/>
      <c r="Q115" s="121"/>
      <c r="R115" s="121"/>
      <c r="S115" s="121"/>
      <c r="T115" s="18">
        <f t="shared" ca="1" si="19"/>
        <v>29.338983252321079</v>
      </c>
      <c r="U115" s="131">
        <f t="shared" ca="1" si="20"/>
        <v>2.0956416608800774</v>
      </c>
      <c r="V115" s="198">
        <f ca="1">IF(INT(SUM($U$10:U115)/100) &gt; INT(SUM($U$10:U114)/100), 1, 0)</f>
        <v>0</v>
      </c>
      <c r="W115" t="str" cm="1">
        <f t="array" aca="1" ref="W115" ca="1">IF(V115=1, IFERROR(ROW()-LOOKUP(2,1/($V$10:V114=1),ROW($V$10:V114)), ROW()-ROW($V$10)+1), "")</f>
        <v/>
      </c>
    </row>
    <row r="116" spans="1:23" x14ac:dyDescent="0.75">
      <c r="A116" s="33">
        <v>41746</v>
      </c>
      <c r="B116" s="227">
        <v>9.8000000000000007</v>
      </c>
      <c r="C116" s="34">
        <f t="shared" si="14"/>
        <v>0.98000000000000009</v>
      </c>
      <c r="D116">
        <v>26</v>
      </c>
      <c r="E116" s="34">
        <f>IF('Energy Usage'!A116&lt;MAIN!$B$19,0,$B$4*0.001)</f>
        <v>0.54</v>
      </c>
      <c r="F116" s="34">
        <f t="shared" si="21"/>
        <v>26</v>
      </c>
      <c r="G116" s="35">
        <v>125600</v>
      </c>
      <c r="H116" s="18">
        <f t="shared" ca="1" si="15"/>
        <v>230881.43490986331</v>
      </c>
      <c r="I116" s="18">
        <f t="shared" ca="1" si="16"/>
        <v>0.23088143490986332</v>
      </c>
      <c r="J116" s="18">
        <f t="shared" si="11"/>
        <v>4900.0000000000009</v>
      </c>
      <c r="K116" s="18">
        <f t="shared" si="12"/>
        <v>4.9000000000000012</v>
      </c>
      <c r="L116" s="18">
        <f t="shared" si="13"/>
        <v>9800000.0000000019</v>
      </c>
      <c r="M116" s="18">
        <f t="shared" si="17"/>
        <v>9.8000000000000025</v>
      </c>
      <c r="N116" s="18">
        <f t="shared" si="18"/>
        <v>960</v>
      </c>
      <c r="O116" s="121">
        <f>IF(A116&lt;MAIN!$B$19,0,N116*3600/1000000/0.96/0.96)</f>
        <v>3.7500000000000004</v>
      </c>
      <c r="P116" s="121"/>
      <c r="Q116" s="121"/>
      <c r="R116" s="121"/>
      <c r="S116" s="121"/>
      <c r="T116" s="18">
        <f t="shared" ca="1" si="19"/>
        <v>13.780881434909865</v>
      </c>
      <c r="U116" s="131">
        <f t="shared" ca="1" si="20"/>
        <v>0.98434867392213332</v>
      </c>
      <c r="V116" s="198">
        <f ca="1">IF(INT(SUM($U$10:U116)/100) &gt; INT(SUM($U$10:U115)/100), 1, 0)</f>
        <v>0</v>
      </c>
      <c r="W116" t="str" cm="1">
        <f t="array" aca="1" ref="W116" ca="1">IF(V116=1, IFERROR(ROW()-LOOKUP(2,1/($V$10:V115=1),ROW($V$10:V115)), ROW()-ROW($V$10)+1), "")</f>
        <v/>
      </c>
    </row>
    <row r="117" spans="1:23" x14ac:dyDescent="0.75">
      <c r="A117" s="33">
        <v>41747</v>
      </c>
      <c r="B117" s="227">
        <v>1.9</v>
      </c>
      <c r="C117" s="34">
        <f t="shared" si="14"/>
        <v>0.19</v>
      </c>
      <c r="D117">
        <v>25.650000000000002</v>
      </c>
      <c r="E117" s="34">
        <f>IF('Energy Usage'!A117&lt;MAIN!$B$19,0,$B$4*0.001)</f>
        <v>0.54</v>
      </c>
      <c r="F117" s="34">
        <f t="shared" si="21"/>
        <v>25.650000000000002</v>
      </c>
      <c r="G117" s="35">
        <v>125600</v>
      </c>
      <c r="H117" s="18">
        <f t="shared" ca="1" si="15"/>
        <v>44762.727176402062</v>
      </c>
      <c r="I117" s="18">
        <f t="shared" ca="1" si="16"/>
        <v>4.4762727176402062E-2</v>
      </c>
      <c r="J117" s="18">
        <f t="shared" si="11"/>
        <v>950</v>
      </c>
      <c r="K117" s="18">
        <f t="shared" si="12"/>
        <v>0.95</v>
      </c>
      <c r="L117" s="18">
        <f t="shared" si="13"/>
        <v>1900000</v>
      </c>
      <c r="M117" s="18">
        <f t="shared" si="17"/>
        <v>1.9</v>
      </c>
      <c r="N117" s="18">
        <f t="shared" si="18"/>
        <v>960</v>
      </c>
      <c r="O117" s="121">
        <f>IF(A117&lt;MAIN!$B$19,0,N117*3600/1000000/0.96/0.96)</f>
        <v>3.7500000000000004</v>
      </c>
      <c r="P117" s="121"/>
      <c r="Q117" s="121"/>
      <c r="R117" s="121"/>
      <c r="S117" s="121"/>
      <c r="T117" s="18">
        <f t="shared" ca="1" si="19"/>
        <v>5.6947627271764025</v>
      </c>
      <c r="U117" s="131">
        <f t="shared" ca="1" si="20"/>
        <v>0.4067687662268859</v>
      </c>
      <c r="V117" s="198">
        <f ca="1">IF(INT(SUM($U$10:U117)/100) &gt; INT(SUM($U$10:U116)/100), 1, 0)</f>
        <v>0</v>
      </c>
      <c r="W117" t="str" cm="1">
        <f t="array" aca="1" ref="W117" ca="1">IF(V117=1, IFERROR(ROW()-LOOKUP(2,1/($V$10:V116=1),ROW($V$10:V116)), ROW()-ROW($V$10)+1), "")</f>
        <v/>
      </c>
    </row>
    <row r="118" spans="1:23" x14ac:dyDescent="0.75">
      <c r="A118" s="33">
        <v>41748</v>
      </c>
      <c r="B118" s="227">
        <v>21</v>
      </c>
      <c r="C118" s="34">
        <f t="shared" si="14"/>
        <v>2.1</v>
      </c>
      <c r="D118">
        <v>26</v>
      </c>
      <c r="E118" s="34">
        <f>IF('Energy Usage'!A118&lt;MAIN!$B$19,0,$B$4*0.001)</f>
        <v>0.54</v>
      </c>
      <c r="F118" s="34">
        <f t="shared" si="21"/>
        <v>26</v>
      </c>
      <c r="G118" s="35">
        <v>125600</v>
      </c>
      <c r="H118" s="18">
        <f t="shared" ca="1" si="15"/>
        <v>494745.93194970704</v>
      </c>
      <c r="I118" s="18">
        <f t="shared" ca="1" si="16"/>
        <v>0.49474593194970706</v>
      </c>
      <c r="J118" s="18">
        <f t="shared" si="11"/>
        <v>10500</v>
      </c>
      <c r="K118" s="18">
        <f t="shared" si="12"/>
        <v>10.5</v>
      </c>
      <c r="L118" s="18">
        <f t="shared" si="13"/>
        <v>21000000</v>
      </c>
      <c r="M118" s="18">
        <f t="shared" si="17"/>
        <v>21</v>
      </c>
      <c r="N118" s="18">
        <f t="shared" si="18"/>
        <v>960</v>
      </c>
      <c r="O118" s="121">
        <f>IF(A118&lt;MAIN!$B$19,0,N118*3600/1000000/0.96/0.96)</f>
        <v>3.7500000000000004</v>
      </c>
      <c r="P118" s="121"/>
      <c r="Q118" s="121"/>
      <c r="R118" s="121"/>
      <c r="S118" s="121"/>
      <c r="T118" s="18">
        <f t="shared" ca="1" si="19"/>
        <v>25.244745931949709</v>
      </c>
      <c r="U118" s="131">
        <f t="shared" ca="1" si="20"/>
        <v>1.8031961379964081</v>
      </c>
      <c r="V118" s="198">
        <f ca="1">IF(INT(SUM($U$10:U118)/100) &gt; INT(SUM($U$10:U117)/100), 1, 0)</f>
        <v>0</v>
      </c>
      <c r="W118" t="str" cm="1">
        <f t="array" aca="1" ref="W118" ca="1">IF(V118=1, IFERROR(ROW()-LOOKUP(2,1/($V$10:V117=1),ROW($V$10:V117)), ROW()-ROW($V$10)+1), "")</f>
        <v/>
      </c>
    </row>
    <row r="119" spans="1:23" x14ac:dyDescent="0.75">
      <c r="A119" s="33">
        <v>41749</v>
      </c>
      <c r="B119" s="227">
        <v>30</v>
      </c>
      <c r="C119" s="34">
        <f t="shared" si="14"/>
        <v>2.5</v>
      </c>
      <c r="D119">
        <v>26</v>
      </c>
      <c r="E119" s="34">
        <f>IF('Energy Usage'!A119&lt;MAIN!$B$19,0,$B$4*0.001)</f>
        <v>0.54</v>
      </c>
      <c r="F119" s="34">
        <f t="shared" si="21"/>
        <v>26</v>
      </c>
      <c r="G119" s="35">
        <v>125600</v>
      </c>
      <c r="H119" s="18">
        <f t="shared" ca="1" si="15"/>
        <v>588983.25232107972</v>
      </c>
      <c r="I119" s="18">
        <f t="shared" ca="1" si="16"/>
        <v>0.58898325232107973</v>
      </c>
      <c r="J119" s="18">
        <f t="shared" si="11"/>
        <v>12500</v>
      </c>
      <c r="K119" s="18">
        <f t="shared" si="12"/>
        <v>12.5</v>
      </c>
      <c r="L119" s="18">
        <f t="shared" si="13"/>
        <v>25000000</v>
      </c>
      <c r="M119" s="18">
        <f t="shared" si="17"/>
        <v>25</v>
      </c>
      <c r="N119" s="18">
        <f t="shared" si="18"/>
        <v>960</v>
      </c>
      <c r="O119" s="121">
        <f>IF(A119&lt;MAIN!$B$19,0,N119*3600/1000000/0.96/0.96)</f>
        <v>3.7500000000000004</v>
      </c>
      <c r="P119" s="121"/>
      <c r="Q119" s="121"/>
      <c r="R119" s="121"/>
      <c r="S119" s="121"/>
      <c r="T119" s="18">
        <f t="shared" ca="1" si="19"/>
        <v>29.338983252321079</v>
      </c>
      <c r="U119" s="131">
        <f t="shared" ca="1" si="20"/>
        <v>2.0956416608800774</v>
      </c>
      <c r="V119" s="198">
        <f ca="1">IF(INT(SUM($U$10:U119)/100) &gt; INT(SUM($U$10:U118)/100), 1, 0)</f>
        <v>0</v>
      </c>
      <c r="W119" t="str" cm="1">
        <f t="array" aca="1" ref="W119" ca="1">IF(V119=1, IFERROR(ROW()-LOOKUP(2,1/($V$10:V118=1),ROW($V$10:V118)), ROW()-ROW($V$10)+1), "")</f>
        <v/>
      </c>
    </row>
    <row r="120" spans="1:23" x14ac:dyDescent="0.75">
      <c r="A120" s="33">
        <v>41750</v>
      </c>
      <c r="B120" s="227">
        <v>0</v>
      </c>
      <c r="C120" s="34">
        <f t="shared" si="14"/>
        <v>0</v>
      </c>
      <c r="D120">
        <v>25.46</v>
      </c>
      <c r="E120" s="34">
        <f>IF('Energy Usage'!A120&lt;MAIN!$B$19,0,$B$4*0.001)</f>
        <v>0.54</v>
      </c>
      <c r="F120" s="34">
        <f t="shared" si="21"/>
        <v>25.46</v>
      </c>
      <c r="G120" s="35">
        <v>125600</v>
      </c>
      <c r="H120" s="18">
        <f t="shared" ca="1" si="15"/>
        <v>0</v>
      </c>
      <c r="I120" s="18">
        <f t="shared" ca="1" si="16"/>
        <v>0</v>
      </c>
      <c r="J120" s="18">
        <f t="shared" si="11"/>
        <v>0</v>
      </c>
      <c r="K120" s="18">
        <f t="shared" si="12"/>
        <v>0</v>
      </c>
      <c r="L120" s="18">
        <f t="shared" si="13"/>
        <v>0</v>
      </c>
      <c r="M120" s="18">
        <f t="shared" si="17"/>
        <v>0</v>
      </c>
      <c r="N120" s="18">
        <f t="shared" si="18"/>
        <v>960</v>
      </c>
      <c r="O120" s="121">
        <f>IF(A120&lt;MAIN!$B$19,0,N120*3600/1000000/0.96/0.96)</f>
        <v>3.7500000000000004</v>
      </c>
      <c r="P120" s="121"/>
      <c r="Q120" s="121"/>
      <c r="R120" s="121"/>
      <c r="S120" s="121"/>
      <c r="T120" s="18">
        <f t="shared" ca="1" si="19"/>
        <v>3.7500000000000004</v>
      </c>
      <c r="U120" s="131">
        <f t="shared" ca="1" si="20"/>
        <v>0.2678571428571429</v>
      </c>
      <c r="V120" s="198">
        <f ca="1">IF(INT(SUM($U$10:U120)/100) &gt; INT(SUM($U$10:U119)/100), 1, 0)</f>
        <v>0</v>
      </c>
      <c r="W120" t="str" cm="1">
        <f t="array" aca="1" ref="W120" ca="1">IF(V120=1, IFERROR(ROW()-LOOKUP(2,1/($V$10:V119=1),ROW($V$10:V119)), ROW()-ROW($V$10)+1), "")</f>
        <v/>
      </c>
    </row>
    <row r="121" spans="1:23" x14ac:dyDescent="0.75">
      <c r="A121" s="33">
        <v>41751</v>
      </c>
      <c r="B121" s="227">
        <v>4.4000000000000004</v>
      </c>
      <c r="C121" s="34">
        <f t="shared" si="14"/>
        <v>0.44</v>
      </c>
      <c r="D121">
        <v>25.360000000000003</v>
      </c>
      <c r="E121" s="34">
        <f>IF('Energy Usage'!A121&lt;MAIN!$B$19,0,$B$4*0.001)</f>
        <v>0.54</v>
      </c>
      <c r="F121" s="34">
        <f t="shared" si="21"/>
        <v>25.360000000000003</v>
      </c>
      <c r="G121" s="35">
        <v>125600</v>
      </c>
      <c r="H121" s="18">
        <f t="shared" ca="1" si="15"/>
        <v>103661.05240851003</v>
      </c>
      <c r="I121" s="18">
        <f t="shared" ca="1" si="16"/>
        <v>0.10366105240851003</v>
      </c>
      <c r="J121" s="18">
        <f t="shared" si="11"/>
        <v>2200</v>
      </c>
      <c r="K121" s="18">
        <f t="shared" si="12"/>
        <v>2.2000000000000002</v>
      </c>
      <c r="L121" s="18">
        <f t="shared" si="13"/>
        <v>4400000</v>
      </c>
      <c r="M121" s="18">
        <f t="shared" si="17"/>
        <v>4.4000000000000004</v>
      </c>
      <c r="N121" s="18">
        <f t="shared" si="18"/>
        <v>960</v>
      </c>
      <c r="O121" s="121">
        <f>IF(A121&lt;MAIN!$B$19,0,N121*3600/1000000/0.96/0.96)</f>
        <v>3.7500000000000004</v>
      </c>
      <c r="P121" s="121"/>
      <c r="Q121" s="121"/>
      <c r="R121" s="121"/>
      <c r="S121" s="121"/>
      <c r="T121" s="18">
        <f t="shared" ca="1" si="19"/>
        <v>8.2536610524085106</v>
      </c>
      <c r="U121" s="131">
        <f t="shared" ca="1" si="20"/>
        <v>0.58954721802917942</v>
      </c>
      <c r="V121" s="198">
        <f ca="1">IF(INT(SUM($U$10:U121)/100) &gt; INT(SUM($U$10:U120)/100), 1, 0)</f>
        <v>0</v>
      </c>
      <c r="W121" t="str" cm="1">
        <f t="array" aca="1" ref="W121" ca="1">IF(V121=1, IFERROR(ROW()-LOOKUP(2,1/($V$10:V120=1),ROW($V$10:V120)), ROW()-ROW($V$10)+1), "")</f>
        <v/>
      </c>
    </row>
    <row r="122" spans="1:23" x14ac:dyDescent="0.75">
      <c r="A122" s="33">
        <v>41752</v>
      </c>
      <c r="B122" s="227">
        <v>12.8</v>
      </c>
      <c r="C122" s="34">
        <f t="shared" si="14"/>
        <v>1.28</v>
      </c>
      <c r="D122">
        <v>26</v>
      </c>
      <c r="E122" s="34">
        <f>IF('Energy Usage'!A122&lt;MAIN!$B$19,0,$B$4*0.001)</f>
        <v>0.54</v>
      </c>
      <c r="F122" s="34">
        <f t="shared" si="21"/>
        <v>26</v>
      </c>
      <c r="G122" s="35">
        <v>125600</v>
      </c>
      <c r="H122" s="18">
        <f t="shared" ca="1" si="15"/>
        <v>301559.42518839287</v>
      </c>
      <c r="I122" s="18">
        <f t="shared" ca="1" si="16"/>
        <v>0.30155942518839285</v>
      </c>
      <c r="J122" s="18">
        <f t="shared" si="11"/>
        <v>6400</v>
      </c>
      <c r="K122" s="18">
        <f t="shared" si="12"/>
        <v>6.4</v>
      </c>
      <c r="L122" s="18">
        <f t="shared" si="13"/>
        <v>12800000</v>
      </c>
      <c r="M122" s="18">
        <f t="shared" si="17"/>
        <v>12.8</v>
      </c>
      <c r="N122" s="18">
        <f t="shared" si="18"/>
        <v>960</v>
      </c>
      <c r="O122" s="121">
        <f>IF(A122&lt;MAIN!$B$19,0,N122*3600/1000000/0.96/0.96)</f>
        <v>3.7500000000000004</v>
      </c>
      <c r="P122" s="121"/>
      <c r="Q122" s="121"/>
      <c r="R122" s="121"/>
      <c r="S122" s="121"/>
      <c r="T122" s="18">
        <f t="shared" ca="1" si="19"/>
        <v>16.851559425188395</v>
      </c>
      <c r="U122" s="131">
        <f t="shared" ca="1" si="20"/>
        <v>1.2036828160848854</v>
      </c>
      <c r="V122" s="198">
        <f ca="1">IF(INT(SUM($U$10:U122)/100) &gt; INT(SUM($U$10:U121)/100), 1, 0)</f>
        <v>0</v>
      </c>
      <c r="W122" t="str" cm="1">
        <f t="array" aca="1" ref="W122" ca="1">IF(V122=1, IFERROR(ROW()-LOOKUP(2,1/($V$10:V121=1),ROW($V$10:V121)), ROW()-ROW($V$10)+1), "")</f>
        <v/>
      </c>
    </row>
    <row r="123" spans="1:23" x14ac:dyDescent="0.75">
      <c r="A123" s="33">
        <v>41753</v>
      </c>
      <c r="B123" s="227">
        <v>26</v>
      </c>
      <c r="C123" s="34">
        <f t="shared" si="14"/>
        <v>2.5</v>
      </c>
      <c r="D123">
        <v>26</v>
      </c>
      <c r="E123" s="34">
        <f>IF('Energy Usage'!A123&lt;MAIN!$B$19,0,$B$4*0.001)</f>
        <v>0.54</v>
      </c>
      <c r="F123" s="34">
        <f t="shared" si="21"/>
        <v>26</v>
      </c>
      <c r="G123" s="35">
        <v>125600</v>
      </c>
      <c r="H123" s="18">
        <f t="shared" ca="1" si="15"/>
        <v>588983.25232107972</v>
      </c>
      <c r="I123" s="18">
        <f t="shared" ca="1" si="16"/>
        <v>0.58898325232107973</v>
      </c>
      <c r="J123" s="18">
        <f t="shared" si="11"/>
        <v>12500</v>
      </c>
      <c r="K123" s="18">
        <f t="shared" si="12"/>
        <v>12.5</v>
      </c>
      <c r="L123" s="18">
        <f t="shared" si="13"/>
        <v>25000000</v>
      </c>
      <c r="M123" s="18">
        <f t="shared" si="17"/>
        <v>25</v>
      </c>
      <c r="N123" s="18">
        <f t="shared" si="18"/>
        <v>960</v>
      </c>
      <c r="O123" s="121">
        <f>IF(A123&lt;MAIN!$B$19,0,N123*3600/1000000/0.96/0.96)</f>
        <v>3.7500000000000004</v>
      </c>
      <c r="P123" s="121"/>
      <c r="Q123" s="121"/>
      <c r="R123" s="121"/>
      <c r="S123" s="121"/>
      <c r="T123" s="18">
        <f t="shared" ca="1" si="19"/>
        <v>29.338983252321079</v>
      </c>
      <c r="U123" s="131">
        <f t="shared" ca="1" si="20"/>
        <v>2.0956416608800774</v>
      </c>
      <c r="V123" s="198">
        <f ca="1">IF(INT(SUM($U$10:U123)/100) &gt; INT(SUM($U$10:U122)/100), 1, 0)</f>
        <v>0</v>
      </c>
      <c r="W123" t="str" cm="1">
        <f t="array" aca="1" ref="W123" ca="1">IF(V123=1, IFERROR(ROW()-LOOKUP(2,1/($V$10:V122=1),ROW($V$10:V122)), ROW()-ROW($V$10)+1), "")</f>
        <v/>
      </c>
    </row>
    <row r="124" spans="1:23" x14ac:dyDescent="0.75">
      <c r="A124" s="33">
        <v>41754</v>
      </c>
      <c r="B124" s="227">
        <v>1.8</v>
      </c>
      <c r="C124" s="34">
        <f t="shared" si="14"/>
        <v>0.18</v>
      </c>
      <c r="D124">
        <v>25.64</v>
      </c>
      <c r="E124" s="34">
        <f>IF('Energy Usage'!A124&lt;MAIN!$B$19,0,$B$4*0.001)</f>
        <v>0.54</v>
      </c>
      <c r="F124" s="34">
        <f t="shared" si="21"/>
        <v>25.64</v>
      </c>
      <c r="G124" s="35">
        <v>125600</v>
      </c>
      <c r="H124" s="18">
        <f t="shared" ca="1" si="15"/>
        <v>42406.794167117747</v>
      </c>
      <c r="I124" s="18">
        <f t="shared" ca="1" si="16"/>
        <v>4.2406794167117748E-2</v>
      </c>
      <c r="J124" s="18">
        <f t="shared" si="11"/>
        <v>900</v>
      </c>
      <c r="K124" s="18">
        <f t="shared" si="12"/>
        <v>0.9</v>
      </c>
      <c r="L124" s="18">
        <f t="shared" si="13"/>
        <v>1800000</v>
      </c>
      <c r="M124" s="18">
        <f t="shared" si="17"/>
        <v>1.8</v>
      </c>
      <c r="N124" s="18">
        <f t="shared" si="18"/>
        <v>960</v>
      </c>
      <c r="O124" s="121">
        <f>IF(A124&lt;MAIN!$B$19,0,N124*3600/1000000/0.96/0.96)</f>
        <v>3.7500000000000004</v>
      </c>
      <c r="P124" s="121"/>
      <c r="Q124" s="121"/>
      <c r="R124" s="121"/>
      <c r="S124" s="121"/>
      <c r="T124" s="18">
        <f t="shared" ca="1" si="19"/>
        <v>5.5924067941671183</v>
      </c>
      <c r="U124" s="131">
        <f t="shared" ca="1" si="20"/>
        <v>0.39945762815479419</v>
      </c>
      <c r="V124" s="198">
        <f ca="1">IF(INT(SUM($U$10:U124)/100) &gt; INT(SUM($U$10:U123)/100), 1, 0)</f>
        <v>0</v>
      </c>
      <c r="W124" t="str" cm="1">
        <f t="array" aca="1" ref="W124" ca="1">IF(V124=1, IFERROR(ROW()-LOOKUP(2,1/($V$10:V123=1),ROW($V$10:V123)), ROW()-ROW($V$10)+1), "")</f>
        <v/>
      </c>
    </row>
    <row r="125" spans="1:23" x14ac:dyDescent="0.75">
      <c r="A125" s="33">
        <v>41755</v>
      </c>
      <c r="B125" s="227">
        <v>35</v>
      </c>
      <c r="C125" s="34">
        <f t="shared" si="14"/>
        <v>2.5</v>
      </c>
      <c r="D125">
        <v>26</v>
      </c>
      <c r="E125" s="34">
        <f>IF('Energy Usage'!A125&lt;MAIN!$B$19,0,$B$4*0.001)</f>
        <v>0.54</v>
      </c>
      <c r="F125" s="34">
        <f t="shared" si="21"/>
        <v>26</v>
      </c>
      <c r="G125" s="35">
        <v>125600</v>
      </c>
      <c r="H125" s="18">
        <f t="shared" ca="1" si="15"/>
        <v>588983.25232107972</v>
      </c>
      <c r="I125" s="18">
        <f t="shared" ca="1" si="16"/>
        <v>0.58898325232107973</v>
      </c>
      <c r="J125" s="18">
        <f t="shared" si="11"/>
        <v>12500</v>
      </c>
      <c r="K125" s="18">
        <f t="shared" si="12"/>
        <v>12.5</v>
      </c>
      <c r="L125" s="18">
        <f t="shared" si="13"/>
        <v>25000000</v>
      </c>
      <c r="M125" s="18">
        <f t="shared" si="17"/>
        <v>25</v>
      </c>
      <c r="N125" s="18">
        <f t="shared" si="18"/>
        <v>960</v>
      </c>
      <c r="O125" s="121">
        <f>IF(A125&lt;MAIN!$B$19,0,N125*3600/1000000/0.96/0.96)</f>
        <v>3.7500000000000004</v>
      </c>
      <c r="P125" s="121"/>
      <c r="Q125" s="121"/>
      <c r="R125" s="121"/>
      <c r="S125" s="121"/>
      <c r="T125" s="18">
        <f t="shared" ca="1" si="19"/>
        <v>29.338983252321079</v>
      </c>
      <c r="U125" s="131">
        <f t="shared" ca="1" si="20"/>
        <v>2.0956416608800774</v>
      </c>
      <c r="V125" s="198">
        <f ca="1">IF(INT(SUM($U$10:U125)/100) &gt; INT(SUM($U$10:U124)/100), 1, 0)</f>
        <v>0</v>
      </c>
      <c r="W125" t="str" cm="1">
        <f t="array" aca="1" ref="W125" ca="1">IF(V125=1, IFERROR(ROW()-LOOKUP(2,1/($V$10:V124=1),ROW($V$10:V124)), ROW()-ROW($V$10)+1), "")</f>
        <v/>
      </c>
    </row>
    <row r="126" spans="1:23" x14ac:dyDescent="0.75">
      <c r="A126" s="33">
        <v>41756</v>
      </c>
      <c r="B126" s="227">
        <v>7.2</v>
      </c>
      <c r="C126" s="34">
        <f t="shared" si="14"/>
        <v>0.72</v>
      </c>
      <c r="D126">
        <v>26</v>
      </c>
      <c r="E126" s="34">
        <f>IF('Energy Usage'!A126&lt;MAIN!$B$19,0,$B$4*0.001)</f>
        <v>0.54</v>
      </c>
      <c r="F126" s="34">
        <f t="shared" si="21"/>
        <v>26</v>
      </c>
      <c r="G126" s="35">
        <v>125600</v>
      </c>
      <c r="H126" s="18">
        <f t="shared" ca="1" si="15"/>
        <v>169627.17666847099</v>
      </c>
      <c r="I126" s="18">
        <f t="shared" ca="1" si="16"/>
        <v>0.16962717666847099</v>
      </c>
      <c r="J126" s="18">
        <f t="shared" si="11"/>
        <v>3600</v>
      </c>
      <c r="K126" s="18">
        <f t="shared" si="12"/>
        <v>3.6</v>
      </c>
      <c r="L126" s="18">
        <f t="shared" si="13"/>
        <v>7200000</v>
      </c>
      <c r="M126" s="18">
        <f t="shared" si="17"/>
        <v>7.2</v>
      </c>
      <c r="N126" s="18">
        <f t="shared" si="18"/>
        <v>960</v>
      </c>
      <c r="O126" s="121">
        <f>IF(A126&lt;MAIN!$B$19,0,N126*3600/1000000/0.96/0.96)</f>
        <v>3.7500000000000004</v>
      </c>
      <c r="P126" s="121"/>
      <c r="Q126" s="121"/>
      <c r="R126" s="121"/>
      <c r="S126" s="121"/>
      <c r="T126" s="18">
        <f t="shared" ca="1" si="19"/>
        <v>11.119627176668471</v>
      </c>
      <c r="U126" s="131">
        <f t="shared" ca="1" si="20"/>
        <v>0.79425908404774803</v>
      </c>
      <c r="V126" s="198">
        <f ca="1">IF(INT(SUM($U$10:U126)/100) &gt; INT(SUM($U$10:U125)/100), 1, 0)</f>
        <v>0</v>
      </c>
      <c r="W126" t="str" cm="1">
        <f t="array" aca="1" ref="W126" ca="1">IF(V126=1, IFERROR(ROW()-LOOKUP(2,1/($V$10:V125=1),ROW($V$10:V125)), ROW()-ROW($V$10)+1), "")</f>
        <v/>
      </c>
    </row>
    <row r="127" spans="1:23" x14ac:dyDescent="0.75">
      <c r="A127" s="33">
        <v>41757</v>
      </c>
      <c r="B127" s="227">
        <v>0.8</v>
      </c>
      <c r="C127" s="34">
        <f t="shared" si="14"/>
        <v>0.08</v>
      </c>
      <c r="D127">
        <v>25.54</v>
      </c>
      <c r="E127" s="34">
        <f>IF('Energy Usage'!A127&lt;MAIN!$B$19,0,$B$4*0.001)</f>
        <v>0.54</v>
      </c>
      <c r="F127" s="34">
        <f t="shared" si="21"/>
        <v>25.54</v>
      </c>
      <c r="G127" s="35">
        <v>125600</v>
      </c>
      <c r="H127" s="18">
        <f t="shared" ca="1" si="15"/>
        <v>18847.464074274554</v>
      </c>
      <c r="I127" s="18">
        <f t="shared" ca="1" si="16"/>
        <v>1.8847464074274553E-2</v>
      </c>
      <c r="J127" s="18">
        <f t="shared" si="11"/>
        <v>400</v>
      </c>
      <c r="K127" s="18">
        <f t="shared" si="12"/>
        <v>0.4</v>
      </c>
      <c r="L127" s="18">
        <f t="shared" si="13"/>
        <v>800000</v>
      </c>
      <c r="M127" s="18">
        <f t="shared" si="17"/>
        <v>0.8</v>
      </c>
      <c r="N127" s="18">
        <f t="shared" si="18"/>
        <v>960</v>
      </c>
      <c r="O127" s="121">
        <f>IF(A127&lt;MAIN!$B$19,0,N127*3600/1000000/0.96/0.96)</f>
        <v>3.7500000000000004</v>
      </c>
      <c r="P127" s="121"/>
      <c r="Q127" s="121"/>
      <c r="R127" s="121"/>
      <c r="S127" s="121"/>
      <c r="T127" s="18">
        <f t="shared" ca="1" si="19"/>
        <v>4.5688474640742749</v>
      </c>
      <c r="U127" s="131">
        <f t="shared" ca="1" si="20"/>
        <v>0.3263462474338768</v>
      </c>
      <c r="V127" s="198">
        <f ca="1">IF(INT(SUM($U$10:U127)/100) &gt; INT(SUM($U$10:U126)/100), 1, 0)</f>
        <v>0</v>
      </c>
      <c r="W127" t="str" cm="1">
        <f t="array" aca="1" ref="W127" ca="1">IF(V127=1, IFERROR(ROW()-LOOKUP(2,1/($V$10:V126=1),ROW($V$10:V126)), ROW()-ROW($V$10)+1), "")</f>
        <v/>
      </c>
    </row>
    <row r="128" spans="1:23" x14ac:dyDescent="0.75">
      <c r="A128" s="33">
        <v>41758</v>
      </c>
      <c r="B128" s="227">
        <v>0.1</v>
      </c>
      <c r="C128" s="34">
        <f t="shared" si="14"/>
        <v>0.01</v>
      </c>
      <c r="D128">
        <v>25.01</v>
      </c>
      <c r="E128" s="34">
        <f>IF('Energy Usage'!A128&lt;MAIN!$B$19,0,$B$4*0.001)</f>
        <v>0.54</v>
      </c>
      <c r="F128" s="34">
        <f t="shared" si="21"/>
        <v>25.01</v>
      </c>
      <c r="G128" s="35">
        <v>125600</v>
      </c>
      <c r="H128" s="18">
        <f t="shared" ca="1" si="15"/>
        <v>2355.9330092843193</v>
      </c>
      <c r="I128" s="18">
        <f t="shared" ca="1" si="16"/>
        <v>2.3559330092843191E-3</v>
      </c>
      <c r="J128" s="18">
        <f t="shared" si="11"/>
        <v>50</v>
      </c>
      <c r="K128" s="18">
        <f t="shared" si="12"/>
        <v>0.05</v>
      </c>
      <c r="L128" s="18">
        <f t="shared" si="13"/>
        <v>100000</v>
      </c>
      <c r="M128" s="18">
        <f t="shared" si="17"/>
        <v>0.1</v>
      </c>
      <c r="N128" s="18">
        <f t="shared" si="18"/>
        <v>960</v>
      </c>
      <c r="O128" s="121">
        <f>IF(A128&lt;MAIN!$B$19,0,N128*3600/1000000/0.96/0.96)</f>
        <v>3.7500000000000004</v>
      </c>
      <c r="P128" s="121"/>
      <c r="Q128" s="121"/>
      <c r="R128" s="121"/>
      <c r="S128" s="121"/>
      <c r="T128" s="18">
        <f t="shared" ca="1" si="19"/>
        <v>3.8523559330092847</v>
      </c>
      <c r="U128" s="131">
        <f t="shared" ca="1" si="20"/>
        <v>0.27516828092923468</v>
      </c>
      <c r="V128" s="198">
        <f ca="1">IF(INT(SUM($U$10:U128)/100) &gt; INT(SUM($U$10:U127)/100), 1, 0)</f>
        <v>0</v>
      </c>
      <c r="W128" t="str" cm="1">
        <f t="array" aca="1" ref="W128" ca="1">IF(V128=1, IFERROR(ROW()-LOOKUP(2,1/($V$10:V127=1),ROW($V$10:V127)), ROW()-ROW($V$10)+1), "")</f>
        <v/>
      </c>
    </row>
    <row r="129" spans="1:23" x14ac:dyDescent="0.75">
      <c r="A129" s="33">
        <v>41759</v>
      </c>
      <c r="B129" s="227">
        <v>0</v>
      </c>
      <c r="C129" s="34">
        <f t="shared" si="14"/>
        <v>0</v>
      </c>
      <c r="D129">
        <v>24.470000000000002</v>
      </c>
      <c r="E129" s="34">
        <f>IF('Energy Usage'!A129&lt;MAIN!$B$19,0,$B$4*0.001)</f>
        <v>0.54</v>
      </c>
      <c r="F129" s="34">
        <f t="shared" si="21"/>
        <v>24.470000000000002</v>
      </c>
      <c r="G129" s="35">
        <v>125600</v>
      </c>
      <c r="H129" s="18">
        <f t="shared" ca="1" si="15"/>
        <v>0</v>
      </c>
      <c r="I129" s="18">
        <f t="shared" ca="1" si="16"/>
        <v>0</v>
      </c>
      <c r="J129" s="18">
        <f t="shared" si="11"/>
        <v>0</v>
      </c>
      <c r="K129" s="18">
        <f t="shared" si="12"/>
        <v>0</v>
      </c>
      <c r="L129" s="18">
        <f t="shared" si="13"/>
        <v>0</v>
      </c>
      <c r="M129" s="18">
        <f t="shared" si="17"/>
        <v>0</v>
      </c>
      <c r="N129" s="18">
        <f t="shared" si="18"/>
        <v>960</v>
      </c>
      <c r="O129" s="121">
        <f>IF(A129&lt;MAIN!$B$19,0,N129*3600/1000000/0.96/0.96)</f>
        <v>3.7500000000000004</v>
      </c>
      <c r="P129" s="121"/>
      <c r="Q129" s="121"/>
      <c r="R129" s="121"/>
      <c r="S129" s="121"/>
      <c r="T129" s="18">
        <f t="shared" ca="1" si="19"/>
        <v>3.7500000000000004</v>
      </c>
      <c r="U129" s="131">
        <f t="shared" ca="1" si="20"/>
        <v>0.2678571428571429</v>
      </c>
      <c r="V129" s="198">
        <f ca="1">IF(INT(SUM($U$10:U129)/100) &gt; INT(SUM($U$10:U128)/100), 1, 0)</f>
        <v>0</v>
      </c>
      <c r="W129" t="str" cm="1">
        <f t="array" aca="1" ref="W129" ca="1">IF(V129=1, IFERROR(ROW()-LOOKUP(2,1/($V$10:V128=1),ROW($V$10:V128)), ROW()-ROW($V$10)+1), "")</f>
        <v/>
      </c>
    </row>
    <row r="130" spans="1:23" x14ac:dyDescent="0.75">
      <c r="A130" s="33">
        <v>41760</v>
      </c>
      <c r="B130" s="227">
        <v>0</v>
      </c>
      <c r="C130" s="34">
        <f t="shared" si="14"/>
        <v>0</v>
      </c>
      <c r="D130">
        <v>23.930000000000003</v>
      </c>
      <c r="E130" s="34">
        <f>IF('Energy Usage'!A130&lt;MAIN!$B$19,0,$B$4*0.001)</f>
        <v>0.54</v>
      </c>
      <c r="F130" s="34">
        <f t="shared" si="21"/>
        <v>23.930000000000003</v>
      </c>
      <c r="G130" s="35">
        <v>125600</v>
      </c>
      <c r="H130" s="18">
        <f t="shared" ca="1" si="15"/>
        <v>0</v>
      </c>
      <c r="I130" s="18">
        <f t="shared" ca="1" si="16"/>
        <v>0</v>
      </c>
      <c r="J130" s="18">
        <f t="shared" si="11"/>
        <v>0</v>
      </c>
      <c r="K130" s="18">
        <f t="shared" si="12"/>
        <v>0</v>
      </c>
      <c r="L130" s="18">
        <f t="shared" si="13"/>
        <v>0</v>
      </c>
      <c r="M130" s="18">
        <f t="shared" si="17"/>
        <v>0</v>
      </c>
      <c r="N130" s="18">
        <f t="shared" si="18"/>
        <v>960</v>
      </c>
      <c r="O130" s="121">
        <f>IF(A130&lt;MAIN!$B$19,0,N130*3600/1000000/0.96/0.96)</f>
        <v>3.7500000000000004</v>
      </c>
      <c r="P130" s="121"/>
      <c r="Q130" s="121"/>
      <c r="R130" s="121"/>
      <c r="S130" s="121"/>
      <c r="T130" s="18">
        <f t="shared" ca="1" si="19"/>
        <v>3.7500000000000004</v>
      </c>
      <c r="U130" s="131">
        <f t="shared" ca="1" si="20"/>
        <v>0.2678571428571429</v>
      </c>
      <c r="V130" s="198">
        <f ca="1">IF(INT(SUM($U$10:U130)/100) &gt; INT(SUM($U$10:U129)/100), 1, 0)</f>
        <v>0</v>
      </c>
      <c r="W130" t="str" cm="1">
        <f t="array" aca="1" ref="W130" ca="1">IF(V130=1, IFERROR(ROW()-LOOKUP(2,1/($V$10:V129=1),ROW($V$10:V129)), ROW()-ROW($V$10)+1), "")</f>
        <v/>
      </c>
    </row>
    <row r="131" spans="1:23" x14ac:dyDescent="0.75">
      <c r="A131" s="33">
        <v>41761</v>
      </c>
      <c r="B131" s="227">
        <v>2</v>
      </c>
      <c r="C131" s="34">
        <f t="shared" si="14"/>
        <v>0.2</v>
      </c>
      <c r="D131">
        <v>23.590000000000003</v>
      </c>
      <c r="E131" s="34">
        <f>IF('Energy Usage'!A131&lt;MAIN!$B$19,0,$B$4*0.001)</f>
        <v>0.54</v>
      </c>
      <c r="F131" s="34">
        <f t="shared" si="21"/>
        <v>23.590000000000003</v>
      </c>
      <c r="G131" s="35">
        <v>125600</v>
      </c>
      <c r="H131" s="18">
        <f t="shared" ca="1" si="15"/>
        <v>47118.660185686385</v>
      </c>
      <c r="I131" s="18">
        <f t="shared" ca="1" si="16"/>
        <v>4.7118660185686383E-2</v>
      </c>
      <c r="J131" s="18">
        <f t="shared" si="11"/>
        <v>1000</v>
      </c>
      <c r="K131" s="18">
        <f t="shared" si="12"/>
        <v>1</v>
      </c>
      <c r="L131" s="18">
        <f t="shared" si="13"/>
        <v>2000000</v>
      </c>
      <c r="M131" s="18">
        <f t="shared" si="17"/>
        <v>2</v>
      </c>
      <c r="N131" s="18">
        <f t="shared" si="18"/>
        <v>960</v>
      </c>
      <c r="O131" s="121">
        <f>IF(A131&lt;MAIN!$B$19,0,N131*3600/1000000/0.96/0.96)</f>
        <v>3.7500000000000004</v>
      </c>
      <c r="P131" s="121"/>
      <c r="Q131" s="121"/>
      <c r="R131" s="121"/>
      <c r="S131" s="121"/>
      <c r="T131" s="18">
        <f t="shared" ca="1" si="19"/>
        <v>5.7971186601856868</v>
      </c>
      <c r="U131" s="131">
        <f t="shared" ca="1" si="20"/>
        <v>0.41407990429897767</v>
      </c>
      <c r="V131" s="198">
        <f ca="1">IF(INT(SUM($U$10:U131)/100) &gt; INT(SUM($U$10:U130)/100), 1, 0)</f>
        <v>0</v>
      </c>
      <c r="W131" t="str" cm="1">
        <f t="array" aca="1" ref="W131" ca="1">IF(V131=1, IFERROR(ROW()-LOOKUP(2,1/($V$10:V130=1),ROW($V$10:V130)), ROW()-ROW($V$10)+1), "")</f>
        <v/>
      </c>
    </row>
    <row r="132" spans="1:23" x14ac:dyDescent="0.75">
      <c r="A132" s="33">
        <v>41762</v>
      </c>
      <c r="B132" s="227">
        <v>4.5999999999999996</v>
      </c>
      <c r="C132" s="34">
        <f t="shared" si="14"/>
        <v>0.45999999999999996</v>
      </c>
      <c r="D132">
        <v>23.510000000000005</v>
      </c>
      <c r="E132" s="34">
        <f>IF('Energy Usage'!A132&lt;MAIN!$B$19,0,$B$4*0.001)</f>
        <v>0.54</v>
      </c>
      <c r="F132" s="34">
        <f t="shared" si="21"/>
        <v>23.510000000000005</v>
      </c>
      <c r="G132" s="35">
        <v>125600</v>
      </c>
      <c r="H132" s="18">
        <f t="shared" ca="1" si="15"/>
        <v>108372.91842707866</v>
      </c>
      <c r="I132" s="18">
        <f t="shared" ca="1" si="16"/>
        <v>0.10837291842707866</v>
      </c>
      <c r="J132" s="18">
        <f t="shared" si="11"/>
        <v>2300</v>
      </c>
      <c r="K132" s="18">
        <f t="shared" si="12"/>
        <v>2.2999999999999998</v>
      </c>
      <c r="L132" s="18">
        <f t="shared" si="13"/>
        <v>4600000</v>
      </c>
      <c r="M132" s="18">
        <f t="shared" si="17"/>
        <v>4.5999999999999996</v>
      </c>
      <c r="N132" s="18">
        <f t="shared" si="18"/>
        <v>960</v>
      </c>
      <c r="O132" s="121">
        <f>IF(A132&lt;MAIN!$B$19,0,N132*3600/1000000/0.96/0.96)</f>
        <v>3.7500000000000004</v>
      </c>
      <c r="P132" s="121"/>
      <c r="Q132" s="121"/>
      <c r="R132" s="121"/>
      <c r="S132" s="121"/>
      <c r="T132" s="18">
        <f t="shared" ca="1" si="19"/>
        <v>8.4583729184270791</v>
      </c>
      <c r="U132" s="131">
        <f t="shared" ca="1" si="20"/>
        <v>0.60416949417336285</v>
      </c>
      <c r="V132" s="198">
        <f ca="1">IF(INT(SUM($U$10:U132)/100) &gt; INT(SUM($U$10:U131)/100), 1, 0)</f>
        <v>0</v>
      </c>
      <c r="W132" t="str" cm="1">
        <f t="array" aca="1" ref="W132" ca="1">IF(V132=1, IFERROR(ROW()-LOOKUP(2,1/($V$10:V131=1),ROW($V$10:V131)), ROW()-ROW($V$10)+1), "")</f>
        <v/>
      </c>
    </row>
    <row r="133" spans="1:23" x14ac:dyDescent="0.75">
      <c r="A133" s="33">
        <v>41763</v>
      </c>
      <c r="B133" s="227">
        <v>3.8</v>
      </c>
      <c r="C133" s="34">
        <f t="shared" si="14"/>
        <v>0.38</v>
      </c>
      <c r="D133">
        <v>23.350000000000005</v>
      </c>
      <c r="E133" s="34">
        <f>IF('Energy Usage'!A133&lt;MAIN!$B$19,0,$B$4*0.001)</f>
        <v>0.54</v>
      </c>
      <c r="F133" s="34">
        <f t="shared" si="21"/>
        <v>23.350000000000005</v>
      </c>
      <c r="G133" s="35">
        <v>125600</v>
      </c>
      <c r="H133" s="18">
        <f t="shared" ca="1" si="15"/>
        <v>89525.454352804125</v>
      </c>
      <c r="I133" s="18">
        <f t="shared" ca="1" si="16"/>
        <v>8.9525454352804124E-2</v>
      </c>
      <c r="J133" s="18">
        <f t="shared" si="11"/>
        <v>1900</v>
      </c>
      <c r="K133" s="18">
        <f t="shared" si="12"/>
        <v>1.9</v>
      </c>
      <c r="L133" s="18">
        <f t="shared" si="13"/>
        <v>3800000</v>
      </c>
      <c r="M133" s="18">
        <f t="shared" si="17"/>
        <v>3.8</v>
      </c>
      <c r="N133" s="18">
        <f t="shared" si="18"/>
        <v>960</v>
      </c>
      <c r="O133" s="121">
        <f>IF(A133&lt;MAIN!$B$19,0,N133*3600/1000000/0.96/0.96)</f>
        <v>3.7500000000000004</v>
      </c>
      <c r="P133" s="121"/>
      <c r="Q133" s="121"/>
      <c r="R133" s="121"/>
      <c r="S133" s="121"/>
      <c r="T133" s="18">
        <f t="shared" ca="1" si="19"/>
        <v>7.6395254543528051</v>
      </c>
      <c r="U133" s="131">
        <f t="shared" ca="1" si="20"/>
        <v>0.5456803895966289</v>
      </c>
      <c r="V133" s="198">
        <f ca="1">IF(INT(SUM($U$10:U133)/100) &gt; INT(SUM($U$10:U132)/100), 1, 0)</f>
        <v>0</v>
      </c>
      <c r="W133" t="str" cm="1">
        <f t="array" aca="1" ref="W133" ca="1">IF(V133=1, IFERROR(ROW()-LOOKUP(2,1/($V$10:V132=1),ROW($V$10:V132)), ROW()-ROW($V$10)+1), "")</f>
        <v/>
      </c>
    </row>
    <row r="134" spans="1:23" x14ac:dyDescent="0.75">
      <c r="A134" s="33">
        <v>41764</v>
      </c>
      <c r="B134" s="227">
        <v>0</v>
      </c>
      <c r="C134" s="34">
        <f t="shared" si="14"/>
        <v>0</v>
      </c>
      <c r="D134">
        <v>22.810000000000006</v>
      </c>
      <c r="E134" s="34">
        <f>IF('Energy Usage'!A134&lt;MAIN!$B$19,0,$B$4*0.001)</f>
        <v>0.54</v>
      </c>
      <c r="F134" s="34">
        <f t="shared" si="21"/>
        <v>22.810000000000006</v>
      </c>
      <c r="G134" s="35">
        <v>125600</v>
      </c>
      <c r="H134" s="18">
        <f t="shared" ca="1" si="15"/>
        <v>0</v>
      </c>
      <c r="I134" s="18">
        <f t="shared" ca="1" si="16"/>
        <v>0</v>
      </c>
      <c r="J134" s="18">
        <f t="shared" si="11"/>
        <v>0</v>
      </c>
      <c r="K134" s="18">
        <f t="shared" si="12"/>
        <v>0</v>
      </c>
      <c r="L134" s="18">
        <f t="shared" si="13"/>
        <v>0</v>
      </c>
      <c r="M134" s="18">
        <f t="shared" si="17"/>
        <v>0</v>
      </c>
      <c r="N134" s="18">
        <f t="shared" si="18"/>
        <v>960</v>
      </c>
      <c r="O134" s="121">
        <f>IF(A134&lt;MAIN!$B$19,0,N134*3600/1000000/0.96/0.96)</f>
        <v>3.7500000000000004</v>
      </c>
      <c r="P134" s="121"/>
      <c r="Q134" s="121"/>
      <c r="R134" s="121"/>
      <c r="S134" s="121"/>
      <c r="T134" s="18">
        <f t="shared" ca="1" si="19"/>
        <v>3.7500000000000004</v>
      </c>
      <c r="U134" s="131">
        <f t="shared" ca="1" si="20"/>
        <v>0.2678571428571429</v>
      </c>
      <c r="V134" s="198">
        <f ca="1">IF(INT(SUM($U$10:U134)/100) &gt; INT(SUM($U$10:U133)/100), 1, 0)</f>
        <v>0</v>
      </c>
      <c r="W134" t="str" cm="1">
        <f t="array" aca="1" ref="W134" ca="1">IF(V134=1, IFERROR(ROW()-LOOKUP(2,1/($V$10:V133=1),ROW($V$10:V133)), ROW()-ROW($V$10)+1), "")</f>
        <v/>
      </c>
    </row>
    <row r="135" spans="1:23" x14ac:dyDescent="0.75">
      <c r="A135" s="33">
        <v>41765</v>
      </c>
      <c r="B135" s="227">
        <v>0</v>
      </c>
      <c r="C135" s="34">
        <f t="shared" si="14"/>
        <v>0</v>
      </c>
      <c r="D135">
        <v>22.270000000000007</v>
      </c>
      <c r="E135" s="34">
        <f>IF('Energy Usage'!A135&lt;MAIN!$B$19,0,$B$4*0.001)</f>
        <v>0.54</v>
      </c>
      <c r="F135" s="34">
        <f t="shared" si="21"/>
        <v>22.270000000000007</v>
      </c>
      <c r="G135" s="35">
        <v>125600</v>
      </c>
      <c r="H135" s="18">
        <f t="shared" ca="1" si="15"/>
        <v>0</v>
      </c>
      <c r="I135" s="18">
        <f t="shared" ca="1" si="16"/>
        <v>0</v>
      </c>
      <c r="J135" s="18">
        <f t="shared" si="11"/>
        <v>0</v>
      </c>
      <c r="K135" s="18">
        <f t="shared" si="12"/>
        <v>0</v>
      </c>
      <c r="L135" s="18">
        <f t="shared" si="13"/>
        <v>0</v>
      </c>
      <c r="M135" s="18">
        <f t="shared" si="17"/>
        <v>0</v>
      </c>
      <c r="N135" s="18">
        <f t="shared" si="18"/>
        <v>960</v>
      </c>
      <c r="O135" s="121">
        <f>IF(A135&lt;MAIN!$B$19,0,N135*3600/1000000/0.96/0.96)</f>
        <v>3.7500000000000004</v>
      </c>
      <c r="P135" s="121"/>
      <c r="Q135" s="121"/>
      <c r="R135" s="121"/>
      <c r="S135" s="121"/>
      <c r="T135" s="18">
        <f t="shared" ca="1" si="19"/>
        <v>3.7500000000000004</v>
      </c>
      <c r="U135" s="131">
        <f t="shared" ca="1" si="20"/>
        <v>0.2678571428571429</v>
      </c>
      <c r="V135" s="198">
        <f ca="1">IF(INT(SUM($U$10:U135)/100) &gt; INT(SUM($U$10:U134)/100), 1, 0)</f>
        <v>0</v>
      </c>
      <c r="W135" t="str" cm="1">
        <f t="array" aca="1" ref="W135" ca="1">IF(V135=1, IFERROR(ROW()-LOOKUP(2,1/($V$10:V134=1),ROW($V$10:V134)), ROW()-ROW($V$10)+1), "")</f>
        <v/>
      </c>
    </row>
    <row r="136" spans="1:23" x14ac:dyDescent="0.75">
      <c r="A136" s="33">
        <v>41766</v>
      </c>
      <c r="B136" s="227">
        <v>0</v>
      </c>
      <c r="C136" s="34">
        <f t="shared" si="14"/>
        <v>0</v>
      </c>
      <c r="D136">
        <v>21.730000000000008</v>
      </c>
      <c r="E136" s="34">
        <f>IF('Energy Usage'!A136&lt;MAIN!$B$19,0,$B$4*0.001)</f>
        <v>0.54</v>
      </c>
      <c r="F136" s="34">
        <f t="shared" si="21"/>
        <v>21.730000000000008</v>
      </c>
      <c r="G136" s="35">
        <v>125600</v>
      </c>
      <c r="H136" s="18">
        <f t="shared" ca="1" si="15"/>
        <v>0</v>
      </c>
      <c r="I136" s="18">
        <f t="shared" ca="1" si="16"/>
        <v>0</v>
      </c>
      <c r="J136" s="18">
        <f t="shared" si="11"/>
        <v>0</v>
      </c>
      <c r="K136" s="18">
        <f t="shared" si="12"/>
        <v>0</v>
      </c>
      <c r="L136" s="18">
        <f t="shared" si="13"/>
        <v>0</v>
      </c>
      <c r="M136" s="18">
        <f t="shared" si="17"/>
        <v>0</v>
      </c>
      <c r="N136" s="18">
        <f t="shared" si="18"/>
        <v>960</v>
      </c>
      <c r="O136" s="121">
        <f>IF(A136&lt;MAIN!$B$19,0,N136*3600/1000000/0.96/0.96)</f>
        <v>3.7500000000000004</v>
      </c>
      <c r="P136" s="121"/>
      <c r="Q136" s="121"/>
      <c r="R136" s="121"/>
      <c r="S136" s="121"/>
      <c r="T136" s="18">
        <f t="shared" ca="1" si="19"/>
        <v>3.7500000000000004</v>
      </c>
      <c r="U136" s="131">
        <f t="shared" ca="1" si="20"/>
        <v>0.2678571428571429</v>
      </c>
      <c r="V136" s="198">
        <f ca="1">IF(INT(SUM($U$10:U136)/100) &gt; INT(SUM($U$10:U135)/100), 1, 0)</f>
        <v>1</v>
      </c>
      <c r="W136" cm="1">
        <f t="array" aca="1" ref="W136" ca="1">IF(V136=1, IFERROR(ROW()-LOOKUP(2,1/($V$10:V135=1),ROW($V$10:V135)), ROW()-ROW($V$10)+1), "")</f>
        <v>127</v>
      </c>
    </row>
    <row r="137" spans="1:23" x14ac:dyDescent="0.75">
      <c r="A137" s="33">
        <v>41767</v>
      </c>
      <c r="B137" s="227">
        <v>0</v>
      </c>
      <c r="C137" s="34">
        <f t="shared" si="14"/>
        <v>0</v>
      </c>
      <c r="D137">
        <v>21.190000000000008</v>
      </c>
      <c r="E137" s="34">
        <f>IF('Energy Usage'!A137&lt;MAIN!$B$19,0,$B$4*0.001)</f>
        <v>0.54</v>
      </c>
      <c r="F137" s="34">
        <f t="shared" si="21"/>
        <v>21.190000000000008</v>
      </c>
      <c r="G137" s="35">
        <v>125600</v>
      </c>
      <c r="H137" s="18">
        <f t="shared" ca="1" si="15"/>
        <v>0</v>
      </c>
      <c r="I137" s="18">
        <f t="shared" ca="1" si="16"/>
        <v>0</v>
      </c>
      <c r="J137" s="18">
        <f t="shared" si="11"/>
        <v>0</v>
      </c>
      <c r="K137" s="18">
        <f t="shared" si="12"/>
        <v>0</v>
      </c>
      <c r="L137" s="18">
        <f t="shared" si="13"/>
        <v>0</v>
      </c>
      <c r="M137" s="18">
        <f t="shared" si="17"/>
        <v>0</v>
      </c>
      <c r="N137" s="18">
        <f t="shared" si="18"/>
        <v>960</v>
      </c>
      <c r="O137" s="121">
        <f>IF(A137&lt;MAIN!$B$19,0,N137*3600/1000000/0.96/0.96)</f>
        <v>3.7500000000000004</v>
      </c>
      <c r="P137" s="121"/>
      <c r="Q137" s="121"/>
      <c r="R137" s="121"/>
      <c r="S137" s="121"/>
      <c r="T137" s="18">
        <f t="shared" ca="1" si="19"/>
        <v>3.7500000000000004</v>
      </c>
      <c r="U137" s="131">
        <f t="shared" ca="1" si="20"/>
        <v>0.2678571428571429</v>
      </c>
      <c r="V137" s="198">
        <f ca="1">IF(INT(SUM($U$10:U137)/100) &gt; INT(SUM($U$10:U136)/100), 1, 0)</f>
        <v>0</v>
      </c>
      <c r="W137" t="str" cm="1">
        <f t="array" aca="1" ref="W137" ca="1">IF(V137=1, IFERROR(ROW()-LOOKUP(2,1/($V$10:V136=1),ROW($V$10:V136)), ROW()-ROW($V$10)+1), "")</f>
        <v/>
      </c>
    </row>
    <row r="138" spans="1:23" x14ac:dyDescent="0.75">
      <c r="A138" s="33">
        <v>41768</v>
      </c>
      <c r="B138" s="227">
        <v>0</v>
      </c>
      <c r="C138" s="34">
        <f t="shared" si="14"/>
        <v>0</v>
      </c>
      <c r="D138">
        <v>20.650000000000009</v>
      </c>
      <c r="E138" s="34">
        <f>IF('Energy Usage'!A138&lt;MAIN!$B$19,0,$B$4*0.001)</f>
        <v>0.54</v>
      </c>
      <c r="F138" s="34">
        <f t="shared" si="21"/>
        <v>20.650000000000009</v>
      </c>
      <c r="G138" s="35">
        <v>125600</v>
      </c>
      <c r="H138" s="18">
        <f t="shared" ca="1" si="15"/>
        <v>0</v>
      </c>
      <c r="I138" s="18">
        <f t="shared" ca="1" si="16"/>
        <v>0</v>
      </c>
      <c r="J138" s="18">
        <f t="shared" ref="J138:J201" si="22">$K$2*C138*1000/$K$1</f>
        <v>0</v>
      </c>
      <c r="K138" s="18">
        <f t="shared" ref="K138:K201" si="23">J138/1000</f>
        <v>0</v>
      </c>
      <c r="L138" s="18">
        <f t="shared" ref="L138:L201" si="24">M138*1000000</f>
        <v>0</v>
      </c>
      <c r="M138" s="18">
        <f t="shared" si="17"/>
        <v>0</v>
      </c>
      <c r="N138" s="18">
        <f t="shared" si="18"/>
        <v>960</v>
      </c>
      <c r="O138" s="121">
        <f>IF(A138&lt;MAIN!$B$19,0,N138*3600/1000000/0.96/0.96)</f>
        <v>3.7500000000000004</v>
      </c>
      <c r="P138" s="121"/>
      <c r="Q138" s="121"/>
      <c r="R138" s="121"/>
      <c r="S138" s="121"/>
      <c r="T138" s="18">
        <f t="shared" ca="1" si="19"/>
        <v>3.7500000000000004</v>
      </c>
      <c r="U138" s="131">
        <f t="shared" ca="1" si="20"/>
        <v>0.2678571428571429</v>
      </c>
      <c r="V138" s="198">
        <f ca="1">IF(INT(SUM($U$10:U138)/100) &gt; INT(SUM($U$10:U137)/100), 1, 0)</f>
        <v>0</v>
      </c>
      <c r="W138" t="str" cm="1">
        <f t="array" aca="1" ref="W138" ca="1">IF(V138=1, IFERROR(ROW()-LOOKUP(2,1/($V$10:V137=1),ROW($V$10:V137)), ROW()-ROW($V$10)+1), "")</f>
        <v/>
      </c>
    </row>
    <row r="139" spans="1:23" x14ac:dyDescent="0.75">
      <c r="A139" s="33">
        <v>41769</v>
      </c>
      <c r="B139" s="227">
        <v>0.2</v>
      </c>
      <c r="C139" s="34">
        <f t="shared" ref="C139:C202" si="25">IF(B139/1000*$B$2&lt;=$B$3,B139/1000*$B$2,$B$3)</f>
        <v>0.02</v>
      </c>
      <c r="D139">
        <v>20.13000000000001</v>
      </c>
      <c r="E139" s="34">
        <f>IF('Energy Usage'!A139&lt;MAIN!$B$19,0,$B$4*0.001)</f>
        <v>0.54</v>
      </c>
      <c r="F139" s="34">
        <f t="shared" si="21"/>
        <v>20.13000000000001</v>
      </c>
      <c r="G139" s="35">
        <v>125600</v>
      </c>
      <c r="H139" s="18">
        <f t="shared" ref="H139:H202" ca="1" si="26">(C139*G139)/$H$1</f>
        <v>4711.8660185686385</v>
      </c>
      <c r="I139" s="18">
        <f t="shared" ref="I139:I202" ca="1" si="27">H139/1000000</f>
        <v>4.7118660185686383E-3</v>
      </c>
      <c r="J139" s="18">
        <f t="shared" si="22"/>
        <v>100</v>
      </c>
      <c r="K139" s="18">
        <f t="shared" si="23"/>
        <v>0.1</v>
      </c>
      <c r="L139" s="18">
        <f t="shared" si="24"/>
        <v>200000</v>
      </c>
      <c r="M139" s="18">
        <f t="shared" ref="M139:M202" si="28">($K$3*K139)</f>
        <v>0.2</v>
      </c>
      <c r="N139" s="18">
        <f t="shared" ref="N139:N202" si="29">$N$1*24</f>
        <v>960</v>
      </c>
      <c r="O139" s="121">
        <f>IF(A139&lt;MAIN!$B$19,0,N139*3600/1000000/0.96/0.96)</f>
        <v>3.7500000000000004</v>
      </c>
      <c r="P139" s="121"/>
      <c r="Q139" s="121"/>
      <c r="R139" s="121"/>
      <c r="S139" s="121"/>
      <c r="T139" s="18">
        <f t="shared" ref="T139:T202" ca="1" si="30">I139+M139+O139</f>
        <v>3.9547118660185689</v>
      </c>
      <c r="U139" s="131">
        <f t="shared" ref="U139:U202" ca="1" si="31">(T139/$U$1)/$U$2</f>
        <v>0.28247941900132634</v>
      </c>
      <c r="V139" s="198">
        <f ca="1">IF(INT(SUM($U$10:U139)/100) &gt; INT(SUM($U$10:U138)/100), 1, 0)</f>
        <v>0</v>
      </c>
      <c r="W139" t="str" cm="1">
        <f t="array" aca="1" ref="W139" ca="1">IF(V139=1, IFERROR(ROW()-LOOKUP(2,1/($V$10:V138=1),ROW($V$10:V138)), ROW()-ROW($V$10)+1), "")</f>
        <v/>
      </c>
    </row>
    <row r="140" spans="1:23" x14ac:dyDescent="0.75">
      <c r="A140" s="33">
        <v>41770</v>
      </c>
      <c r="B140" s="227">
        <v>0</v>
      </c>
      <c r="C140" s="34">
        <f t="shared" si="25"/>
        <v>0</v>
      </c>
      <c r="D140">
        <v>19.590000000000011</v>
      </c>
      <c r="E140" s="34">
        <f>IF('Energy Usage'!A140&lt;MAIN!$B$19,0,$B$4*0.001)</f>
        <v>0.54</v>
      </c>
      <c r="F140" s="34">
        <f t="shared" si="21"/>
        <v>19.590000000000011</v>
      </c>
      <c r="G140" s="35">
        <v>125600</v>
      </c>
      <c r="H140" s="18">
        <f t="shared" ca="1" si="26"/>
        <v>0</v>
      </c>
      <c r="I140" s="18">
        <f t="shared" ca="1" si="27"/>
        <v>0</v>
      </c>
      <c r="J140" s="18">
        <f t="shared" si="22"/>
        <v>0</v>
      </c>
      <c r="K140" s="18">
        <f t="shared" si="23"/>
        <v>0</v>
      </c>
      <c r="L140" s="18">
        <f t="shared" si="24"/>
        <v>0</v>
      </c>
      <c r="M140" s="18">
        <f t="shared" si="28"/>
        <v>0</v>
      </c>
      <c r="N140" s="18">
        <f t="shared" si="29"/>
        <v>960</v>
      </c>
      <c r="O140" s="121">
        <f>IF(A140&lt;MAIN!$B$19,0,N140*3600/1000000/0.96/0.96)</f>
        <v>3.7500000000000004</v>
      </c>
      <c r="P140" s="121"/>
      <c r="Q140" s="121"/>
      <c r="R140" s="121"/>
      <c r="S140" s="121"/>
      <c r="T140" s="18">
        <f t="shared" ca="1" si="30"/>
        <v>3.7500000000000004</v>
      </c>
      <c r="U140" s="131">
        <f t="shared" ca="1" si="31"/>
        <v>0.2678571428571429</v>
      </c>
      <c r="V140" s="198">
        <f ca="1">IF(INT(SUM($U$10:U140)/100) &gt; INT(SUM($U$10:U139)/100), 1, 0)</f>
        <v>0</v>
      </c>
      <c r="W140" t="str" cm="1">
        <f t="array" aca="1" ref="W140" ca="1">IF(V140=1, IFERROR(ROW()-LOOKUP(2,1/($V$10:V139=1),ROW($V$10:V139)), ROW()-ROW($V$10)+1), "")</f>
        <v/>
      </c>
    </row>
    <row r="141" spans="1:23" x14ac:dyDescent="0.75">
      <c r="A141" s="33">
        <v>41771</v>
      </c>
      <c r="B141" s="227">
        <v>0.2</v>
      </c>
      <c r="C141" s="34">
        <f t="shared" si="25"/>
        <v>0.02</v>
      </c>
      <c r="D141">
        <v>19.070000000000011</v>
      </c>
      <c r="E141" s="34">
        <f>IF('Energy Usage'!A141&lt;MAIN!$B$19,0,$B$4*0.001)</f>
        <v>0.54</v>
      </c>
      <c r="F141" s="34">
        <f t="shared" ref="F141:F204" si="32">IF(F140+C141-E141&gt;$B$6,$B$6, IF( F140+C141-E141&lt;0, 0, F140+C141-E141))</f>
        <v>19.070000000000011</v>
      </c>
      <c r="G141" s="35">
        <v>125600</v>
      </c>
      <c r="H141" s="18">
        <f t="shared" ca="1" si="26"/>
        <v>4711.8660185686385</v>
      </c>
      <c r="I141" s="18">
        <f t="shared" ca="1" si="27"/>
        <v>4.7118660185686383E-3</v>
      </c>
      <c r="J141" s="18">
        <f t="shared" si="22"/>
        <v>100</v>
      </c>
      <c r="K141" s="18">
        <f t="shared" si="23"/>
        <v>0.1</v>
      </c>
      <c r="L141" s="18">
        <f t="shared" si="24"/>
        <v>200000</v>
      </c>
      <c r="M141" s="18">
        <f t="shared" si="28"/>
        <v>0.2</v>
      </c>
      <c r="N141" s="18">
        <f t="shared" si="29"/>
        <v>960</v>
      </c>
      <c r="O141" s="121">
        <f>IF(A141&lt;MAIN!$B$19,0,N141*3600/1000000/0.96/0.96)</f>
        <v>3.7500000000000004</v>
      </c>
      <c r="P141" s="121"/>
      <c r="Q141" s="121"/>
      <c r="R141" s="121"/>
      <c r="S141" s="121"/>
      <c r="T141" s="18">
        <f t="shared" ca="1" si="30"/>
        <v>3.9547118660185689</v>
      </c>
      <c r="U141" s="131">
        <f t="shared" ca="1" si="31"/>
        <v>0.28247941900132634</v>
      </c>
      <c r="V141" s="198">
        <f ca="1">IF(INT(SUM($U$10:U141)/100) &gt; INT(SUM($U$10:U140)/100), 1, 0)</f>
        <v>0</v>
      </c>
      <c r="W141" t="str" cm="1">
        <f t="array" aca="1" ref="W141" ca="1">IF(V141=1, IFERROR(ROW()-LOOKUP(2,1/($V$10:V140=1),ROW($V$10:V140)), ROW()-ROW($V$10)+1), "")</f>
        <v/>
      </c>
    </row>
    <row r="142" spans="1:23" x14ac:dyDescent="0.75">
      <c r="A142" s="33">
        <v>41772</v>
      </c>
      <c r="B142" s="227">
        <v>0</v>
      </c>
      <c r="C142" s="34">
        <f t="shared" si="25"/>
        <v>0</v>
      </c>
      <c r="D142">
        <v>18.530000000000012</v>
      </c>
      <c r="E142" s="34">
        <f>IF('Energy Usage'!A142&lt;MAIN!$B$19,0,$B$4*0.001)</f>
        <v>0.54</v>
      </c>
      <c r="F142" s="34">
        <f t="shared" si="32"/>
        <v>18.530000000000012</v>
      </c>
      <c r="G142" s="35">
        <v>125600</v>
      </c>
      <c r="H142" s="18">
        <f t="shared" ca="1" si="26"/>
        <v>0</v>
      </c>
      <c r="I142" s="18">
        <f t="shared" ca="1" si="27"/>
        <v>0</v>
      </c>
      <c r="J142" s="18">
        <f t="shared" si="22"/>
        <v>0</v>
      </c>
      <c r="K142" s="18">
        <f t="shared" si="23"/>
        <v>0</v>
      </c>
      <c r="L142" s="18">
        <f t="shared" si="24"/>
        <v>0</v>
      </c>
      <c r="M142" s="18">
        <f t="shared" si="28"/>
        <v>0</v>
      </c>
      <c r="N142" s="18">
        <f t="shared" si="29"/>
        <v>960</v>
      </c>
      <c r="O142" s="121">
        <f>IF(A142&lt;MAIN!$B$19,0,N142*3600/1000000/0.96/0.96)</f>
        <v>3.7500000000000004</v>
      </c>
      <c r="P142" s="121"/>
      <c r="Q142" s="121"/>
      <c r="R142" s="121"/>
      <c r="S142" s="121"/>
      <c r="T142" s="18">
        <f t="shared" ca="1" si="30"/>
        <v>3.7500000000000004</v>
      </c>
      <c r="U142" s="131">
        <f t="shared" ca="1" si="31"/>
        <v>0.2678571428571429</v>
      </c>
      <c r="V142" s="198">
        <f ca="1">IF(INT(SUM($U$10:U142)/100) &gt; INT(SUM($U$10:U141)/100), 1, 0)</f>
        <v>0</v>
      </c>
      <c r="W142" t="str" cm="1">
        <f t="array" aca="1" ref="W142" ca="1">IF(V142=1, IFERROR(ROW()-LOOKUP(2,1/($V$10:V141=1),ROW($V$10:V141)), ROW()-ROW($V$10)+1), "")</f>
        <v/>
      </c>
    </row>
    <row r="143" spans="1:23" x14ac:dyDescent="0.75">
      <c r="A143" s="33">
        <v>41773</v>
      </c>
      <c r="B143" s="227">
        <v>0</v>
      </c>
      <c r="C143" s="34">
        <f t="shared" si="25"/>
        <v>0</v>
      </c>
      <c r="D143">
        <v>17.990000000000013</v>
      </c>
      <c r="E143" s="34">
        <f>IF('Energy Usage'!A143&lt;MAIN!$B$19,0,$B$4*0.001)</f>
        <v>0.54</v>
      </c>
      <c r="F143" s="34">
        <f t="shared" si="32"/>
        <v>17.990000000000013</v>
      </c>
      <c r="G143" s="35">
        <v>125600</v>
      </c>
      <c r="H143" s="18">
        <f t="shared" ca="1" si="26"/>
        <v>0</v>
      </c>
      <c r="I143" s="18">
        <f t="shared" ca="1" si="27"/>
        <v>0</v>
      </c>
      <c r="J143" s="18">
        <f t="shared" si="22"/>
        <v>0</v>
      </c>
      <c r="K143" s="18">
        <f t="shared" si="23"/>
        <v>0</v>
      </c>
      <c r="L143" s="18">
        <f t="shared" si="24"/>
        <v>0</v>
      </c>
      <c r="M143" s="18">
        <f t="shared" si="28"/>
        <v>0</v>
      </c>
      <c r="N143" s="18">
        <f t="shared" si="29"/>
        <v>960</v>
      </c>
      <c r="O143" s="121">
        <f>IF(A143&lt;MAIN!$B$19,0,N143*3600/1000000/0.96/0.96)</f>
        <v>3.7500000000000004</v>
      </c>
      <c r="P143" s="121"/>
      <c r="Q143" s="121"/>
      <c r="R143" s="121"/>
      <c r="S143" s="121"/>
      <c r="T143" s="18">
        <f t="shared" ca="1" si="30"/>
        <v>3.7500000000000004</v>
      </c>
      <c r="U143" s="131">
        <f t="shared" ca="1" si="31"/>
        <v>0.2678571428571429</v>
      </c>
      <c r="V143" s="198">
        <f ca="1">IF(INT(SUM($U$10:U143)/100) &gt; INT(SUM($U$10:U142)/100), 1, 0)</f>
        <v>0</v>
      </c>
      <c r="W143" t="str" cm="1">
        <f t="array" aca="1" ref="W143" ca="1">IF(V143=1, IFERROR(ROW()-LOOKUP(2,1/($V$10:V142=1),ROW($V$10:V142)), ROW()-ROW($V$10)+1), "")</f>
        <v/>
      </c>
    </row>
    <row r="144" spans="1:23" x14ac:dyDescent="0.75">
      <c r="A144" s="33">
        <v>41774</v>
      </c>
      <c r="B144" s="227">
        <v>0</v>
      </c>
      <c r="C144" s="34">
        <f t="shared" si="25"/>
        <v>0</v>
      </c>
      <c r="D144">
        <v>17.450000000000014</v>
      </c>
      <c r="E144" s="34">
        <f>IF('Energy Usage'!A144&lt;MAIN!$B$19,0,$B$4*0.001)</f>
        <v>0.54</v>
      </c>
      <c r="F144" s="34">
        <f t="shared" si="32"/>
        <v>17.450000000000014</v>
      </c>
      <c r="G144" s="35">
        <v>125600</v>
      </c>
      <c r="H144" s="18">
        <f t="shared" ca="1" si="26"/>
        <v>0</v>
      </c>
      <c r="I144" s="18">
        <f t="shared" ca="1" si="27"/>
        <v>0</v>
      </c>
      <c r="J144" s="18">
        <f t="shared" si="22"/>
        <v>0</v>
      </c>
      <c r="K144" s="18">
        <f t="shared" si="23"/>
        <v>0</v>
      </c>
      <c r="L144" s="18">
        <f t="shared" si="24"/>
        <v>0</v>
      </c>
      <c r="M144" s="18">
        <f t="shared" si="28"/>
        <v>0</v>
      </c>
      <c r="N144" s="18">
        <f t="shared" si="29"/>
        <v>960</v>
      </c>
      <c r="O144" s="121">
        <f>IF(A144&lt;MAIN!$B$19,0,N144*3600/1000000/0.96/0.96)</f>
        <v>3.7500000000000004</v>
      </c>
      <c r="P144" s="121"/>
      <c r="Q144" s="121"/>
      <c r="R144" s="121"/>
      <c r="S144" s="121"/>
      <c r="T144" s="18">
        <f t="shared" ca="1" si="30"/>
        <v>3.7500000000000004</v>
      </c>
      <c r="U144" s="131">
        <f t="shared" ca="1" si="31"/>
        <v>0.2678571428571429</v>
      </c>
      <c r="V144" s="198">
        <f ca="1">IF(INT(SUM($U$10:U144)/100) &gt; INT(SUM($U$10:U143)/100), 1, 0)</f>
        <v>0</v>
      </c>
      <c r="W144" t="str" cm="1">
        <f t="array" aca="1" ref="W144" ca="1">IF(V144=1, IFERROR(ROW()-LOOKUP(2,1/($V$10:V143=1),ROW($V$10:V143)), ROW()-ROW($V$10)+1), "")</f>
        <v/>
      </c>
    </row>
    <row r="145" spans="1:23" x14ac:dyDescent="0.75">
      <c r="A145" s="33">
        <v>41775</v>
      </c>
      <c r="B145" s="227">
        <v>2.8</v>
      </c>
      <c r="C145" s="34">
        <f t="shared" si="25"/>
        <v>0.27999999999999997</v>
      </c>
      <c r="D145">
        <v>17.190000000000015</v>
      </c>
      <c r="E145" s="34">
        <f>IF('Energy Usage'!A145&lt;MAIN!$B$19,0,$B$4*0.001)</f>
        <v>0.54</v>
      </c>
      <c r="F145" s="34">
        <f t="shared" si="32"/>
        <v>17.190000000000015</v>
      </c>
      <c r="G145" s="35">
        <v>125600</v>
      </c>
      <c r="H145" s="18">
        <f t="shared" ca="1" si="26"/>
        <v>65966.12425996094</v>
      </c>
      <c r="I145" s="18">
        <f t="shared" ca="1" si="27"/>
        <v>6.5966124259960943E-2</v>
      </c>
      <c r="J145" s="18">
        <f t="shared" si="22"/>
        <v>1399.9999999999998</v>
      </c>
      <c r="K145" s="18">
        <f t="shared" si="23"/>
        <v>1.3999999999999997</v>
      </c>
      <c r="L145" s="18">
        <f t="shared" si="24"/>
        <v>2799999.9999999995</v>
      </c>
      <c r="M145" s="18">
        <f t="shared" si="28"/>
        <v>2.7999999999999994</v>
      </c>
      <c r="N145" s="18">
        <f t="shared" si="29"/>
        <v>960</v>
      </c>
      <c r="O145" s="121">
        <f>IF(A145&lt;MAIN!$B$19,0,N145*3600/1000000/0.96/0.96)</f>
        <v>3.7500000000000004</v>
      </c>
      <c r="P145" s="121"/>
      <c r="Q145" s="121"/>
      <c r="R145" s="121"/>
      <c r="S145" s="121"/>
      <c r="T145" s="18">
        <f t="shared" ca="1" si="30"/>
        <v>6.6159661242599608</v>
      </c>
      <c r="U145" s="131">
        <f t="shared" ca="1" si="31"/>
        <v>0.47256900887571152</v>
      </c>
      <c r="V145" s="198">
        <f ca="1">IF(INT(SUM($U$10:U145)/100) &gt; INT(SUM($U$10:U144)/100), 1, 0)</f>
        <v>0</v>
      </c>
      <c r="W145" t="str" cm="1">
        <f t="array" aca="1" ref="W145" ca="1">IF(V145=1, IFERROR(ROW()-LOOKUP(2,1/($V$10:V144=1),ROW($V$10:V144)), ROW()-ROW($V$10)+1), "")</f>
        <v/>
      </c>
    </row>
    <row r="146" spans="1:23" x14ac:dyDescent="0.75">
      <c r="A146" s="33">
        <v>41776</v>
      </c>
      <c r="B146" s="227">
        <v>0</v>
      </c>
      <c r="C146" s="34">
        <f t="shared" si="25"/>
        <v>0</v>
      </c>
      <c r="D146">
        <v>16.650000000000016</v>
      </c>
      <c r="E146" s="34">
        <f>IF('Energy Usage'!A146&lt;MAIN!$B$19,0,$B$4*0.001)</f>
        <v>0.54</v>
      </c>
      <c r="F146" s="34">
        <f t="shared" si="32"/>
        <v>16.650000000000016</v>
      </c>
      <c r="G146" s="35">
        <v>125600</v>
      </c>
      <c r="H146" s="18">
        <f t="shared" ca="1" si="26"/>
        <v>0</v>
      </c>
      <c r="I146" s="18">
        <f t="shared" ca="1" si="27"/>
        <v>0</v>
      </c>
      <c r="J146" s="18">
        <f t="shared" si="22"/>
        <v>0</v>
      </c>
      <c r="K146" s="18">
        <f t="shared" si="23"/>
        <v>0</v>
      </c>
      <c r="L146" s="18">
        <f t="shared" si="24"/>
        <v>0</v>
      </c>
      <c r="M146" s="18">
        <f t="shared" si="28"/>
        <v>0</v>
      </c>
      <c r="N146" s="18">
        <f t="shared" si="29"/>
        <v>960</v>
      </c>
      <c r="O146" s="121">
        <f>IF(A146&lt;MAIN!$B$19,0,N146*3600/1000000/0.96/0.96)</f>
        <v>3.7500000000000004</v>
      </c>
      <c r="P146" s="121"/>
      <c r="Q146" s="121"/>
      <c r="R146" s="121"/>
      <c r="S146" s="121"/>
      <c r="T146" s="18">
        <f t="shared" ca="1" si="30"/>
        <v>3.7500000000000004</v>
      </c>
      <c r="U146" s="131">
        <f t="shared" ca="1" si="31"/>
        <v>0.2678571428571429</v>
      </c>
      <c r="V146" s="198">
        <f ca="1">IF(INT(SUM($U$10:U146)/100) &gt; INT(SUM($U$10:U145)/100), 1, 0)</f>
        <v>0</v>
      </c>
      <c r="W146" t="str" cm="1">
        <f t="array" aca="1" ref="W146" ca="1">IF(V146=1, IFERROR(ROW()-LOOKUP(2,1/($V$10:V145=1),ROW($V$10:V145)), ROW()-ROW($V$10)+1), "")</f>
        <v/>
      </c>
    </row>
    <row r="147" spans="1:23" x14ac:dyDescent="0.75">
      <c r="A147" s="33">
        <v>41777</v>
      </c>
      <c r="B147" s="227">
        <v>0</v>
      </c>
      <c r="C147" s="34">
        <f t="shared" si="25"/>
        <v>0</v>
      </c>
      <c r="D147">
        <v>16.110000000000017</v>
      </c>
      <c r="E147" s="34">
        <f>IF('Energy Usage'!A147&lt;MAIN!$B$19,0,$B$4*0.001)</f>
        <v>0.54</v>
      </c>
      <c r="F147" s="34">
        <f t="shared" si="32"/>
        <v>16.110000000000017</v>
      </c>
      <c r="G147" s="35">
        <v>125600</v>
      </c>
      <c r="H147" s="18">
        <f t="shared" ca="1" si="26"/>
        <v>0</v>
      </c>
      <c r="I147" s="18">
        <f t="shared" ca="1" si="27"/>
        <v>0</v>
      </c>
      <c r="J147" s="18">
        <f t="shared" si="22"/>
        <v>0</v>
      </c>
      <c r="K147" s="18">
        <f t="shared" si="23"/>
        <v>0</v>
      </c>
      <c r="L147" s="18">
        <f t="shared" si="24"/>
        <v>0</v>
      </c>
      <c r="M147" s="18">
        <f t="shared" si="28"/>
        <v>0</v>
      </c>
      <c r="N147" s="18">
        <f t="shared" si="29"/>
        <v>960</v>
      </c>
      <c r="O147" s="121">
        <f>IF(A147&lt;MAIN!$B$19,0,N147*3600/1000000/0.96/0.96)</f>
        <v>3.7500000000000004</v>
      </c>
      <c r="P147" s="121"/>
      <c r="Q147" s="121"/>
      <c r="R147" s="121"/>
      <c r="S147" s="121"/>
      <c r="T147" s="18">
        <f t="shared" ca="1" si="30"/>
        <v>3.7500000000000004</v>
      </c>
      <c r="U147" s="131">
        <f t="shared" ca="1" si="31"/>
        <v>0.2678571428571429</v>
      </c>
      <c r="V147" s="198">
        <f ca="1">IF(INT(SUM($U$10:U147)/100) &gt; INT(SUM($U$10:U146)/100), 1, 0)</f>
        <v>0</v>
      </c>
      <c r="W147" t="str" cm="1">
        <f t="array" aca="1" ref="W147" ca="1">IF(V147=1, IFERROR(ROW()-LOOKUP(2,1/($V$10:V146=1),ROW($V$10:V146)), ROW()-ROW($V$10)+1), "")</f>
        <v/>
      </c>
    </row>
    <row r="148" spans="1:23" x14ac:dyDescent="0.75">
      <c r="A148" s="33">
        <v>41778</v>
      </c>
      <c r="B148" s="227">
        <v>0</v>
      </c>
      <c r="C148" s="34">
        <f t="shared" si="25"/>
        <v>0</v>
      </c>
      <c r="D148">
        <v>15.570000000000018</v>
      </c>
      <c r="E148" s="34">
        <f>IF('Energy Usage'!A148&lt;MAIN!$B$19,0,$B$4*0.001)</f>
        <v>0.54</v>
      </c>
      <c r="F148" s="34">
        <f t="shared" si="32"/>
        <v>15.570000000000018</v>
      </c>
      <c r="G148" s="35">
        <v>125600</v>
      </c>
      <c r="H148" s="18">
        <f t="shared" ca="1" si="26"/>
        <v>0</v>
      </c>
      <c r="I148" s="18">
        <f t="shared" ca="1" si="27"/>
        <v>0</v>
      </c>
      <c r="J148" s="18">
        <f t="shared" si="22"/>
        <v>0</v>
      </c>
      <c r="K148" s="18">
        <f t="shared" si="23"/>
        <v>0</v>
      </c>
      <c r="L148" s="18">
        <f t="shared" si="24"/>
        <v>0</v>
      </c>
      <c r="M148" s="18">
        <f t="shared" si="28"/>
        <v>0</v>
      </c>
      <c r="N148" s="18">
        <f t="shared" si="29"/>
        <v>960</v>
      </c>
      <c r="O148" s="121">
        <f>IF(A148&lt;MAIN!$B$19,0,N148*3600/1000000/0.96/0.96)</f>
        <v>3.7500000000000004</v>
      </c>
      <c r="P148" s="121"/>
      <c r="Q148" s="121"/>
      <c r="R148" s="121"/>
      <c r="S148" s="121"/>
      <c r="T148" s="18">
        <f t="shared" ca="1" si="30"/>
        <v>3.7500000000000004</v>
      </c>
      <c r="U148" s="131">
        <f t="shared" ca="1" si="31"/>
        <v>0.2678571428571429</v>
      </c>
      <c r="V148" s="198">
        <f ca="1">IF(INT(SUM($U$10:U148)/100) &gt; INT(SUM($U$10:U147)/100), 1, 0)</f>
        <v>0</v>
      </c>
      <c r="W148" t="str" cm="1">
        <f t="array" aca="1" ref="W148" ca="1">IF(V148=1, IFERROR(ROW()-LOOKUP(2,1/($V$10:V147=1),ROW($V$10:V147)), ROW()-ROW($V$10)+1), "")</f>
        <v/>
      </c>
    </row>
    <row r="149" spans="1:23" x14ac:dyDescent="0.75">
      <c r="A149" s="33">
        <v>41779</v>
      </c>
      <c r="B149" s="227">
        <v>0</v>
      </c>
      <c r="C149" s="34">
        <f t="shared" si="25"/>
        <v>0</v>
      </c>
      <c r="D149">
        <v>15.030000000000019</v>
      </c>
      <c r="E149" s="34">
        <f>IF('Energy Usage'!A149&lt;MAIN!$B$19,0,$B$4*0.001)</f>
        <v>0.54</v>
      </c>
      <c r="F149" s="34">
        <f t="shared" si="32"/>
        <v>15.030000000000019</v>
      </c>
      <c r="G149" s="35">
        <v>125600</v>
      </c>
      <c r="H149" s="18">
        <f t="shared" ca="1" si="26"/>
        <v>0</v>
      </c>
      <c r="I149" s="18">
        <f t="shared" ca="1" si="27"/>
        <v>0</v>
      </c>
      <c r="J149" s="18">
        <f t="shared" si="22"/>
        <v>0</v>
      </c>
      <c r="K149" s="18">
        <f t="shared" si="23"/>
        <v>0</v>
      </c>
      <c r="L149" s="18">
        <f t="shared" si="24"/>
        <v>0</v>
      </c>
      <c r="M149" s="18">
        <f t="shared" si="28"/>
        <v>0</v>
      </c>
      <c r="N149" s="18">
        <f t="shared" si="29"/>
        <v>960</v>
      </c>
      <c r="O149" s="121">
        <f>IF(A149&lt;MAIN!$B$19,0,N149*3600/1000000/0.96/0.96)</f>
        <v>3.7500000000000004</v>
      </c>
      <c r="P149" s="121"/>
      <c r="Q149" s="121"/>
      <c r="R149" s="121"/>
      <c r="S149" s="121"/>
      <c r="T149" s="18">
        <f t="shared" ca="1" si="30"/>
        <v>3.7500000000000004</v>
      </c>
      <c r="U149" s="131">
        <f t="shared" ca="1" si="31"/>
        <v>0.2678571428571429</v>
      </c>
      <c r="V149" s="198">
        <f ca="1">IF(INT(SUM($U$10:U149)/100) &gt; INT(SUM($U$10:U148)/100), 1, 0)</f>
        <v>0</v>
      </c>
      <c r="W149" t="str" cm="1">
        <f t="array" aca="1" ref="W149" ca="1">IF(V149=1, IFERROR(ROW()-LOOKUP(2,1/($V$10:V148=1),ROW($V$10:V148)), ROW()-ROW($V$10)+1), "")</f>
        <v/>
      </c>
    </row>
    <row r="150" spans="1:23" x14ac:dyDescent="0.75">
      <c r="A150" s="33">
        <v>41780</v>
      </c>
      <c r="B150" s="227">
        <v>8.1999999999999993</v>
      </c>
      <c r="C150" s="34">
        <f t="shared" si="25"/>
        <v>0.81999999999999984</v>
      </c>
      <c r="D150">
        <v>15.31000000000002</v>
      </c>
      <c r="E150" s="34">
        <f>IF('Energy Usage'!A150&lt;MAIN!$B$19,0,$B$4*0.001)</f>
        <v>0.54</v>
      </c>
      <c r="F150" s="34">
        <f t="shared" si="32"/>
        <v>15.31000000000002</v>
      </c>
      <c r="G150" s="35">
        <v>125600</v>
      </c>
      <c r="H150" s="18">
        <f t="shared" ca="1" si="26"/>
        <v>193186.50676131414</v>
      </c>
      <c r="I150" s="18">
        <f t="shared" ca="1" si="27"/>
        <v>0.19318650676131413</v>
      </c>
      <c r="J150" s="18">
        <f t="shared" si="22"/>
        <v>4099.9999999999991</v>
      </c>
      <c r="K150" s="18">
        <f t="shared" si="23"/>
        <v>4.0999999999999988</v>
      </c>
      <c r="L150" s="18">
        <f t="shared" si="24"/>
        <v>8199999.9999999972</v>
      </c>
      <c r="M150" s="18">
        <f t="shared" si="28"/>
        <v>8.1999999999999975</v>
      </c>
      <c r="N150" s="18">
        <f t="shared" si="29"/>
        <v>960</v>
      </c>
      <c r="O150" s="121">
        <f>IF(A150&lt;MAIN!$B$19,0,N150*3600/1000000/0.96/0.96)</f>
        <v>3.7500000000000004</v>
      </c>
      <c r="P150" s="121"/>
      <c r="Q150" s="121"/>
      <c r="R150" s="121"/>
      <c r="S150" s="121"/>
      <c r="T150" s="18">
        <f t="shared" ca="1" si="30"/>
        <v>12.143186506761312</v>
      </c>
      <c r="U150" s="131">
        <f t="shared" ca="1" si="31"/>
        <v>0.86737046476866519</v>
      </c>
      <c r="V150" s="198">
        <f ca="1">IF(INT(SUM($U$10:U150)/100) &gt; INT(SUM($U$10:U149)/100), 1, 0)</f>
        <v>0</v>
      </c>
      <c r="W150" t="str" cm="1">
        <f t="array" aca="1" ref="W150" ca="1">IF(V150=1, IFERROR(ROW()-LOOKUP(2,1/($V$10:V149=1),ROW($V$10:V149)), ROW()-ROW($V$10)+1), "")</f>
        <v/>
      </c>
    </row>
    <row r="151" spans="1:23" x14ac:dyDescent="0.75">
      <c r="A151" s="33">
        <v>41781</v>
      </c>
      <c r="B151" s="227">
        <v>29.6</v>
      </c>
      <c r="C151" s="34">
        <f t="shared" si="25"/>
        <v>2.5</v>
      </c>
      <c r="D151">
        <v>17.270000000000021</v>
      </c>
      <c r="E151" s="34">
        <f>IF('Energy Usage'!A151&lt;MAIN!$B$19,0,$B$4*0.001)</f>
        <v>0.54</v>
      </c>
      <c r="F151" s="34">
        <f t="shared" si="32"/>
        <v>17.270000000000021</v>
      </c>
      <c r="G151" s="35">
        <v>125600</v>
      </c>
      <c r="H151" s="18">
        <f t="shared" ca="1" si="26"/>
        <v>588983.25232107972</v>
      </c>
      <c r="I151" s="18">
        <f t="shared" ca="1" si="27"/>
        <v>0.58898325232107973</v>
      </c>
      <c r="J151" s="18">
        <f t="shared" si="22"/>
        <v>12500</v>
      </c>
      <c r="K151" s="18">
        <f t="shared" si="23"/>
        <v>12.5</v>
      </c>
      <c r="L151" s="18">
        <f t="shared" si="24"/>
        <v>25000000</v>
      </c>
      <c r="M151" s="18">
        <f t="shared" si="28"/>
        <v>25</v>
      </c>
      <c r="N151" s="18">
        <f t="shared" si="29"/>
        <v>960</v>
      </c>
      <c r="O151" s="121">
        <f>IF(A151&lt;MAIN!$B$19,0,N151*3600/1000000/0.96/0.96)</f>
        <v>3.7500000000000004</v>
      </c>
      <c r="P151" s="121"/>
      <c r="Q151" s="121"/>
      <c r="R151" s="121"/>
      <c r="S151" s="121"/>
      <c r="T151" s="18">
        <f t="shared" ca="1" si="30"/>
        <v>29.338983252321079</v>
      </c>
      <c r="U151" s="131">
        <f t="shared" ca="1" si="31"/>
        <v>2.0956416608800774</v>
      </c>
      <c r="V151" s="198">
        <f ca="1">IF(INT(SUM($U$10:U151)/100) &gt; INT(SUM($U$10:U150)/100), 1, 0)</f>
        <v>0</v>
      </c>
      <c r="W151" t="str" cm="1">
        <f t="array" aca="1" ref="W151" ca="1">IF(V151=1, IFERROR(ROW()-LOOKUP(2,1/($V$10:V150=1),ROW($V$10:V150)), ROW()-ROW($V$10)+1), "")</f>
        <v/>
      </c>
    </row>
    <row r="152" spans="1:23" x14ac:dyDescent="0.75">
      <c r="A152" s="33">
        <v>41782</v>
      </c>
      <c r="B152" s="227">
        <v>0.8</v>
      </c>
      <c r="C152" s="34">
        <f t="shared" si="25"/>
        <v>0.08</v>
      </c>
      <c r="D152">
        <v>16.81000000000002</v>
      </c>
      <c r="E152" s="34">
        <f>IF('Energy Usage'!A152&lt;MAIN!$B$19,0,$B$4*0.001)</f>
        <v>0.54</v>
      </c>
      <c r="F152" s="34">
        <f t="shared" si="32"/>
        <v>16.81000000000002</v>
      </c>
      <c r="G152" s="35">
        <v>125600</v>
      </c>
      <c r="H152" s="18">
        <f t="shared" ca="1" si="26"/>
        <v>18847.464074274554</v>
      </c>
      <c r="I152" s="18">
        <f t="shared" ca="1" si="27"/>
        <v>1.8847464074274553E-2</v>
      </c>
      <c r="J152" s="18">
        <f t="shared" si="22"/>
        <v>400</v>
      </c>
      <c r="K152" s="18">
        <f t="shared" si="23"/>
        <v>0.4</v>
      </c>
      <c r="L152" s="18">
        <f t="shared" si="24"/>
        <v>800000</v>
      </c>
      <c r="M152" s="18">
        <f t="shared" si="28"/>
        <v>0.8</v>
      </c>
      <c r="N152" s="18">
        <f t="shared" si="29"/>
        <v>960</v>
      </c>
      <c r="O152" s="121">
        <f>IF(A152&lt;MAIN!$B$19,0,N152*3600/1000000/0.96/0.96)</f>
        <v>3.7500000000000004</v>
      </c>
      <c r="P152" s="121"/>
      <c r="Q152" s="121"/>
      <c r="R152" s="121"/>
      <c r="S152" s="121"/>
      <c r="T152" s="18">
        <f t="shared" ca="1" si="30"/>
        <v>4.5688474640742749</v>
      </c>
      <c r="U152" s="131">
        <f t="shared" ca="1" si="31"/>
        <v>0.3263462474338768</v>
      </c>
      <c r="V152" s="198">
        <f ca="1">IF(INT(SUM($U$10:U152)/100) &gt; INT(SUM($U$10:U151)/100), 1, 0)</f>
        <v>0</v>
      </c>
      <c r="W152" t="str" cm="1">
        <f t="array" aca="1" ref="W152" ca="1">IF(V152=1, IFERROR(ROW()-LOOKUP(2,1/($V$10:V151=1),ROW($V$10:V151)), ROW()-ROW($V$10)+1), "")</f>
        <v/>
      </c>
    </row>
    <row r="153" spans="1:23" x14ac:dyDescent="0.75">
      <c r="A153" s="33">
        <v>41783</v>
      </c>
      <c r="B153" s="227">
        <v>5.2</v>
      </c>
      <c r="C153" s="34">
        <f t="shared" si="25"/>
        <v>0.52</v>
      </c>
      <c r="D153">
        <v>16.79000000000002</v>
      </c>
      <c r="E153" s="34">
        <f>IF('Energy Usage'!A153&lt;MAIN!$B$19,0,$B$4*0.001)</f>
        <v>0.54</v>
      </c>
      <c r="F153" s="34">
        <f t="shared" si="32"/>
        <v>16.79000000000002</v>
      </c>
      <c r="G153" s="35">
        <v>125600</v>
      </c>
      <c r="H153" s="18">
        <f t="shared" ca="1" si="26"/>
        <v>122508.51648278459</v>
      </c>
      <c r="I153" s="18">
        <f t="shared" ca="1" si="27"/>
        <v>0.12250851648278459</v>
      </c>
      <c r="J153" s="18">
        <f t="shared" si="22"/>
        <v>2600</v>
      </c>
      <c r="K153" s="18">
        <f t="shared" si="23"/>
        <v>2.6</v>
      </c>
      <c r="L153" s="18">
        <f t="shared" si="24"/>
        <v>5200000</v>
      </c>
      <c r="M153" s="18">
        <f t="shared" si="28"/>
        <v>5.2</v>
      </c>
      <c r="N153" s="18">
        <f t="shared" si="29"/>
        <v>960</v>
      </c>
      <c r="O153" s="121">
        <f>IF(A153&lt;MAIN!$B$19,0,N153*3600/1000000/0.96/0.96)</f>
        <v>3.7500000000000004</v>
      </c>
      <c r="P153" s="121"/>
      <c r="Q153" s="121"/>
      <c r="R153" s="121"/>
      <c r="S153" s="121"/>
      <c r="T153" s="18">
        <f t="shared" ca="1" si="30"/>
        <v>9.0725085164827846</v>
      </c>
      <c r="U153" s="131">
        <f t="shared" ca="1" si="31"/>
        <v>0.64803632260591326</v>
      </c>
      <c r="V153" s="198">
        <f ca="1">IF(INT(SUM($U$10:U153)/100) &gt; INT(SUM($U$10:U152)/100), 1, 0)</f>
        <v>0</v>
      </c>
      <c r="W153" t="str" cm="1">
        <f t="array" aca="1" ref="W153" ca="1">IF(V153=1, IFERROR(ROW()-LOOKUP(2,1/($V$10:V152=1),ROW($V$10:V152)), ROW()-ROW($V$10)+1), "")</f>
        <v/>
      </c>
    </row>
    <row r="154" spans="1:23" x14ac:dyDescent="0.75">
      <c r="A154" s="33">
        <v>41784</v>
      </c>
      <c r="B154" s="227">
        <v>23.4</v>
      </c>
      <c r="C154" s="34">
        <f t="shared" si="25"/>
        <v>2.34</v>
      </c>
      <c r="D154">
        <v>18.590000000000021</v>
      </c>
      <c r="E154" s="34">
        <f>IF('Energy Usage'!A154&lt;MAIN!$B$19,0,$B$4*0.001)</f>
        <v>0.54</v>
      </c>
      <c r="F154" s="34">
        <f t="shared" si="32"/>
        <v>18.590000000000021</v>
      </c>
      <c r="G154" s="35">
        <v>125600</v>
      </c>
      <c r="H154" s="18">
        <f t="shared" ca="1" si="26"/>
        <v>551288.32417253067</v>
      </c>
      <c r="I154" s="18">
        <f t="shared" ca="1" si="27"/>
        <v>0.55128832417253071</v>
      </c>
      <c r="J154" s="18">
        <f t="shared" si="22"/>
        <v>11700</v>
      </c>
      <c r="K154" s="18">
        <f t="shared" si="23"/>
        <v>11.7</v>
      </c>
      <c r="L154" s="18">
        <f t="shared" si="24"/>
        <v>23400000</v>
      </c>
      <c r="M154" s="18">
        <f t="shared" si="28"/>
        <v>23.4</v>
      </c>
      <c r="N154" s="18">
        <f t="shared" si="29"/>
        <v>960</v>
      </c>
      <c r="O154" s="121">
        <f>IF(A154&lt;MAIN!$B$19,0,N154*3600/1000000/0.96/0.96)</f>
        <v>3.7500000000000004</v>
      </c>
      <c r="P154" s="121"/>
      <c r="Q154" s="121"/>
      <c r="R154" s="121"/>
      <c r="S154" s="121"/>
      <c r="T154" s="18">
        <f t="shared" ca="1" si="30"/>
        <v>27.701288324172531</v>
      </c>
      <c r="U154" s="131">
        <f t="shared" ca="1" si="31"/>
        <v>1.9786634517266095</v>
      </c>
      <c r="V154" s="198">
        <f ca="1">IF(INT(SUM($U$10:U154)/100) &gt; INT(SUM($U$10:U153)/100), 1, 0)</f>
        <v>0</v>
      </c>
      <c r="W154" t="str" cm="1">
        <f t="array" aca="1" ref="W154" ca="1">IF(V154=1, IFERROR(ROW()-LOOKUP(2,1/($V$10:V153=1),ROW($V$10:V153)), ROW()-ROW($V$10)+1), "")</f>
        <v/>
      </c>
    </row>
    <row r="155" spans="1:23" x14ac:dyDescent="0.75">
      <c r="A155" s="33">
        <v>41785</v>
      </c>
      <c r="B155" s="227">
        <v>0</v>
      </c>
      <c r="C155" s="34">
        <f t="shared" si="25"/>
        <v>0</v>
      </c>
      <c r="D155">
        <v>18.050000000000022</v>
      </c>
      <c r="E155" s="34">
        <f>IF('Energy Usage'!A155&lt;MAIN!$B$19,0,$B$4*0.001)</f>
        <v>0.54</v>
      </c>
      <c r="F155" s="34">
        <f t="shared" si="32"/>
        <v>18.050000000000022</v>
      </c>
      <c r="G155" s="35">
        <v>125600</v>
      </c>
      <c r="H155" s="18">
        <f t="shared" ca="1" si="26"/>
        <v>0</v>
      </c>
      <c r="I155" s="18">
        <f t="shared" ca="1" si="27"/>
        <v>0</v>
      </c>
      <c r="J155" s="18">
        <f t="shared" si="22"/>
        <v>0</v>
      </c>
      <c r="K155" s="18">
        <f t="shared" si="23"/>
        <v>0</v>
      </c>
      <c r="L155" s="18">
        <f t="shared" si="24"/>
        <v>0</v>
      </c>
      <c r="M155" s="18">
        <f t="shared" si="28"/>
        <v>0</v>
      </c>
      <c r="N155" s="18">
        <f t="shared" si="29"/>
        <v>960</v>
      </c>
      <c r="O155" s="121">
        <f>IF(A155&lt;MAIN!$B$19,0,N155*3600/1000000/0.96/0.96)</f>
        <v>3.7500000000000004</v>
      </c>
      <c r="P155" s="121"/>
      <c r="Q155" s="121"/>
      <c r="R155" s="121"/>
      <c r="S155" s="121"/>
      <c r="T155" s="18">
        <f t="shared" ca="1" si="30"/>
        <v>3.7500000000000004</v>
      </c>
      <c r="U155" s="131">
        <f t="shared" ca="1" si="31"/>
        <v>0.2678571428571429</v>
      </c>
      <c r="V155" s="198">
        <f ca="1">IF(INT(SUM($U$10:U155)/100) &gt; INT(SUM($U$10:U154)/100), 1, 0)</f>
        <v>0</v>
      </c>
      <c r="W155" t="str" cm="1">
        <f t="array" aca="1" ref="W155" ca="1">IF(V155=1, IFERROR(ROW()-LOOKUP(2,1/($V$10:V154=1),ROW($V$10:V154)), ROW()-ROW($V$10)+1), "")</f>
        <v/>
      </c>
    </row>
    <row r="156" spans="1:23" x14ac:dyDescent="0.75">
      <c r="A156" s="33">
        <v>41786</v>
      </c>
      <c r="B156" s="227">
        <v>4.4000000000000004</v>
      </c>
      <c r="C156" s="34">
        <f t="shared" si="25"/>
        <v>0.44</v>
      </c>
      <c r="D156">
        <v>17.950000000000024</v>
      </c>
      <c r="E156" s="34">
        <f>IF('Energy Usage'!A156&lt;MAIN!$B$19,0,$B$4*0.001)</f>
        <v>0.54</v>
      </c>
      <c r="F156" s="34">
        <f t="shared" si="32"/>
        <v>17.950000000000024</v>
      </c>
      <c r="G156" s="35">
        <v>125600</v>
      </c>
      <c r="H156" s="18">
        <f t="shared" ca="1" si="26"/>
        <v>103661.05240851003</v>
      </c>
      <c r="I156" s="18">
        <f t="shared" ca="1" si="27"/>
        <v>0.10366105240851003</v>
      </c>
      <c r="J156" s="18">
        <f t="shared" si="22"/>
        <v>2200</v>
      </c>
      <c r="K156" s="18">
        <f t="shared" si="23"/>
        <v>2.2000000000000002</v>
      </c>
      <c r="L156" s="18">
        <f t="shared" si="24"/>
        <v>4400000</v>
      </c>
      <c r="M156" s="18">
        <f t="shared" si="28"/>
        <v>4.4000000000000004</v>
      </c>
      <c r="N156" s="18">
        <f t="shared" si="29"/>
        <v>960</v>
      </c>
      <c r="O156" s="121">
        <f>IF(A156&lt;MAIN!$B$19,0,N156*3600/1000000/0.96/0.96)</f>
        <v>3.7500000000000004</v>
      </c>
      <c r="P156" s="121"/>
      <c r="Q156" s="121"/>
      <c r="R156" s="121"/>
      <c r="S156" s="121"/>
      <c r="T156" s="18">
        <f t="shared" ca="1" si="30"/>
        <v>8.2536610524085106</v>
      </c>
      <c r="U156" s="131">
        <f t="shared" ca="1" si="31"/>
        <v>0.58954721802917942</v>
      </c>
      <c r="V156" s="198">
        <f ca="1">IF(INT(SUM($U$10:U156)/100) &gt; INT(SUM($U$10:U155)/100), 1, 0)</f>
        <v>0</v>
      </c>
      <c r="W156" t="str" cm="1">
        <f t="array" aca="1" ref="W156" ca="1">IF(V156=1, IFERROR(ROW()-LOOKUP(2,1/($V$10:V155=1),ROW($V$10:V155)), ROW()-ROW($V$10)+1), "")</f>
        <v/>
      </c>
    </row>
    <row r="157" spans="1:23" x14ac:dyDescent="0.75">
      <c r="A157" s="33">
        <v>41787</v>
      </c>
      <c r="B157" s="227">
        <v>0</v>
      </c>
      <c r="C157" s="34">
        <f t="shared" si="25"/>
        <v>0</v>
      </c>
      <c r="D157">
        <v>17.410000000000025</v>
      </c>
      <c r="E157" s="34">
        <f>IF('Energy Usage'!A157&lt;MAIN!$B$19,0,$B$4*0.001)</f>
        <v>0.54</v>
      </c>
      <c r="F157" s="34">
        <f t="shared" si="32"/>
        <v>17.410000000000025</v>
      </c>
      <c r="G157" s="35">
        <v>125600</v>
      </c>
      <c r="H157" s="18">
        <f t="shared" ca="1" si="26"/>
        <v>0</v>
      </c>
      <c r="I157" s="18">
        <f t="shared" ca="1" si="27"/>
        <v>0</v>
      </c>
      <c r="J157" s="18">
        <f t="shared" si="22"/>
        <v>0</v>
      </c>
      <c r="K157" s="18">
        <f t="shared" si="23"/>
        <v>0</v>
      </c>
      <c r="L157" s="18">
        <f t="shared" si="24"/>
        <v>0</v>
      </c>
      <c r="M157" s="18">
        <f t="shared" si="28"/>
        <v>0</v>
      </c>
      <c r="N157" s="18">
        <f t="shared" si="29"/>
        <v>960</v>
      </c>
      <c r="O157" s="121">
        <f>IF(A157&lt;MAIN!$B$19,0,N157*3600/1000000/0.96/0.96)</f>
        <v>3.7500000000000004</v>
      </c>
      <c r="P157" s="121"/>
      <c r="Q157" s="121"/>
      <c r="R157" s="121"/>
      <c r="S157" s="121"/>
      <c r="T157" s="18">
        <f t="shared" ca="1" si="30"/>
        <v>3.7500000000000004</v>
      </c>
      <c r="U157" s="131">
        <f t="shared" ca="1" si="31"/>
        <v>0.2678571428571429</v>
      </c>
      <c r="V157" s="198">
        <f ca="1">IF(INT(SUM($U$10:U157)/100) &gt; INT(SUM($U$10:U156)/100), 1, 0)</f>
        <v>0</v>
      </c>
      <c r="W157" t="str" cm="1">
        <f t="array" aca="1" ref="W157" ca="1">IF(V157=1, IFERROR(ROW()-LOOKUP(2,1/($V$10:V156=1),ROW($V$10:V156)), ROW()-ROW($V$10)+1), "")</f>
        <v/>
      </c>
    </row>
    <row r="158" spans="1:23" x14ac:dyDescent="0.75">
      <c r="A158" s="33">
        <v>41788</v>
      </c>
      <c r="B158" s="227">
        <v>0</v>
      </c>
      <c r="C158" s="34">
        <f t="shared" si="25"/>
        <v>0</v>
      </c>
      <c r="D158">
        <v>16.870000000000026</v>
      </c>
      <c r="E158" s="34">
        <f>IF('Energy Usage'!A158&lt;MAIN!$B$19,0,$B$4*0.001)</f>
        <v>0.54</v>
      </c>
      <c r="F158" s="34">
        <f t="shared" si="32"/>
        <v>16.870000000000026</v>
      </c>
      <c r="G158" s="35">
        <v>125600</v>
      </c>
      <c r="H158" s="18">
        <f t="shared" ca="1" si="26"/>
        <v>0</v>
      </c>
      <c r="I158" s="18">
        <f t="shared" ca="1" si="27"/>
        <v>0</v>
      </c>
      <c r="J158" s="18">
        <f t="shared" si="22"/>
        <v>0</v>
      </c>
      <c r="K158" s="18">
        <f t="shared" si="23"/>
        <v>0</v>
      </c>
      <c r="L158" s="18">
        <f t="shared" si="24"/>
        <v>0</v>
      </c>
      <c r="M158" s="18">
        <f t="shared" si="28"/>
        <v>0</v>
      </c>
      <c r="N158" s="18">
        <f t="shared" si="29"/>
        <v>960</v>
      </c>
      <c r="O158" s="121">
        <f>IF(A158&lt;MAIN!$B$19,0,N158*3600/1000000/0.96/0.96)</f>
        <v>3.7500000000000004</v>
      </c>
      <c r="P158" s="121"/>
      <c r="Q158" s="121"/>
      <c r="R158" s="121"/>
      <c r="S158" s="121"/>
      <c r="T158" s="18">
        <f t="shared" ca="1" si="30"/>
        <v>3.7500000000000004</v>
      </c>
      <c r="U158" s="131">
        <f t="shared" ca="1" si="31"/>
        <v>0.2678571428571429</v>
      </c>
      <c r="V158" s="198">
        <f ca="1">IF(INT(SUM($U$10:U158)/100) &gt; INT(SUM($U$10:U157)/100), 1, 0)</f>
        <v>0</v>
      </c>
      <c r="W158" t="str" cm="1">
        <f t="array" aca="1" ref="W158" ca="1">IF(V158=1, IFERROR(ROW()-LOOKUP(2,1/($V$10:V157=1),ROW($V$10:V157)), ROW()-ROW($V$10)+1), "")</f>
        <v/>
      </c>
    </row>
    <row r="159" spans="1:23" x14ac:dyDescent="0.75">
      <c r="A159" s="33">
        <v>41789</v>
      </c>
      <c r="B159" s="227">
        <v>0</v>
      </c>
      <c r="C159" s="34">
        <f t="shared" si="25"/>
        <v>0</v>
      </c>
      <c r="D159">
        <v>16.330000000000027</v>
      </c>
      <c r="E159" s="34">
        <f>IF('Energy Usage'!A159&lt;MAIN!$B$19,0,$B$4*0.001)</f>
        <v>0.54</v>
      </c>
      <c r="F159" s="34">
        <f t="shared" si="32"/>
        <v>16.330000000000027</v>
      </c>
      <c r="G159" s="35">
        <v>125600</v>
      </c>
      <c r="H159" s="18">
        <f t="shared" ca="1" si="26"/>
        <v>0</v>
      </c>
      <c r="I159" s="18">
        <f t="shared" ca="1" si="27"/>
        <v>0</v>
      </c>
      <c r="J159" s="18">
        <f t="shared" si="22"/>
        <v>0</v>
      </c>
      <c r="K159" s="18">
        <f t="shared" si="23"/>
        <v>0</v>
      </c>
      <c r="L159" s="18">
        <f t="shared" si="24"/>
        <v>0</v>
      </c>
      <c r="M159" s="18">
        <f t="shared" si="28"/>
        <v>0</v>
      </c>
      <c r="N159" s="18">
        <f t="shared" si="29"/>
        <v>960</v>
      </c>
      <c r="O159" s="121">
        <f>IF(A159&lt;MAIN!$B$19,0,N159*3600/1000000/0.96/0.96)</f>
        <v>3.7500000000000004</v>
      </c>
      <c r="P159" s="121"/>
      <c r="Q159" s="121"/>
      <c r="R159" s="121"/>
      <c r="S159" s="121"/>
      <c r="T159" s="18">
        <f t="shared" ca="1" si="30"/>
        <v>3.7500000000000004</v>
      </c>
      <c r="U159" s="131">
        <f t="shared" ca="1" si="31"/>
        <v>0.2678571428571429</v>
      </c>
      <c r="V159" s="198">
        <f ca="1">IF(INT(SUM($U$10:U159)/100) &gt; INT(SUM($U$10:U158)/100), 1, 0)</f>
        <v>0</v>
      </c>
      <c r="W159" t="str" cm="1">
        <f t="array" aca="1" ref="W159" ca="1">IF(V159=1, IFERROR(ROW()-LOOKUP(2,1/($V$10:V158=1),ROW($V$10:V158)), ROW()-ROW($V$10)+1), "")</f>
        <v/>
      </c>
    </row>
    <row r="160" spans="1:23" x14ac:dyDescent="0.75">
      <c r="A160" s="33">
        <v>41790</v>
      </c>
      <c r="B160" s="227">
        <v>0</v>
      </c>
      <c r="C160" s="34">
        <f t="shared" si="25"/>
        <v>0</v>
      </c>
      <c r="D160">
        <v>15.790000000000028</v>
      </c>
      <c r="E160" s="34">
        <f>IF('Energy Usage'!A160&lt;MAIN!$B$19,0,$B$4*0.001)</f>
        <v>0.54</v>
      </c>
      <c r="F160" s="34">
        <f t="shared" si="32"/>
        <v>15.790000000000028</v>
      </c>
      <c r="G160" s="35">
        <v>125600</v>
      </c>
      <c r="H160" s="18">
        <f t="shared" ca="1" si="26"/>
        <v>0</v>
      </c>
      <c r="I160" s="18">
        <f t="shared" ca="1" si="27"/>
        <v>0</v>
      </c>
      <c r="J160" s="18">
        <f t="shared" si="22"/>
        <v>0</v>
      </c>
      <c r="K160" s="18">
        <f t="shared" si="23"/>
        <v>0</v>
      </c>
      <c r="L160" s="18">
        <f t="shared" si="24"/>
        <v>0</v>
      </c>
      <c r="M160" s="18">
        <f t="shared" si="28"/>
        <v>0</v>
      </c>
      <c r="N160" s="18">
        <f t="shared" si="29"/>
        <v>960</v>
      </c>
      <c r="O160" s="121">
        <f>IF(A160&lt;MAIN!$B$19,0,N160*3600/1000000/0.96/0.96)</f>
        <v>3.7500000000000004</v>
      </c>
      <c r="P160" s="121"/>
      <c r="Q160" s="121"/>
      <c r="R160" s="121"/>
      <c r="S160" s="121"/>
      <c r="T160" s="18">
        <f t="shared" ca="1" si="30"/>
        <v>3.7500000000000004</v>
      </c>
      <c r="U160" s="131">
        <f t="shared" ca="1" si="31"/>
        <v>0.2678571428571429</v>
      </c>
      <c r="V160" s="198">
        <f ca="1">IF(INT(SUM($U$10:U160)/100) &gt; INT(SUM($U$10:U159)/100), 1, 0)</f>
        <v>0</v>
      </c>
      <c r="W160" t="str" cm="1">
        <f t="array" aca="1" ref="W160" ca="1">IF(V160=1, IFERROR(ROW()-LOOKUP(2,1/($V$10:V159=1),ROW($V$10:V159)), ROW()-ROW($V$10)+1), "")</f>
        <v/>
      </c>
    </row>
    <row r="161" spans="1:23" x14ac:dyDescent="0.75">
      <c r="A161" s="33">
        <v>41791</v>
      </c>
      <c r="B161" s="227">
        <v>0</v>
      </c>
      <c r="C161" s="34">
        <f t="shared" si="25"/>
        <v>0</v>
      </c>
      <c r="D161">
        <v>15.250000000000028</v>
      </c>
      <c r="E161" s="34">
        <f>IF('Energy Usage'!A161&lt;MAIN!$B$19,0,$B$4*0.001)</f>
        <v>0.54</v>
      </c>
      <c r="F161" s="34">
        <f t="shared" si="32"/>
        <v>15.250000000000028</v>
      </c>
      <c r="G161" s="35">
        <v>125600</v>
      </c>
      <c r="H161" s="18">
        <f t="shared" ca="1" si="26"/>
        <v>0</v>
      </c>
      <c r="I161" s="18">
        <f t="shared" ca="1" si="27"/>
        <v>0</v>
      </c>
      <c r="J161" s="18">
        <f t="shared" si="22"/>
        <v>0</v>
      </c>
      <c r="K161" s="18">
        <f t="shared" si="23"/>
        <v>0</v>
      </c>
      <c r="L161" s="18">
        <f t="shared" si="24"/>
        <v>0</v>
      </c>
      <c r="M161" s="18">
        <f t="shared" si="28"/>
        <v>0</v>
      </c>
      <c r="N161" s="18">
        <f t="shared" si="29"/>
        <v>960</v>
      </c>
      <c r="O161" s="121">
        <f>IF(A161&lt;MAIN!$B$19,0,N161*3600/1000000/0.96/0.96)</f>
        <v>3.7500000000000004</v>
      </c>
      <c r="P161" s="121"/>
      <c r="Q161" s="121"/>
      <c r="R161" s="121"/>
      <c r="S161" s="121"/>
      <c r="T161" s="18">
        <f t="shared" ca="1" si="30"/>
        <v>3.7500000000000004</v>
      </c>
      <c r="U161" s="131">
        <f t="shared" ca="1" si="31"/>
        <v>0.2678571428571429</v>
      </c>
      <c r="V161" s="198">
        <f ca="1">IF(INT(SUM($U$10:U161)/100) &gt; INT(SUM($U$10:U160)/100), 1, 0)</f>
        <v>0</v>
      </c>
      <c r="W161" t="str" cm="1">
        <f t="array" aca="1" ref="W161" ca="1">IF(V161=1, IFERROR(ROW()-LOOKUP(2,1/($V$10:V160=1),ROW($V$10:V160)), ROW()-ROW($V$10)+1), "")</f>
        <v/>
      </c>
    </row>
    <row r="162" spans="1:23" x14ac:dyDescent="0.75">
      <c r="A162" s="33">
        <v>41792</v>
      </c>
      <c r="B162" s="227">
        <v>0</v>
      </c>
      <c r="C162" s="34">
        <f t="shared" si="25"/>
        <v>0</v>
      </c>
      <c r="D162">
        <v>14.710000000000029</v>
      </c>
      <c r="E162" s="34">
        <f>IF('Energy Usage'!A162&lt;MAIN!$B$19,0,$B$4*0.001)</f>
        <v>0.54</v>
      </c>
      <c r="F162" s="34">
        <f t="shared" si="32"/>
        <v>14.710000000000029</v>
      </c>
      <c r="G162" s="35">
        <v>125600</v>
      </c>
      <c r="H162" s="18">
        <f t="shared" ca="1" si="26"/>
        <v>0</v>
      </c>
      <c r="I162" s="18">
        <f t="shared" ca="1" si="27"/>
        <v>0</v>
      </c>
      <c r="J162" s="18">
        <f t="shared" si="22"/>
        <v>0</v>
      </c>
      <c r="K162" s="18">
        <f t="shared" si="23"/>
        <v>0</v>
      </c>
      <c r="L162" s="18">
        <f t="shared" si="24"/>
        <v>0</v>
      </c>
      <c r="M162" s="18">
        <f t="shared" si="28"/>
        <v>0</v>
      </c>
      <c r="N162" s="18">
        <f t="shared" si="29"/>
        <v>960</v>
      </c>
      <c r="O162" s="121">
        <f>IF(A162&lt;MAIN!$B$19,0,N162*3600/1000000/0.96/0.96)</f>
        <v>3.7500000000000004</v>
      </c>
      <c r="P162" s="121"/>
      <c r="Q162" s="121"/>
      <c r="R162" s="121"/>
      <c r="S162" s="121"/>
      <c r="T162" s="18">
        <f t="shared" ca="1" si="30"/>
        <v>3.7500000000000004</v>
      </c>
      <c r="U162" s="131">
        <f t="shared" ca="1" si="31"/>
        <v>0.2678571428571429</v>
      </c>
      <c r="V162" s="198">
        <f ca="1">IF(INT(SUM($U$10:U162)/100) &gt; INT(SUM($U$10:U161)/100), 1, 0)</f>
        <v>0</v>
      </c>
      <c r="W162" t="str" cm="1">
        <f t="array" aca="1" ref="W162" ca="1">IF(V162=1, IFERROR(ROW()-LOOKUP(2,1/($V$10:V161=1),ROW($V$10:V161)), ROW()-ROW($V$10)+1), "")</f>
        <v/>
      </c>
    </row>
    <row r="163" spans="1:23" x14ac:dyDescent="0.75">
      <c r="A163" s="33">
        <v>41793</v>
      </c>
      <c r="B163" s="227">
        <v>0</v>
      </c>
      <c r="C163" s="34">
        <f t="shared" si="25"/>
        <v>0</v>
      </c>
      <c r="D163">
        <v>14.17000000000003</v>
      </c>
      <c r="E163" s="34">
        <f>IF('Energy Usage'!A163&lt;MAIN!$B$19,0,$B$4*0.001)</f>
        <v>0.54</v>
      </c>
      <c r="F163" s="34">
        <f t="shared" si="32"/>
        <v>14.17000000000003</v>
      </c>
      <c r="G163" s="35">
        <v>125600</v>
      </c>
      <c r="H163" s="18">
        <f t="shared" ca="1" si="26"/>
        <v>0</v>
      </c>
      <c r="I163" s="18">
        <f t="shared" ca="1" si="27"/>
        <v>0</v>
      </c>
      <c r="J163" s="18">
        <f t="shared" si="22"/>
        <v>0</v>
      </c>
      <c r="K163" s="18">
        <f t="shared" si="23"/>
        <v>0</v>
      </c>
      <c r="L163" s="18">
        <f t="shared" si="24"/>
        <v>0</v>
      </c>
      <c r="M163" s="18">
        <f t="shared" si="28"/>
        <v>0</v>
      </c>
      <c r="N163" s="18">
        <f t="shared" si="29"/>
        <v>960</v>
      </c>
      <c r="O163" s="121">
        <f>IF(A163&lt;MAIN!$B$19,0,N163*3600/1000000/0.96/0.96)</f>
        <v>3.7500000000000004</v>
      </c>
      <c r="P163" s="121"/>
      <c r="Q163" s="121"/>
      <c r="R163" s="121"/>
      <c r="S163" s="121"/>
      <c r="T163" s="18">
        <f t="shared" ca="1" si="30"/>
        <v>3.7500000000000004</v>
      </c>
      <c r="U163" s="131">
        <f t="shared" ca="1" si="31"/>
        <v>0.2678571428571429</v>
      </c>
      <c r="V163" s="198">
        <f ca="1">IF(INT(SUM($U$10:U163)/100) &gt; INT(SUM($U$10:U162)/100), 1, 0)</f>
        <v>0</v>
      </c>
      <c r="W163" t="str" cm="1">
        <f t="array" aca="1" ref="W163" ca="1">IF(V163=1, IFERROR(ROW()-LOOKUP(2,1/($V$10:V162=1),ROW($V$10:V162)), ROW()-ROW($V$10)+1), "")</f>
        <v/>
      </c>
    </row>
    <row r="164" spans="1:23" x14ac:dyDescent="0.75">
      <c r="A164" s="33">
        <v>41794</v>
      </c>
      <c r="B164" s="227">
        <v>0</v>
      </c>
      <c r="C164" s="34">
        <f t="shared" si="25"/>
        <v>0</v>
      </c>
      <c r="D164">
        <v>13.630000000000031</v>
      </c>
      <c r="E164" s="34">
        <f>IF('Energy Usage'!A164&lt;MAIN!$B$19,0,$B$4*0.001)</f>
        <v>0.54</v>
      </c>
      <c r="F164" s="34">
        <f t="shared" si="32"/>
        <v>13.630000000000031</v>
      </c>
      <c r="G164" s="35">
        <v>125600</v>
      </c>
      <c r="H164" s="18">
        <f t="shared" ca="1" si="26"/>
        <v>0</v>
      </c>
      <c r="I164" s="18">
        <f t="shared" ca="1" si="27"/>
        <v>0</v>
      </c>
      <c r="J164" s="18">
        <f t="shared" si="22"/>
        <v>0</v>
      </c>
      <c r="K164" s="18">
        <f t="shared" si="23"/>
        <v>0</v>
      </c>
      <c r="L164" s="18">
        <f t="shared" si="24"/>
        <v>0</v>
      </c>
      <c r="M164" s="18">
        <f t="shared" si="28"/>
        <v>0</v>
      </c>
      <c r="N164" s="18">
        <f t="shared" si="29"/>
        <v>960</v>
      </c>
      <c r="O164" s="121">
        <f>IF(A164&lt;MAIN!$B$19,0,N164*3600/1000000/0.96/0.96)</f>
        <v>3.7500000000000004</v>
      </c>
      <c r="P164" s="121"/>
      <c r="Q164" s="121"/>
      <c r="R164" s="121"/>
      <c r="S164" s="121"/>
      <c r="T164" s="18">
        <f t="shared" ca="1" si="30"/>
        <v>3.7500000000000004</v>
      </c>
      <c r="U164" s="131">
        <f t="shared" ca="1" si="31"/>
        <v>0.2678571428571429</v>
      </c>
      <c r="V164" s="198">
        <f ca="1">IF(INT(SUM($U$10:U164)/100) &gt; INT(SUM($U$10:U163)/100), 1, 0)</f>
        <v>0</v>
      </c>
      <c r="W164" t="str" cm="1">
        <f t="array" aca="1" ref="W164" ca="1">IF(V164=1, IFERROR(ROW()-LOOKUP(2,1/($V$10:V163=1),ROW($V$10:V163)), ROW()-ROW($V$10)+1), "")</f>
        <v/>
      </c>
    </row>
    <row r="165" spans="1:23" x14ac:dyDescent="0.75">
      <c r="A165" s="33">
        <v>41795</v>
      </c>
      <c r="B165" s="227">
        <v>0</v>
      </c>
      <c r="C165" s="34">
        <f t="shared" si="25"/>
        <v>0</v>
      </c>
      <c r="D165">
        <v>13.090000000000032</v>
      </c>
      <c r="E165" s="34">
        <f>IF('Energy Usage'!A165&lt;MAIN!$B$19,0,$B$4*0.001)</f>
        <v>0.54</v>
      </c>
      <c r="F165" s="34">
        <f t="shared" si="32"/>
        <v>13.090000000000032</v>
      </c>
      <c r="G165" s="35">
        <v>125600</v>
      </c>
      <c r="H165" s="18">
        <f t="shared" ca="1" si="26"/>
        <v>0</v>
      </c>
      <c r="I165" s="18">
        <f t="shared" ca="1" si="27"/>
        <v>0</v>
      </c>
      <c r="J165" s="18">
        <f t="shared" si="22"/>
        <v>0</v>
      </c>
      <c r="K165" s="18">
        <f t="shared" si="23"/>
        <v>0</v>
      </c>
      <c r="L165" s="18">
        <f t="shared" si="24"/>
        <v>0</v>
      </c>
      <c r="M165" s="18">
        <f t="shared" si="28"/>
        <v>0</v>
      </c>
      <c r="N165" s="18">
        <f t="shared" si="29"/>
        <v>960</v>
      </c>
      <c r="O165" s="121">
        <f>IF(A165&lt;MAIN!$B$19,0,N165*3600/1000000/0.96/0.96)</f>
        <v>3.7500000000000004</v>
      </c>
      <c r="P165" s="121"/>
      <c r="Q165" s="121"/>
      <c r="R165" s="121"/>
      <c r="S165" s="121"/>
      <c r="T165" s="18">
        <f t="shared" ca="1" si="30"/>
        <v>3.7500000000000004</v>
      </c>
      <c r="U165" s="131">
        <f t="shared" ca="1" si="31"/>
        <v>0.2678571428571429</v>
      </c>
      <c r="V165" s="198">
        <f ca="1">IF(INT(SUM($U$10:U165)/100) &gt; INT(SUM($U$10:U164)/100), 1, 0)</f>
        <v>0</v>
      </c>
      <c r="W165" t="str" cm="1">
        <f t="array" aca="1" ref="W165" ca="1">IF(V165=1, IFERROR(ROW()-LOOKUP(2,1/($V$10:V164=1),ROW($V$10:V164)), ROW()-ROW($V$10)+1), "")</f>
        <v/>
      </c>
    </row>
    <row r="166" spans="1:23" x14ac:dyDescent="0.75">
      <c r="A166" s="33">
        <v>41796</v>
      </c>
      <c r="B166" s="227">
        <v>0</v>
      </c>
      <c r="C166" s="34">
        <f t="shared" si="25"/>
        <v>0</v>
      </c>
      <c r="D166">
        <v>12.550000000000033</v>
      </c>
      <c r="E166" s="34">
        <f>IF('Energy Usage'!A166&lt;MAIN!$B$19,0,$B$4*0.001)</f>
        <v>0.54</v>
      </c>
      <c r="F166" s="34">
        <f t="shared" si="32"/>
        <v>12.550000000000033</v>
      </c>
      <c r="G166" s="35">
        <v>125600</v>
      </c>
      <c r="H166" s="18">
        <f t="shared" ca="1" si="26"/>
        <v>0</v>
      </c>
      <c r="I166" s="18">
        <f t="shared" ca="1" si="27"/>
        <v>0</v>
      </c>
      <c r="J166" s="18">
        <f t="shared" si="22"/>
        <v>0</v>
      </c>
      <c r="K166" s="18">
        <f t="shared" si="23"/>
        <v>0</v>
      </c>
      <c r="L166" s="18">
        <f t="shared" si="24"/>
        <v>0</v>
      </c>
      <c r="M166" s="18">
        <f t="shared" si="28"/>
        <v>0</v>
      </c>
      <c r="N166" s="18">
        <f t="shared" si="29"/>
        <v>960</v>
      </c>
      <c r="O166" s="121">
        <f>IF(A166&lt;MAIN!$B$19,0,N166*3600/1000000/0.96/0.96)</f>
        <v>3.7500000000000004</v>
      </c>
      <c r="P166" s="121"/>
      <c r="Q166" s="121"/>
      <c r="R166" s="121"/>
      <c r="S166" s="121"/>
      <c r="T166" s="18">
        <f t="shared" ca="1" si="30"/>
        <v>3.7500000000000004</v>
      </c>
      <c r="U166" s="131">
        <f t="shared" ca="1" si="31"/>
        <v>0.2678571428571429</v>
      </c>
      <c r="V166" s="198">
        <f ca="1">IF(INT(SUM($U$10:U166)/100) &gt; INT(SUM($U$10:U165)/100), 1, 0)</f>
        <v>0</v>
      </c>
      <c r="W166" t="str" cm="1">
        <f t="array" aca="1" ref="W166" ca="1">IF(V166=1, IFERROR(ROW()-LOOKUP(2,1/($V$10:V165=1),ROW($V$10:V165)), ROW()-ROW($V$10)+1), "")</f>
        <v/>
      </c>
    </row>
    <row r="167" spans="1:23" x14ac:dyDescent="0.75">
      <c r="A167" s="33">
        <v>41797</v>
      </c>
      <c r="B167" s="227">
        <v>0</v>
      </c>
      <c r="C167" s="34">
        <f t="shared" si="25"/>
        <v>0</v>
      </c>
      <c r="D167">
        <v>12.010000000000034</v>
      </c>
      <c r="E167" s="34">
        <f>IF('Energy Usage'!A167&lt;MAIN!$B$19,0,$B$4*0.001)</f>
        <v>0.54</v>
      </c>
      <c r="F167" s="34">
        <f t="shared" si="32"/>
        <v>12.010000000000034</v>
      </c>
      <c r="G167" s="35">
        <v>125600</v>
      </c>
      <c r="H167" s="18">
        <f t="shared" ca="1" si="26"/>
        <v>0</v>
      </c>
      <c r="I167" s="18">
        <f t="shared" ca="1" si="27"/>
        <v>0</v>
      </c>
      <c r="J167" s="18">
        <f t="shared" si="22"/>
        <v>0</v>
      </c>
      <c r="K167" s="18">
        <f t="shared" si="23"/>
        <v>0</v>
      </c>
      <c r="L167" s="18">
        <f t="shared" si="24"/>
        <v>0</v>
      </c>
      <c r="M167" s="18">
        <f t="shared" si="28"/>
        <v>0</v>
      </c>
      <c r="N167" s="18">
        <f t="shared" si="29"/>
        <v>960</v>
      </c>
      <c r="O167" s="121">
        <f>IF(A167&lt;MAIN!$B$19,0,N167*3600/1000000/0.96/0.96)</f>
        <v>3.7500000000000004</v>
      </c>
      <c r="P167" s="121"/>
      <c r="Q167" s="121"/>
      <c r="R167" s="121"/>
      <c r="S167" s="121"/>
      <c r="T167" s="18">
        <f t="shared" ca="1" si="30"/>
        <v>3.7500000000000004</v>
      </c>
      <c r="U167" s="131">
        <f t="shared" ca="1" si="31"/>
        <v>0.2678571428571429</v>
      </c>
      <c r="V167" s="198">
        <f ca="1">IF(INT(SUM($U$10:U167)/100) &gt; INT(SUM($U$10:U166)/100), 1, 0)</f>
        <v>0</v>
      </c>
      <c r="W167" t="str" cm="1">
        <f t="array" aca="1" ref="W167" ca="1">IF(V167=1, IFERROR(ROW()-LOOKUP(2,1/($V$10:V166=1),ROW($V$10:V166)), ROW()-ROW($V$10)+1), "")</f>
        <v/>
      </c>
    </row>
    <row r="168" spans="1:23" x14ac:dyDescent="0.75">
      <c r="A168" s="33">
        <v>41798</v>
      </c>
      <c r="B168" s="227">
        <v>0.2</v>
      </c>
      <c r="C168" s="34">
        <f t="shared" si="25"/>
        <v>0.02</v>
      </c>
      <c r="D168">
        <v>11.490000000000034</v>
      </c>
      <c r="E168" s="34">
        <f>IF('Energy Usage'!A168&lt;MAIN!$B$19,0,$B$4*0.001)</f>
        <v>0.54</v>
      </c>
      <c r="F168" s="34">
        <f t="shared" si="32"/>
        <v>11.490000000000034</v>
      </c>
      <c r="G168" s="35">
        <v>125600</v>
      </c>
      <c r="H168" s="18">
        <f t="shared" ca="1" si="26"/>
        <v>4711.8660185686385</v>
      </c>
      <c r="I168" s="18">
        <f t="shared" ca="1" si="27"/>
        <v>4.7118660185686383E-3</v>
      </c>
      <c r="J168" s="18">
        <f t="shared" si="22"/>
        <v>100</v>
      </c>
      <c r="K168" s="18">
        <f t="shared" si="23"/>
        <v>0.1</v>
      </c>
      <c r="L168" s="18">
        <f t="shared" si="24"/>
        <v>200000</v>
      </c>
      <c r="M168" s="18">
        <f t="shared" si="28"/>
        <v>0.2</v>
      </c>
      <c r="N168" s="18">
        <f t="shared" si="29"/>
        <v>960</v>
      </c>
      <c r="O168" s="121">
        <f>IF(A168&lt;MAIN!$B$19,0,N168*3600/1000000/0.96/0.96)</f>
        <v>3.7500000000000004</v>
      </c>
      <c r="P168" s="121"/>
      <c r="Q168" s="121"/>
      <c r="R168" s="121"/>
      <c r="S168" s="121"/>
      <c r="T168" s="18">
        <f t="shared" ca="1" si="30"/>
        <v>3.9547118660185689</v>
      </c>
      <c r="U168" s="131">
        <f t="shared" ca="1" si="31"/>
        <v>0.28247941900132634</v>
      </c>
      <c r="V168" s="198">
        <f ca="1">IF(INT(SUM($U$10:U168)/100) &gt; INT(SUM($U$10:U167)/100), 1, 0)</f>
        <v>0</v>
      </c>
      <c r="W168" t="str" cm="1">
        <f t="array" aca="1" ref="W168" ca="1">IF(V168=1, IFERROR(ROW()-LOOKUP(2,1/($V$10:V167=1),ROW($V$10:V167)), ROW()-ROW($V$10)+1), "")</f>
        <v/>
      </c>
    </row>
    <row r="169" spans="1:23" x14ac:dyDescent="0.75">
      <c r="A169" s="33">
        <v>41799</v>
      </c>
      <c r="B169" s="227">
        <v>0</v>
      </c>
      <c r="C169" s="34">
        <f t="shared" si="25"/>
        <v>0</v>
      </c>
      <c r="D169">
        <v>10.950000000000035</v>
      </c>
      <c r="E169" s="34">
        <f>IF('Energy Usage'!A169&lt;MAIN!$B$19,0,$B$4*0.001)</f>
        <v>0.54</v>
      </c>
      <c r="F169" s="34">
        <f t="shared" si="32"/>
        <v>10.950000000000035</v>
      </c>
      <c r="G169" s="35">
        <v>125600</v>
      </c>
      <c r="H169" s="18">
        <f t="shared" ca="1" si="26"/>
        <v>0</v>
      </c>
      <c r="I169" s="18">
        <f t="shared" ca="1" si="27"/>
        <v>0</v>
      </c>
      <c r="J169" s="18">
        <f t="shared" si="22"/>
        <v>0</v>
      </c>
      <c r="K169" s="18">
        <f t="shared" si="23"/>
        <v>0</v>
      </c>
      <c r="L169" s="18">
        <f t="shared" si="24"/>
        <v>0</v>
      </c>
      <c r="M169" s="18">
        <f t="shared" si="28"/>
        <v>0</v>
      </c>
      <c r="N169" s="18">
        <f t="shared" si="29"/>
        <v>960</v>
      </c>
      <c r="O169" s="121">
        <f>IF(A169&lt;MAIN!$B$19,0,N169*3600/1000000/0.96/0.96)</f>
        <v>3.7500000000000004</v>
      </c>
      <c r="P169" s="121"/>
      <c r="Q169" s="121"/>
      <c r="R169" s="121"/>
      <c r="S169" s="121"/>
      <c r="T169" s="18">
        <f t="shared" ca="1" si="30"/>
        <v>3.7500000000000004</v>
      </c>
      <c r="U169" s="131">
        <f t="shared" ca="1" si="31"/>
        <v>0.2678571428571429</v>
      </c>
      <c r="V169" s="198">
        <f ca="1">IF(INT(SUM($U$10:U169)/100) &gt; INT(SUM($U$10:U168)/100), 1, 0)</f>
        <v>0</v>
      </c>
      <c r="W169" t="str" cm="1">
        <f t="array" aca="1" ref="W169" ca="1">IF(V169=1, IFERROR(ROW()-LOOKUP(2,1/($V$10:V168=1),ROW($V$10:V168)), ROW()-ROW($V$10)+1), "")</f>
        <v/>
      </c>
    </row>
    <row r="170" spans="1:23" x14ac:dyDescent="0.75">
      <c r="A170" s="33">
        <v>41800</v>
      </c>
      <c r="B170" s="227">
        <v>0</v>
      </c>
      <c r="C170" s="34">
        <f t="shared" si="25"/>
        <v>0</v>
      </c>
      <c r="D170">
        <v>10.410000000000036</v>
      </c>
      <c r="E170" s="34">
        <f>IF('Energy Usage'!A170&lt;MAIN!$B$19,0,$B$4*0.001)</f>
        <v>0.54</v>
      </c>
      <c r="F170" s="34">
        <f t="shared" si="32"/>
        <v>10.410000000000036</v>
      </c>
      <c r="G170" s="35">
        <v>125600</v>
      </c>
      <c r="H170" s="18">
        <f t="shared" ca="1" si="26"/>
        <v>0</v>
      </c>
      <c r="I170" s="18">
        <f t="shared" ca="1" si="27"/>
        <v>0</v>
      </c>
      <c r="J170" s="18">
        <f t="shared" si="22"/>
        <v>0</v>
      </c>
      <c r="K170" s="18">
        <f t="shared" si="23"/>
        <v>0</v>
      </c>
      <c r="L170" s="18">
        <f t="shared" si="24"/>
        <v>0</v>
      </c>
      <c r="M170" s="18">
        <f t="shared" si="28"/>
        <v>0</v>
      </c>
      <c r="N170" s="18">
        <f t="shared" si="29"/>
        <v>960</v>
      </c>
      <c r="O170" s="121">
        <f>IF(A170&lt;MAIN!$B$19,0,N170*3600/1000000/0.96/0.96)</f>
        <v>3.7500000000000004</v>
      </c>
      <c r="P170" s="121"/>
      <c r="Q170" s="121"/>
      <c r="R170" s="121"/>
      <c r="S170" s="121"/>
      <c r="T170" s="18">
        <f t="shared" ca="1" si="30"/>
        <v>3.7500000000000004</v>
      </c>
      <c r="U170" s="131">
        <f t="shared" ca="1" si="31"/>
        <v>0.2678571428571429</v>
      </c>
      <c r="V170" s="198">
        <f ca="1">IF(INT(SUM($U$10:U170)/100) &gt; INT(SUM($U$10:U169)/100), 1, 0)</f>
        <v>0</v>
      </c>
      <c r="W170" t="str" cm="1">
        <f t="array" aca="1" ref="W170" ca="1">IF(V170=1, IFERROR(ROW()-LOOKUP(2,1/($V$10:V169=1),ROW($V$10:V169)), ROW()-ROW($V$10)+1), "")</f>
        <v/>
      </c>
    </row>
    <row r="171" spans="1:23" x14ac:dyDescent="0.75">
      <c r="A171" s="33">
        <v>41801</v>
      </c>
      <c r="B171" s="227">
        <v>0</v>
      </c>
      <c r="C171" s="34">
        <f t="shared" si="25"/>
        <v>0</v>
      </c>
      <c r="D171">
        <v>9.8700000000000365</v>
      </c>
      <c r="E171" s="34">
        <f>IF('Energy Usage'!A171&lt;MAIN!$B$19,0,$B$4*0.001)</f>
        <v>0.54</v>
      </c>
      <c r="F171" s="34">
        <f t="shared" si="32"/>
        <v>9.8700000000000365</v>
      </c>
      <c r="G171" s="35">
        <v>125600</v>
      </c>
      <c r="H171" s="18">
        <f t="shared" ca="1" si="26"/>
        <v>0</v>
      </c>
      <c r="I171" s="18">
        <f t="shared" ca="1" si="27"/>
        <v>0</v>
      </c>
      <c r="J171" s="18">
        <f t="shared" si="22"/>
        <v>0</v>
      </c>
      <c r="K171" s="18">
        <f t="shared" si="23"/>
        <v>0</v>
      </c>
      <c r="L171" s="18">
        <f t="shared" si="24"/>
        <v>0</v>
      </c>
      <c r="M171" s="18">
        <f t="shared" si="28"/>
        <v>0</v>
      </c>
      <c r="N171" s="18">
        <f t="shared" si="29"/>
        <v>960</v>
      </c>
      <c r="O171" s="121">
        <f>IF(A171&lt;MAIN!$B$19,0,N171*3600/1000000/0.96/0.96)</f>
        <v>3.7500000000000004</v>
      </c>
      <c r="P171" s="121"/>
      <c r="Q171" s="121"/>
      <c r="R171" s="121"/>
      <c r="S171" s="121"/>
      <c r="T171" s="18">
        <f t="shared" ca="1" si="30"/>
        <v>3.7500000000000004</v>
      </c>
      <c r="U171" s="131">
        <f t="shared" ca="1" si="31"/>
        <v>0.2678571428571429</v>
      </c>
      <c r="V171" s="198">
        <f ca="1">IF(INT(SUM($U$10:U171)/100) &gt; INT(SUM($U$10:U170)/100), 1, 0)</f>
        <v>0</v>
      </c>
      <c r="W171" t="str" cm="1">
        <f t="array" aca="1" ref="W171" ca="1">IF(V171=1, IFERROR(ROW()-LOOKUP(2,1/($V$10:V170=1),ROW($V$10:V170)), ROW()-ROW($V$10)+1), "")</f>
        <v/>
      </c>
    </row>
    <row r="172" spans="1:23" x14ac:dyDescent="0.75">
      <c r="A172" s="33">
        <v>41802</v>
      </c>
      <c r="B172" s="227">
        <v>0</v>
      </c>
      <c r="C172" s="34">
        <f t="shared" si="25"/>
        <v>0</v>
      </c>
      <c r="D172">
        <v>9.3300000000000374</v>
      </c>
      <c r="E172" s="34">
        <f>IF('Energy Usage'!A172&lt;MAIN!$B$19,0,$B$4*0.001)</f>
        <v>0.54</v>
      </c>
      <c r="F172" s="34">
        <f t="shared" si="32"/>
        <v>9.3300000000000374</v>
      </c>
      <c r="G172" s="35">
        <v>125600</v>
      </c>
      <c r="H172" s="18">
        <f t="shared" ca="1" si="26"/>
        <v>0</v>
      </c>
      <c r="I172" s="18">
        <f t="shared" ca="1" si="27"/>
        <v>0</v>
      </c>
      <c r="J172" s="18">
        <f t="shared" si="22"/>
        <v>0</v>
      </c>
      <c r="K172" s="18">
        <f t="shared" si="23"/>
        <v>0</v>
      </c>
      <c r="L172" s="18">
        <f t="shared" si="24"/>
        <v>0</v>
      </c>
      <c r="M172" s="18">
        <f t="shared" si="28"/>
        <v>0</v>
      </c>
      <c r="N172" s="18">
        <f t="shared" si="29"/>
        <v>960</v>
      </c>
      <c r="O172" s="121">
        <f>IF(A172&lt;MAIN!$B$19,0,N172*3600/1000000/0.96/0.96)</f>
        <v>3.7500000000000004</v>
      </c>
      <c r="P172" s="121"/>
      <c r="Q172" s="121"/>
      <c r="R172" s="121"/>
      <c r="S172" s="121"/>
      <c r="T172" s="18">
        <f t="shared" ca="1" si="30"/>
        <v>3.7500000000000004</v>
      </c>
      <c r="U172" s="131">
        <f t="shared" ca="1" si="31"/>
        <v>0.2678571428571429</v>
      </c>
      <c r="V172" s="198">
        <f ca="1">IF(INT(SUM($U$10:U172)/100) &gt; INT(SUM($U$10:U171)/100), 1, 0)</f>
        <v>0</v>
      </c>
      <c r="W172" t="str" cm="1">
        <f t="array" aca="1" ref="W172" ca="1">IF(V172=1, IFERROR(ROW()-LOOKUP(2,1/($V$10:V171=1),ROW($V$10:V171)), ROW()-ROW($V$10)+1), "")</f>
        <v/>
      </c>
    </row>
    <row r="173" spans="1:23" x14ac:dyDescent="0.75">
      <c r="A173" s="33">
        <v>41803</v>
      </c>
      <c r="B173" s="227">
        <v>0</v>
      </c>
      <c r="C173" s="34">
        <f t="shared" si="25"/>
        <v>0</v>
      </c>
      <c r="D173">
        <v>8.7900000000000382</v>
      </c>
      <c r="E173" s="34">
        <f>IF('Energy Usage'!A173&lt;MAIN!$B$19,0,$B$4*0.001)</f>
        <v>0.54</v>
      </c>
      <c r="F173" s="34">
        <f t="shared" si="32"/>
        <v>8.7900000000000382</v>
      </c>
      <c r="G173" s="35">
        <v>125600</v>
      </c>
      <c r="H173" s="18">
        <f t="shared" ca="1" si="26"/>
        <v>0</v>
      </c>
      <c r="I173" s="18">
        <f t="shared" ca="1" si="27"/>
        <v>0</v>
      </c>
      <c r="J173" s="18">
        <f t="shared" si="22"/>
        <v>0</v>
      </c>
      <c r="K173" s="18">
        <f t="shared" si="23"/>
        <v>0</v>
      </c>
      <c r="L173" s="18">
        <f t="shared" si="24"/>
        <v>0</v>
      </c>
      <c r="M173" s="18">
        <f t="shared" si="28"/>
        <v>0</v>
      </c>
      <c r="N173" s="18">
        <f t="shared" si="29"/>
        <v>960</v>
      </c>
      <c r="O173" s="121">
        <f>IF(A173&lt;MAIN!$B$19,0,N173*3600/1000000/0.96/0.96)</f>
        <v>3.7500000000000004</v>
      </c>
      <c r="P173" s="121"/>
      <c r="Q173" s="121"/>
      <c r="R173" s="121"/>
      <c r="S173" s="121"/>
      <c r="T173" s="18">
        <f t="shared" ca="1" si="30"/>
        <v>3.7500000000000004</v>
      </c>
      <c r="U173" s="131">
        <f t="shared" ca="1" si="31"/>
        <v>0.2678571428571429</v>
      </c>
      <c r="V173" s="198">
        <f ca="1">IF(INT(SUM($U$10:U173)/100) &gt; INT(SUM($U$10:U172)/100), 1, 0)</f>
        <v>0</v>
      </c>
      <c r="W173" t="str" cm="1">
        <f t="array" aca="1" ref="W173" ca="1">IF(V173=1, IFERROR(ROW()-LOOKUP(2,1/($V$10:V172=1),ROW($V$10:V172)), ROW()-ROW($V$10)+1), "")</f>
        <v/>
      </c>
    </row>
    <row r="174" spans="1:23" x14ac:dyDescent="0.75">
      <c r="A174" s="33">
        <v>41804</v>
      </c>
      <c r="B174" s="227">
        <v>3.6</v>
      </c>
      <c r="C174" s="34">
        <f t="shared" si="25"/>
        <v>0.36</v>
      </c>
      <c r="D174">
        <v>8.6100000000000385</v>
      </c>
      <c r="E174" s="34">
        <f>IF('Energy Usage'!A174&lt;MAIN!$B$19,0,$B$4*0.001)</f>
        <v>0.54</v>
      </c>
      <c r="F174" s="34">
        <f t="shared" si="32"/>
        <v>8.6100000000000385</v>
      </c>
      <c r="G174" s="35">
        <v>125600</v>
      </c>
      <c r="H174" s="18">
        <f t="shared" ca="1" si="26"/>
        <v>84813.588334235494</v>
      </c>
      <c r="I174" s="18">
        <f t="shared" ca="1" si="27"/>
        <v>8.4813588334235496E-2</v>
      </c>
      <c r="J174" s="18">
        <f t="shared" si="22"/>
        <v>1800</v>
      </c>
      <c r="K174" s="18">
        <f t="shared" si="23"/>
        <v>1.8</v>
      </c>
      <c r="L174" s="18">
        <f t="shared" si="24"/>
        <v>3600000</v>
      </c>
      <c r="M174" s="18">
        <f t="shared" si="28"/>
        <v>3.6</v>
      </c>
      <c r="N174" s="18">
        <f t="shared" si="29"/>
        <v>960</v>
      </c>
      <c r="O174" s="121">
        <f>IF(A174&lt;MAIN!$B$19,0,N174*3600/1000000/0.96/0.96)</f>
        <v>3.7500000000000004</v>
      </c>
      <c r="P174" s="121"/>
      <c r="Q174" s="121"/>
      <c r="R174" s="121"/>
      <c r="S174" s="121"/>
      <c r="T174" s="18">
        <f t="shared" ca="1" si="30"/>
        <v>7.4348135883342366</v>
      </c>
      <c r="U174" s="131">
        <f t="shared" ca="1" si="31"/>
        <v>0.53105811345244558</v>
      </c>
      <c r="V174" s="198">
        <f ca="1">IF(INT(SUM($U$10:U174)/100) &gt; INT(SUM($U$10:U173)/100), 1, 0)</f>
        <v>0</v>
      </c>
      <c r="W174" t="str" cm="1">
        <f t="array" aca="1" ref="W174" ca="1">IF(V174=1, IFERROR(ROW()-LOOKUP(2,1/($V$10:V173=1),ROW($V$10:V173)), ROW()-ROW($V$10)+1), "")</f>
        <v/>
      </c>
    </row>
    <row r="175" spans="1:23" x14ac:dyDescent="0.75">
      <c r="A175" s="33">
        <v>41805</v>
      </c>
      <c r="B175" s="227">
        <v>0</v>
      </c>
      <c r="C175" s="34">
        <f t="shared" si="25"/>
        <v>0</v>
      </c>
      <c r="D175">
        <v>8.0700000000000394</v>
      </c>
      <c r="E175" s="34">
        <f>IF('Energy Usage'!A175&lt;MAIN!$B$19,0,$B$4*0.001)</f>
        <v>0.54</v>
      </c>
      <c r="F175" s="34">
        <f t="shared" si="32"/>
        <v>8.0700000000000394</v>
      </c>
      <c r="G175" s="35">
        <v>125600</v>
      </c>
      <c r="H175" s="18">
        <f t="shared" ca="1" si="26"/>
        <v>0</v>
      </c>
      <c r="I175" s="18">
        <f t="shared" ca="1" si="27"/>
        <v>0</v>
      </c>
      <c r="J175" s="18">
        <f t="shared" si="22"/>
        <v>0</v>
      </c>
      <c r="K175" s="18">
        <f t="shared" si="23"/>
        <v>0</v>
      </c>
      <c r="L175" s="18">
        <f t="shared" si="24"/>
        <v>0</v>
      </c>
      <c r="M175" s="18">
        <f t="shared" si="28"/>
        <v>0</v>
      </c>
      <c r="N175" s="18">
        <f t="shared" si="29"/>
        <v>960</v>
      </c>
      <c r="O175" s="121">
        <f>IF(A175&lt;MAIN!$B$19,0,N175*3600/1000000/0.96/0.96)</f>
        <v>3.7500000000000004</v>
      </c>
      <c r="P175" s="121"/>
      <c r="Q175" s="121"/>
      <c r="R175" s="121"/>
      <c r="S175" s="121"/>
      <c r="T175" s="18">
        <f t="shared" ca="1" si="30"/>
        <v>3.7500000000000004</v>
      </c>
      <c r="U175" s="131">
        <f t="shared" ca="1" si="31"/>
        <v>0.2678571428571429</v>
      </c>
      <c r="V175" s="198">
        <f ca="1">IF(INT(SUM($U$10:U175)/100) &gt; INT(SUM($U$10:U174)/100), 1, 0)</f>
        <v>0</v>
      </c>
      <c r="W175" t="str" cm="1">
        <f t="array" aca="1" ref="W175" ca="1">IF(V175=1, IFERROR(ROW()-LOOKUP(2,1/($V$10:V174=1),ROW($V$10:V174)), ROW()-ROW($V$10)+1), "")</f>
        <v/>
      </c>
    </row>
    <row r="176" spans="1:23" x14ac:dyDescent="0.75">
      <c r="A176" s="33">
        <v>41806</v>
      </c>
      <c r="B176" s="227">
        <v>0</v>
      </c>
      <c r="C176" s="34">
        <f t="shared" si="25"/>
        <v>0</v>
      </c>
      <c r="D176">
        <v>7.5300000000000393</v>
      </c>
      <c r="E176" s="34">
        <f>IF('Energy Usage'!A176&lt;MAIN!$B$19,0,$B$4*0.001)</f>
        <v>0.54</v>
      </c>
      <c r="F176" s="34">
        <f t="shared" si="32"/>
        <v>7.5300000000000393</v>
      </c>
      <c r="G176" s="35">
        <v>125600</v>
      </c>
      <c r="H176" s="18">
        <f t="shared" ca="1" si="26"/>
        <v>0</v>
      </c>
      <c r="I176" s="18">
        <f t="shared" ca="1" si="27"/>
        <v>0</v>
      </c>
      <c r="J176" s="18">
        <f t="shared" si="22"/>
        <v>0</v>
      </c>
      <c r="K176" s="18">
        <f t="shared" si="23"/>
        <v>0</v>
      </c>
      <c r="L176" s="18">
        <f t="shared" si="24"/>
        <v>0</v>
      </c>
      <c r="M176" s="18">
        <f t="shared" si="28"/>
        <v>0</v>
      </c>
      <c r="N176" s="18">
        <f t="shared" si="29"/>
        <v>960</v>
      </c>
      <c r="O176" s="121">
        <f>IF(A176&lt;MAIN!$B$19,0,N176*3600/1000000/0.96/0.96)</f>
        <v>3.7500000000000004</v>
      </c>
      <c r="P176" s="121"/>
      <c r="Q176" s="121"/>
      <c r="R176" s="121"/>
      <c r="S176" s="121"/>
      <c r="T176" s="18">
        <f t="shared" ca="1" si="30"/>
        <v>3.7500000000000004</v>
      </c>
      <c r="U176" s="131">
        <f t="shared" ca="1" si="31"/>
        <v>0.2678571428571429</v>
      </c>
      <c r="V176" s="198">
        <f ca="1">IF(INT(SUM($U$10:U176)/100) &gt; INT(SUM($U$10:U175)/100), 1, 0)</f>
        <v>0</v>
      </c>
      <c r="W176" t="str" cm="1">
        <f t="array" aca="1" ref="W176" ca="1">IF(V176=1, IFERROR(ROW()-LOOKUP(2,1/($V$10:V175=1),ROW($V$10:V175)), ROW()-ROW($V$10)+1), "")</f>
        <v/>
      </c>
    </row>
    <row r="177" spans="1:23" x14ac:dyDescent="0.75">
      <c r="A177" s="33">
        <v>41807</v>
      </c>
      <c r="B177" s="227">
        <v>0</v>
      </c>
      <c r="C177" s="34">
        <f t="shared" si="25"/>
        <v>0</v>
      </c>
      <c r="D177">
        <v>6.9900000000000393</v>
      </c>
      <c r="E177" s="34">
        <f>IF('Energy Usage'!A177&lt;MAIN!$B$19,0,$B$4*0.001)</f>
        <v>0.54</v>
      </c>
      <c r="F177" s="34">
        <f t="shared" si="32"/>
        <v>6.9900000000000393</v>
      </c>
      <c r="G177" s="35">
        <v>125600</v>
      </c>
      <c r="H177" s="18">
        <f t="shared" ca="1" si="26"/>
        <v>0</v>
      </c>
      <c r="I177" s="18">
        <f t="shared" ca="1" si="27"/>
        <v>0</v>
      </c>
      <c r="J177" s="18">
        <f t="shared" si="22"/>
        <v>0</v>
      </c>
      <c r="K177" s="18">
        <f t="shared" si="23"/>
        <v>0</v>
      </c>
      <c r="L177" s="18">
        <f t="shared" si="24"/>
        <v>0</v>
      </c>
      <c r="M177" s="18">
        <f t="shared" si="28"/>
        <v>0</v>
      </c>
      <c r="N177" s="18">
        <f t="shared" si="29"/>
        <v>960</v>
      </c>
      <c r="O177" s="121">
        <f>IF(A177&lt;MAIN!$B$19,0,N177*3600/1000000/0.96/0.96)</f>
        <v>3.7500000000000004</v>
      </c>
      <c r="P177" s="121"/>
      <c r="Q177" s="121"/>
      <c r="R177" s="121"/>
      <c r="S177" s="121"/>
      <c r="T177" s="18">
        <f t="shared" ca="1" si="30"/>
        <v>3.7500000000000004</v>
      </c>
      <c r="U177" s="131">
        <f t="shared" ca="1" si="31"/>
        <v>0.2678571428571429</v>
      </c>
      <c r="V177" s="198">
        <f ca="1">IF(INT(SUM($U$10:U177)/100) &gt; INT(SUM($U$10:U176)/100), 1, 0)</f>
        <v>0</v>
      </c>
      <c r="W177" t="str" cm="1">
        <f t="array" aca="1" ref="W177" ca="1">IF(V177=1, IFERROR(ROW()-LOOKUP(2,1/($V$10:V176=1),ROW($V$10:V176)), ROW()-ROW($V$10)+1), "")</f>
        <v/>
      </c>
    </row>
    <row r="178" spans="1:23" x14ac:dyDescent="0.75">
      <c r="A178" s="33">
        <v>41808</v>
      </c>
      <c r="B178" s="227">
        <v>1.6</v>
      </c>
      <c r="C178" s="34">
        <f t="shared" si="25"/>
        <v>0.16</v>
      </c>
      <c r="D178">
        <v>6.6100000000000394</v>
      </c>
      <c r="E178" s="34">
        <f>IF('Energy Usage'!A178&lt;MAIN!$B$19,0,$B$4*0.001)</f>
        <v>0.54</v>
      </c>
      <c r="F178" s="34">
        <f t="shared" si="32"/>
        <v>6.6100000000000394</v>
      </c>
      <c r="G178" s="35">
        <v>125600</v>
      </c>
      <c r="H178" s="18">
        <f t="shared" ca="1" si="26"/>
        <v>37694.928148549108</v>
      </c>
      <c r="I178" s="18">
        <f t="shared" ca="1" si="27"/>
        <v>3.7694928148549106E-2</v>
      </c>
      <c r="J178" s="18">
        <f t="shared" si="22"/>
        <v>800</v>
      </c>
      <c r="K178" s="18">
        <f t="shared" si="23"/>
        <v>0.8</v>
      </c>
      <c r="L178" s="18">
        <f t="shared" si="24"/>
        <v>1600000</v>
      </c>
      <c r="M178" s="18">
        <f t="shared" si="28"/>
        <v>1.6</v>
      </c>
      <c r="N178" s="18">
        <f t="shared" si="29"/>
        <v>960</v>
      </c>
      <c r="O178" s="121">
        <f>IF(A178&lt;MAIN!$B$19,0,N178*3600/1000000/0.96/0.96)</f>
        <v>3.7500000000000004</v>
      </c>
      <c r="P178" s="121"/>
      <c r="Q178" s="121"/>
      <c r="R178" s="121"/>
      <c r="S178" s="121"/>
      <c r="T178" s="18">
        <f t="shared" ca="1" si="30"/>
        <v>5.3876949281485498</v>
      </c>
      <c r="U178" s="131">
        <f t="shared" ca="1" si="31"/>
        <v>0.3848353520106107</v>
      </c>
      <c r="V178" s="198">
        <f ca="1">IF(INT(SUM($U$10:U178)/100) &gt; INT(SUM($U$10:U177)/100), 1, 0)</f>
        <v>0</v>
      </c>
      <c r="W178" t="str" cm="1">
        <f t="array" aca="1" ref="W178" ca="1">IF(V178=1, IFERROR(ROW()-LOOKUP(2,1/($V$10:V177=1),ROW($V$10:V177)), ROW()-ROW($V$10)+1), "")</f>
        <v/>
      </c>
    </row>
    <row r="179" spans="1:23" x14ac:dyDescent="0.75">
      <c r="A179" s="33">
        <v>41809</v>
      </c>
      <c r="B179" s="227">
        <v>20.8</v>
      </c>
      <c r="C179" s="34">
        <f t="shared" si="25"/>
        <v>2.08</v>
      </c>
      <c r="D179">
        <v>8.1500000000000412</v>
      </c>
      <c r="E179" s="34">
        <f>IF('Energy Usage'!A179&lt;MAIN!$B$19,0,$B$4*0.001)</f>
        <v>0.54</v>
      </c>
      <c r="F179" s="34">
        <f t="shared" si="32"/>
        <v>8.1500000000000412</v>
      </c>
      <c r="G179" s="35">
        <v>125600</v>
      </c>
      <c r="H179" s="18">
        <f t="shared" ca="1" si="26"/>
        <v>490034.06593113835</v>
      </c>
      <c r="I179" s="18">
        <f t="shared" ca="1" si="27"/>
        <v>0.49003406593113835</v>
      </c>
      <c r="J179" s="18">
        <f t="shared" si="22"/>
        <v>10400</v>
      </c>
      <c r="K179" s="18">
        <f t="shared" si="23"/>
        <v>10.4</v>
      </c>
      <c r="L179" s="18">
        <f t="shared" si="24"/>
        <v>20800000</v>
      </c>
      <c r="M179" s="18">
        <f t="shared" si="28"/>
        <v>20.8</v>
      </c>
      <c r="N179" s="18">
        <f t="shared" si="29"/>
        <v>960</v>
      </c>
      <c r="O179" s="121">
        <f>IF(A179&lt;MAIN!$B$19,0,N179*3600/1000000/0.96/0.96)</f>
        <v>3.7500000000000004</v>
      </c>
      <c r="P179" s="121"/>
      <c r="Q179" s="121"/>
      <c r="R179" s="121"/>
      <c r="S179" s="121"/>
      <c r="T179" s="18">
        <f t="shared" ca="1" si="30"/>
        <v>25.040034065931138</v>
      </c>
      <c r="U179" s="131">
        <f t="shared" ca="1" si="31"/>
        <v>1.7885738618522242</v>
      </c>
      <c r="V179" s="198">
        <f ca="1">IF(INT(SUM($U$10:U179)/100) &gt; INT(SUM($U$10:U178)/100), 1, 0)</f>
        <v>0</v>
      </c>
      <c r="W179" t="str" cm="1">
        <f t="array" aca="1" ref="W179" ca="1">IF(V179=1, IFERROR(ROW()-LOOKUP(2,1/($V$10:V178=1),ROW($V$10:V178)), ROW()-ROW($V$10)+1), "")</f>
        <v/>
      </c>
    </row>
    <row r="180" spans="1:23" x14ac:dyDescent="0.75">
      <c r="A180" s="33">
        <v>41810</v>
      </c>
      <c r="B180" s="227">
        <v>3.2</v>
      </c>
      <c r="C180" s="34">
        <f t="shared" si="25"/>
        <v>0.32</v>
      </c>
      <c r="D180">
        <v>7.9300000000000415</v>
      </c>
      <c r="E180" s="34">
        <f>IF('Energy Usage'!A180&lt;MAIN!$B$19,0,$B$4*0.001)</f>
        <v>0.54</v>
      </c>
      <c r="F180" s="34">
        <f t="shared" si="32"/>
        <v>7.9300000000000415</v>
      </c>
      <c r="G180" s="35">
        <v>125600</v>
      </c>
      <c r="H180" s="18">
        <f t="shared" ca="1" si="26"/>
        <v>75389.856297098217</v>
      </c>
      <c r="I180" s="18">
        <f t="shared" ca="1" si="27"/>
        <v>7.5389856297098212E-2</v>
      </c>
      <c r="J180" s="18">
        <f t="shared" si="22"/>
        <v>1600</v>
      </c>
      <c r="K180" s="18">
        <f t="shared" si="23"/>
        <v>1.6</v>
      </c>
      <c r="L180" s="18">
        <f t="shared" si="24"/>
        <v>3200000</v>
      </c>
      <c r="M180" s="18">
        <f t="shared" si="28"/>
        <v>3.2</v>
      </c>
      <c r="N180" s="18">
        <f t="shared" si="29"/>
        <v>960</v>
      </c>
      <c r="O180" s="121">
        <f>IF(A180&lt;MAIN!$B$19,0,N180*3600/1000000/0.96/0.96)</f>
        <v>3.7500000000000004</v>
      </c>
      <c r="P180" s="121"/>
      <c r="Q180" s="121"/>
      <c r="R180" s="121"/>
      <c r="S180" s="121"/>
      <c r="T180" s="18">
        <f t="shared" ca="1" si="30"/>
        <v>7.0253898562970987</v>
      </c>
      <c r="U180" s="131">
        <f t="shared" ca="1" si="31"/>
        <v>0.50181356116407849</v>
      </c>
      <c r="V180" s="198">
        <f ca="1">IF(INT(SUM($U$10:U180)/100) &gt; INT(SUM($U$10:U179)/100), 1, 0)</f>
        <v>0</v>
      </c>
      <c r="W180" t="str" cm="1">
        <f t="array" aca="1" ref="W180" ca="1">IF(V180=1, IFERROR(ROW()-LOOKUP(2,1/($V$10:V179=1),ROW($V$10:V179)), ROW()-ROW($V$10)+1), "")</f>
        <v/>
      </c>
    </row>
    <row r="181" spans="1:23" x14ac:dyDescent="0.75">
      <c r="A181" s="33">
        <v>41811</v>
      </c>
      <c r="B181" s="227">
        <v>1.2</v>
      </c>
      <c r="C181" s="34">
        <f t="shared" si="25"/>
        <v>0.12</v>
      </c>
      <c r="D181">
        <v>7.5100000000000415</v>
      </c>
      <c r="E181" s="34">
        <f>IF('Energy Usage'!A181&lt;MAIN!$B$19,0,$B$4*0.001)</f>
        <v>0.54</v>
      </c>
      <c r="F181" s="34">
        <f t="shared" si="32"/>
        <v>7.5100000000000415</v>
      </c>
      <c r="G181" s="35">
        <v>125600</v>
      </c>
      <c r="H181" s="18">
        <f t="shared" ca="1" si="26"/>
        <v>28271.196111411828</v>
      </c>
      <c r="I181" s="18">
        <f t="shared" ca="1" si="27"/>
        <v>2.8271196111411826E-2</v>
      </c>
      <c r="J181" s="18">
        <f t="shared" si="22"/>
        <v>600</v>
      </c>
      <c r="K181" s="18">
        <f t="shared" si="23"/>
        <v>0.6</v>
      </c>
      <c r="L181" s="18">
        <f t="shared" si="24"/>
        <v>1200000</v>
      </c>
      <c r="M181" s="18">
        <f t="shared" si="28"/>
        <v>1.2</v>
      </c>
      <c r="N181" s="18">
        <f t="shared" si="29"/>
        <v>960</v>
      </c>
      <c r="O181" s="121">
        <f>IF(A181&lt;MAIN!$B$19,0,N181*3600/1000000/0.96/0.96)</f>
        <v>3.7500000000000004</v>
      </c>
      <c r="P181" s="121"/>
      <c r="Q181" s="121"/>
      <c r="R181" s="121"/>
      <c r="S181" s="121"/>
      <c r="T181" s="18">
        <f t="shared" ca="1" si="30"/>
        <v>4.9782711961114128</v>
      </c>
      <c r="U181" s="131">
        <f t="shared" ca="1" si="31"/>
        <v>0.35559079972224378</v>
      </c>
      <c r="V181" s="198">
        <f ca="1">IF(INT(SUM($U$10:U181)/100) &gt; INT(SUM($U$10:U180)/100), 1, 0)</f>
        <v>0</v>
      </c>
      <c r="W181" t="str" cm="1">
        <f t="array" aca="1" ref="W181" ca="1">IF(V181=1, IFERROR(ROW()-LOOKUP(2,1/($V$10:V180=1),ROW($V$10:V180)), ROW()-ROW($V$10)+1), "")</f>
        <v/>
      </c>
    </row>
    <row r="182" spans="1:23" x14ac:dyDescent="0.75">
      <c r="A182" s="33">
        <v>41812</v>
      </c>
      <c r="B182" s="227">
        <v>0</v>
      </c>
      <c r="C182" s="34">
        <f t="shared" si="25"/>
        <v>0</v>
      </c>
      <c r="D182">
        <v>6.9700000000000415</v>
      </c>
      <c r="E182" s="34">
        <f>IF('Energy Usage'!A182&lt;MAIN!$B$19,0,$B$4*0.001)</f>
        <v>0.54</v>
      </c>
      <c r="F182" s="34">
        <f t="shared" si="32"/>
        <v>6.9700000000000415</v>
      </c>
      <c r="G182" s="35">
        <v>125600</v>
      </c>
      <c r="H182" s="18">
        <f t="shared" ca="1" si="26"/>
        <v>0</v>
      </c>
      <c r="I182" s="18">
        <f t="shared" ca="1" si="27"/>
        <v>0</v>
      </c>
      <c r="J182" s="18">
        <f t="shared" si="22"/>
        <v>0</v>
      </c>
      <c r="K182" s="18">
        <f t="shared" si="23"/>
        <v>0</v>
      </c>
      <c r="L182" s="18">
        <f t="shared" si="24"/>
        <v>0</v>
      </c>
      <c r="M182" s="18">
        <f t="shared" si="28"/>
        <v>0</v>
      </c>
      <c r="N182" s="18">
        <f t="shared" si="29"/>
        <v>960</v>
      </c>
      <c r="O182" s="121">
        <f>IF(A182&lt;MAIN!$B$19,0,N182*3600/1000000/0.96/0.96)</f>
        <v>3.7500000000000004</v>
      </c>
      <c r="P182" s="121"/>
      <c r="Q182" s="121"/>
      <c r="R182" s="121"/>
      <c r="S182" s="121"/>
      <c r="T182" s="18">
        <f t="shared" ca="1" si="30"/>
        <v>3.7500000000000004</v>
      </c>
      <c r="U182" s="131">
        <f t="shared" ca="1" si="31"/>
        <v>0.2678571428571429</v>
      </c>
      <c r="V182" s="198">
        <f ca="1">IF(INT(SUM($U$10:U182)/100) &gt; INT(SUM($U$10:U181)/100), 1, 0)</f>
        <v>0</v>
      </c>
      <c r="W182" t="str" cm="1">
        <f t="array" aca="1" ref="W182" ca="1">IF(V182=1, IFERROR(ROW()-LOOKUP(2,1/($V$10:V181=1),ROW($V$10:V181)), ROW()-ROW($V$10)+1), "")</f>
        <v/>
      </c>
    </row>
    <row r="183" spans="1:23" x14ac:dyDescent="0.75">
      <c r="A183" s="33">
        <v>41813</v>
      </c>
      <c r="B183" s="227">
        <v>15.4</v>
      </c>
      <c r="C183" s="34">
        <f t="shared" si="25"/>
        <v>1.54</v>
      </c>
      <c r="D183">
        <v>7.9700000000000406</v>
      </c>
      <c r="E183" s="34">
        <f>IF('Energy Usage'!A183&lt;MAIN!$B$19,0,$B$4*0.001)</f>
        <v>0.54</v>
      </c>
      <c r="F183" s="34">
        <f t="shared" si="32"/>
        <v>7.9700000000000406</v>
      </c>
      <c r="G183" s="35">
        <v>125600</v>
      </c>
      <c r="H183" s="18">
        <f t="shared" ca="1" si="26"/>
        <v>362813.68342978513</v>
      </c>
      <c r="I183" s="18">
        <f t="shared" ca="1" si="27"/>
        <v>0.36281368342978515</v>
      </c>
      <c r="J183" s="18">
        <f t="shared" si="22"/>
        <v>7700</v>
      </c>
      <c r="K183" s="18">
        <f t="shared" si="23"/>
        <v>7.7</v>
      </c>
      <c r="L183" s="18">
        <f t="shared" si="24"/>
        <v>15400000</v>
      </c>
      <c r="M183" s="18">
        <f t="shared" si="28"/>
        <v>15.4</v>
      </c>
      <c r="N183" s="18">
        <f t="shared" si="29"/>
        <v>960</v>
      </c>
      <c r="O183" s="121">
        <f>IF(A183&lt;MAIN!$B$19,0,N183*3600/1000000/0.96/0.96)</f>
        <v>3.7500000000000004</v>
      </c>
      <c r="P183" s="121"/>
      <c r="Q183" s="121"/>
      <c r="R183" s="121"/>
      <c r="S183" s="121"/>
      <c r="T183" s="18">
        <f t="shared" ca="1" si="30"/>
        <v>19.512813683429787</v>
      </c>
      <c r="U183" s="131">
        <f t="shared" ca="1" si="31"/>
        <v>1.3937724059592704</v>
      </c>
      <c r="V183" s="198">
        <f ca="1">IF(INT(SUM($U$10:U183)/100) &gt; INT(SUM($U$10:U182)/100), 1, 0)</f>
        <v>0</v>
      </c>
      <c r="W183" t="str" cm="1">
        <f t="array" aca="1" ref="W183" ca="1">IF(V183=1, IFERROR(ROW()-LOOKUP(2,1/($V$10:V182=1),ROW($V$10:V182)), ROW()-ROW($V$10)+1), "")</f>
        <v/>
      </c>
    </row>
    <row r="184" spans="1:23" x14ac:dyDescent="0.75">
      <c r="A184" s="33">
        <v>41814</v>
      </c>
      <c r="B184" s="227">
        <v>1.2</v>
      </c>
      <c r="C184" s="34">
        <f t="shared" si="25"/>
        <v>0.12</v>
      </c>
      <c r="D184">
        <v>7.5500000000000407</v>
      </c>
      <c r="E184" s="34">
        <f>IF('Energy Usage'!A184&lt;MAIN!$B$19,0,$B$4*0.001)</f>
        <v>0.54</v>
      </c>
      <c r="F184" s="34">
        <f t="shared" si="32"/>
        <v>7.5500000000000407</v>
      </c>
      <c r="G184" s="35">
        <v>125600</v>
      </c>
      <c r="H184" s="18">
        <f t="shared" ca="1" si="26"/>
        <v>28271.196111411828</v>
      </c>
      <c r="I184" s="18">
        <f t="shared" ca="1" si="27"/>
        <v>2.8271196111411826E-2</v>
      </c>
      <c r="J184" s="18">
        <f t="shared" si="22"/>
        <v>600</v>
      </c>
      <c r="K184" s="18">
        <f t="shared" si="23"/>
        <v>0.6</v>
      </c>
      <c r="L184" s="18">
        <f t="shared" si="24"/>
        <v>1200000</v>
      </c>
      <c r="M184" s="18">
        <f t="shared" si="28"/>
        <v>1.2</v>
      </c>
      <c r="N184" s="18">
        <f t="shared" si="29"/>
        <v>960</v>
      </c>
      <c r="O184" s="121">
        <f>IF(A184&lt;MAIN!$B$19,0,N184*3600/1000000/0.96/0.96)</f>
        <v>3.7500000000000004</v>
      </c>
      <c r="P184" s="121"/>
      <c r="Q184" s="121"/>
      <c r="R184" s="121"/>
      <c r="S184" s="121"/>
      <c r="T184" s="18">
        <f t="shared" ca="1" si="30"/>
        <v>4.9782711961114128</v>
      </c>
      <c r="U184" s="131">
        <f t="shared" ca="1" si="31"/>
        <v>0.35559079972224378</v>
      </c>
      <c r="V184" s="198">
        <f ca="1">IF(INT(SUM($U$10:U184)/100) &gt; INT(SUM($U$10:U183)/100), 1, 0)</f>
        <v>0</v>
      </c>
      <c r="W184" t="str" cm="1">
        <f t="array" aca="1" ref="W184" ca="1">IF(V184=1, IFERROR(ROW()-LOOKUP(2,1/($V$10:V183=1),ROW($V$10:V183)), ROW()-ROW($V$10)+1), "")</f>
        <v/>
      </c>
    </row>
    <row r="185" spans="1:23" x14ac:dyDescent="0.75">
      <c r="A185" s="33">
        <v>41815</v>
      </c>
      <c r="B185" s="227">
        <v>0</v>
      </c>
      <c r="C185" s="34">
        <f t="shared" si="25"/>
        <v>0</v>
      </c>
      <c r="D185">
        <v>7.0100000000000406</v>
      </c>
      <c r="E185" s="34">
        <f>IF('Energy Usage'!A185&lt;MAIN!$B$19,0,$B$4*0.001)</f>
        <v>0.54</v>
      </c>
      <c r="F185" s="34">
        <f t="shared" si="32"/>
        <v>7.0100000000000406</v>
      </c>
      <c r="G185" s="35">
        <v>125600</v>
      </c>
      <c r="H185" s="18">
        <f t="shared" ca="1" si="26"/>
        <v>0</v>
      </c>
      <c r="I185" s="18">
        <f t="shared" ca="1" si="27"/>
        <v>0</v>
      </c>
      <c r="J185" s="18">
        <f t="shared" si="22"/>
        <v>0</v>
      </c>
      <c r="K185" s="18">
        <f t="shared" si="23"/>
        <v>0</v>
      </c>
      <c r="L185" s="18">
        <f t="shared" si="24"/>
        <v>0</v>
      </c>
      <c r="M185" s="18">
        <f t="shared" si="28"/>
        <v>0</v>
      </c>
      <c r="N185" s="18">
        <f t="shared" si="29"/>
        <v>960</v>
      </c>
      <c r="O185" s="121">
        <f>IF(A185&lt;MAIN!$B$19,0,N185*3600/1000000/0.96/0.96)</f>
        <v>3.7500000000000004</v>
      </c>
      <c r="P185" s="121"/>
      <c r="Q185" s="121"/>
      <c r="R185" s="121"/>
      <c r="S185" s="121"/>
      <c r="T185" s="18">
        <f t="shared" ca="1" si="30"/>
        <v>3.7500000000000004</v>
      </c>
      <c r="U185" s="131">
        <f t="shared" ca="1" si="31"/>
        <v>0.2678571428571429</v>
      </c>
      <c r="V185" s="198">
        <f ca="1">IF(INT(SUM($U$10:U185)/100) &gt; INT(SUM($U$10:U184)/100), 1, 0)</f>
        <v>0</v>
      </c>
      <c r="W185" t="str" cm="1">
        <f t="array" aca="1" ref="W185" ca="1">IF(V185=1, IFERROR(ROW()-LOOKUP(2,1/($V$10:V184=1),ROW($V$10:V184)), ROW()-ROW($V$10)+1), "")</f>
        <v/>
      </c>
    </row>
    <row r="186" spans="1:23" x14ac:dyDescent="0.75">
      <c r="A186" s="33">
        <v>41816</v>
      </c>
      <c r="B186" s="227">
        <v>5.8</v>
      </c>
      <c r="C186" s="34">
        <f t="shared" si="25"/>
        <v>0.57999999999999996</v>
      </c>
      <c r="D186">
        <v>7.0500000000000407</v>
      </c>
      <c r="E186" s="34">
        <f>IF('Energy Usage'!A186&lt;MAIN!$B$19,0,$B$4*0.001)</f>
        <v>0.54</v>
      </c>
      <c r="F186" s="34">
        <f t="shared" si="32"/>
        <v>7.0500000000000407</v>
      </c>
      <c r="G186" s="35">
        <v>125600</v>
      </c>
      <c r="H186" s="18">
        <f t="shared" ca="1" si="26"/>
        <v>136644.11453849051</v>
      </c>
      <c r="I186" s="18">
        <f t="shared" ca="1" si="27"/>
        <v>0.13664411453849051</v>
      </c>
      <c r="J186" s="18">
        <f t="shared" si="22"/>
        <v>2899.9999999999995</v>
      </c>
      <c r="K186" s="18">
        <f t="shared" si="23"/>
        <v>2.8999999999999995</v>
      </c>
      <c r="L186" s="18">
        <f t="shared" si="24"/>
        <v>5799999.9999999991</v>
      </c>
      <c r="M186" s="18">
        <f t="shared" si="28"/>
        <v>5.7999999999999989</v>
      </c>
      <c r="N186" s="18">
        <f t="shared" si="29"/>
        <v>960</v>
      </c>
      <c r="O186" s="121">
        <f>IF(A186&lt;MAIN!$B$19,0,N186*3600/1000000/0.96/0.96)</f>
        <v>3.7500000000000004</v>
      </c>
      <c r="P186" s="121"/>
      <c r="Q186" s="121"/>
      <c r="R186" s="121"/>
      <c r="S186" s="121"/>
      <c r="T186" s="18">
        <f t="shared" ca="1" si="30"/>
        <v>9.6866441145384901</v>
      </c>
      <c r="U186" s="131">
        <f t="shared" ca="1" si="31"/>
        <v>0.69190315103846356</v>
      </c>
      <c r="V186" s="198">
        <f ca="1">IF(INT(SUM($U$10:U186)/100) &gt; INT(SUM($U$10:U185)/100), 1, 0)</f>
        <v>0</v>
      </c>
      <c r="W186" t="str" cm="1">
        <f t="array" aca="1" ref="W186" ca="1">IF(V186=1, IFERROR(ROW()-LOOKUP(2,1/($V$10:V185=1),ROW($V$10:V185)), ROW()-ROW($V$10)+1), "")</f>
        <v/>
      </c>
    </row>
    <row r="187" spans="1:23" x14ac:dyDescent="0.75">
      <c r="A187" s="33">
        <v>41817</v>
      </c>
      <c r="B187" s="227">
        <v>20.399999999999999</v>
      </c>
      <c r="C187" s="34">
        <f t="shared" si="25"/>
        <v>2.0399999999999996</v>
      </c>
      <c r="D187">
        <v>8.5500000000000398</v>
      </c>
      <c r="E187" s="34">
        <f>IF('Energy Usage'!A187&lt;MAIN!$B$19,0,$B$4*0.001)</f>
        <v>0.54</v>
      </c>
      <c r="F187" s="34">
        <f t="shared" si="32"/>
        <v>8.5500000000000398</v>
      </c>
      <c r="G187" s="35">
        <v>125600</v>
      </c>
      <c r="H187" s="18">
        <f t="shared" ca="1" si="26"/>
        <v>480610.33389400097</v>
      </c>
      <c r="I187" s="18">
        <f t="shared" ca="1" si="27"/>
        <v>0.48061033389400099</v>
      </c>
      <c r="J187" s="18">
        <f t="shared" si="22"/>
        <v>10199.999999999998</v>
      </c>
      <c r="K187" s="18">
        <f t="shared" si="23"/>
        <v>10.199999999999998</v>
      </c>
      <c r="L187" s="18">
        <f t="shared" si="24"/>
        <v>20399999.999999996</v>
      </c>
      <c r="M187" s="18">
        <f t="shared" si="28"/>
        <v>20.399999999999995</v>
      </c>
      <c r="N187" s="18">
        <f t="shared" si="29"/>
        <v>960</v>
      </c>
      <c r="O187" s="121">
        <f>IF(A187&lt;MAIN!$B$19,0,N187*3600/1000000/0.96/0.96)</f>
        <v>3.7500000000000004</v>
      </c>
      <c r="P187" s="121"/>
      <c r="Q187" s="121"/>
      <c r="R187" s="121"/>
      <c r="S187" s="121"/>
      <c r="T187" s="18">
        <f t="shared" ca="1" si="30"/>
        <v>24.630610333893998</v>
      </c>
      <c r="U187" s="131">
        <f t="shared" ca="1" si="31"/>
        <v>1.7593293095638571</v>
      </c>
      <c r="V187" s="198">
        <f ca="1">IF(INT(SUM($U$10:U187)/100) &gt; INT(SUM($U$10:U186)/100), 1, 0)</f>
        <v>0</v>
      </c>
      <c r="W187" t="str" cm="1">
        <f t="array" aca="1" ref="W187" ca="1">IF(V187=1, IFERROR(ROW()-LOOKUP(2,1/($V$10:V186=1),ROW($V$10:V186)), ROW()-ROW($V$10)+1), "")</f>
        <v/>
      </c>
    </row>
    <row r="188" spans="1:23" x14ac:dyDescent="0.75">
      <c r="A188" s="33">
        <v>41818</v>
      </c>
      <c r="B188" s="227">
        <v>20.399999999999999</v>
      </c>
      <c r="C188" s="34">
        <f t="shared" si="25"/>
        <v>2.0399999999999996</v>
      </c>
      <c r="D188">
        <v>10.05000000000004</v>
      </c>
      <c r="E188" s="34">
        <f>IF('Energy Usage'!A188&lt;MAIN!$B$19,0,$B$4*0.001)</f>
        <v>0.54</v>
      </c>
      <c r="F188" s="34">
        <f t="shared" si="32"/>
        <v>10.05000000000004</v>
      </c>
      <c r="G188" s="35">
        <v>125600</v>
      </c>
      <c r="H188" s="18">
        <f t="shared" ca="1" si="26"/>
        <v>480610.33389400097</v>
      </c>
      <c r="I188" s="18">
        <f t="shared" ca="1" si="27"/>
        <v>0.48061033389400099</v>
      </c>
      <c r="J188" s="18">
        <f t="shared" si="22"/>
        <v>10199.999999999998</v>
      </c>
      <c r="K188" s="18">
        <f t="shared" si="23"/>
        <v>10.199999999999998</v>
      </c>
      <c r="L188" s="18">
        <f t="shared" si="24"/>
        <v>20399999.999999996</v>
      </c>
      <c r="M188" s="18">
        <f t="shared" si="28"/>
        <v>20.399999999999995</v>
      </c>
      <c r="N188" s="18">
        <f t="shared" si="29"/>
        <v>960</v>
      </c>
      <c r="O188" s="121">
        <f>IF(A188&lt;MAIN!$B$19,0,N188*3600/1000000/0.96/0.96)</f>
        <v>3.7500000000000004</v>
      </c>
      <c r="P188" s="121"/>
      <c r="Q188" s="121"/>
      <c r="R188" s="121"/>
      <c r="S188" s="121"/>
      <c r="T188" s="18">
        <f t="shared" ca="1" si="30"/>
        <v>24.630610333893998</v>
      </c>
      <c r="U188" s="131">
        <f t="shared" ca="1" si="31"/>
        <v>1.7593293095638571</v>
      </c>
      <c r="V188" s="198">
        <f ca="1">IF(INT(SUM($U$10:U188)/100) &gt; INT(SUM($U$10:U187)/100), 1, 0)</f>
        <v>0</v>
      </c>
      <c r="W188" t="str" cm="1">
        <f t="array" aca="1" ref="W188" ca="1">IF(V188=1, IFERROR(ROW()-LOOKUP(2,1/($V$10:V187=1),ROW($V$10:V187)), ROW()-ROW($V$10)+1), "")</f>
        <v/>
      </c>
    </row>
    <row r="189" spans="1:23" x14ac:dyDescent="0.75">
      <c r="A189" s="33">
        <v>41819</v>
      </c>
      <c r="B189" s="227">
        <v>0.6</v>
      </c>
      <c r="C189" s="34">
        <f t="shared" si="25"/>
        <v>0.06</v>
      </c>
      <c r="D189">
        <v>9.5700000000000394</v>
      </c>
      <c r="E189" s="34">
        <f>IF('Energy Usage'!A189&lt;MAIN!$B$19,0,$B$4*0.001)</f>
        <v>0.54</v>
      </c>
      <c r="F189" s="34">
        <f t="shared" si="32"/>
        <v>9.5700000000000394</v>
      </c>
      <c r="G189" s="35">
        <v>125600</v>
      </c>
      <c r="H189" s="18">
        <f t="shared" ca="1" si="26"/>
        <v>14135.598055705914</v>
      </c>
      <c r="I189" s="18">
        <f t="shared" ca="1" si="27"/>
        <v>1.4135598055705913E-2</v>
      </c>
      <c r="J189" s="18">
        <f t="shared" si="22"/>
        <v>300</v>
      </c>
      <c r="K189" s="18">
        <f t="shared" si="23"/>
        <v>0.3</v>
      </c>
      <c r="L189" s="18">
        <f t="shared" si="24"/>
        <v>600000</v>
      </c>
      <c r="M189" s="18">
        <f t="shared" si="28"/>
        <v>0.6</v>
      </c>
      <c r="N189" s="18">
        <f t="shared" si="29"/>
        <v>960</v>
      </c>
      <c r="O189" s="121">
        <f>IF(A189&lt;MAIN!$B$19,0,N189*3600/1000000/0.96/0.96)</f>
        <v>3.7500000000000004</v>
      </c>
      <c r="P189" s="121"/>
      <c r="Q189" s="121"/>
      <c r="R189" s="121"/>
      <c r="S189" s="121"/>
      <c r="T189" s="18">
        <f t="shared" ca="1" si="30"/>
        <v>4.3641355980557064</v>
      </c>
      <c r="U189" s="131">
        <f t="shared" ca="1" si="31"/>
        <v>0.31172397128969331</v>
      </c>
      <c r="V189" s="198">
        <f ca="1">IF(INT(SUM($U$10:U189)/100) &gt; INT(SUM($U$10:U188)/100), 1, 0)</f>
        <v>0</v>
      </c>
      <c r="W189" t="str" cm="1">
        <f t="array" aca="1" ref="W189" ca="1">IF(V189=1, IFERROR(ROW()-LOOKUP(2,1/($V$10:V188=1),ROW($V$10:V188)), ROW()-ROW($V$10)+1), "")</f>
        <v/>
      </c>
    </row>
    <row r="190" spans="1:23" x14ac:dyDescent="0.75">
      <c r="A190" s="33">
        <v>41820</v>
      </c>
      <c r="B190" s="227">
        <v>0</v>
      </c>
      <c r="C190" s="34">
        <f t="shared" si="25"/>
        <v>0</v>
      </c>
      <c r="D190">
        <v>9.0300000000000402</v>
      </c>
      <c r="E190" s="34">
        <f>IF('Energy Usage'!A190&lt;MAIN!$B$19,0,$B$4*0.001)</f>
        <v>0.54</v>
      </c>
      <c r="F190" s="34">
        <f t="shared" si="32"/>
        <v>9.0300000000000402</v>
      </c>
      <c r="G190" s="35">
        <v>125600</v>
      </c>
      <c r="H190" s="18">
        <f t="shared" ca="1" si="26"/>
        <v>0</v>
      </c>
      <c r="I190" s="18">
        <f t="shared" ca="1" si="27"/>
        <v>0</v>
      </c>
      <c r="J190" s="18">
        <f t="shared" si="22"/>
        <v>0</v>
      </c>
      <c r="K190" s="18">
        <f t="shared" si="23"/>
        <v>0</v>
      </c>
      <c r="L190" s="18">
        <f t="shared" si="24"/>
        <v>0</v>
      </c>
      <c r="M190" s="18">
        <f t="shared" si="28"/>
        <v>0</v>
      </c>
      <c r="N190" s="18">
        <f t="shared" si="29"/>
        <v>960</v>
      </c>
      <c r="O190" s="121">
        <f>IF(A190&lt;MAIN!$B$19,0,N190*3600/1000000/0.96/0.96)</f>
        <v>3.7500000000000004</v>
      </c>
      <c r="P190" s="121"/>
      <c r="Q190" s="121"/>
      <c r="R190" s="121"/>
      <c r="S190" s="121"/>
      <c r="T190" s="18">
        <f t="shared" ca="1" si="30"/>
        <v>3.7500000000000004</v>
      </c>
      <c r="U190" s="131">
        <f t="shared" ca="1" si="31"/>
        <v>0.2678571428571429</v>
      </c>
      <c r="V190" s="198">
        <f ca="1">IF(INT(SUM($U$10:U190)/100) &gt; INT(SUM($U$10:U189)/100), 1, 0)</f>
        <v>0</v>
      </c>
      <c r="W190" t="str" cm="1">
        <f t="array" aca="1" ref="W190" ca="1">IF(V190=1, IFERROR(ROW()-LOOKUP(2,1/($V$10:V189=1),ROW($V$10:V189)), ROW()-ROW($V$10)+1), "")</f>
        <v/>
      </c>
    </row>
    <row r="191" spans="1:23" x14ac:dyDescent="0.75">
      <c r="A191" s="33">
        <v>41821</v>
      </c>
      <c r="B191" s="227">
        <v>0</v>
      </c>
      <c r="C191" s="34">
        <f t="shared" si="25"/>
        <v>0</v>
      </c>
      <c r="D191">
        <v>8.4900000000000411</v>
      </c>
      <c r="E191" s="34">
        <f>IF('Energy Usage'!A191&lt;MAIN!$B$19,0,$B$4*0.001)</f>
        <v>0.54</v>
      </c>
      <c r="F191" s="34">
        <f t="shared" si="32"/>
        <v>8.4900000000000411</v>
      </c>
      <c r="G191" s="35">
        <v>125600</v>
      </c>
      <c r="H191" s="18">
        <f t="shared" ca="1" si="26"/>
        <v>0</v>
      </c>
      <c r="I191" s="18">
        <f t="shared" ca="1" si="27"/>
        <v>0</v>
      </c>
      <c r="J191" s="18">
        <f t="shared" si="22"/>
        <v>0</v>
      </c>
      <c r="K191" s="18">
        <f t="shared" si="23"/>
        <v>0</v>
      </c>
      <c r="L191" s="18">
        <f t="shared" si="24"/>
        <v>0</v>
      </c>
      <c r="M191" s="18">
        <f t="shared" si="28"/>
        <v>0</v>
      </c>
      <c r="N191" s="18">
        <f t="shared" si="29"/>
        <v>960</v>
      </c>
      <c r="O191" s="121">
        <f>IF(A191&lt;MAIN!$B$19,0,N191*3600/1000000/0.96/0.96)</f>
        <v>3.7500000000000004</v>
      </c>
      <c r="P191" s="121"/>
      <c r="Q191" s="121"/>
      <c r="R191" s="121"/>
      <c r="S191" s="121"/>
      <c r="T191" s="18">
        <f t="shared" ca="1" si="30"/>
        <v>3.7500000000000004</v>
      </c>
      <c r="U191" s="131">
        <f t="shared" ca="1" si="31"/>
        <v>0.2678571428571429</v>
      </c>
      <c r="V191" s="198">
        <f ca="1">IF(INT(SUM($U$10:U191)/100) &gt; INT(SUM($U$10:U190)/100), 1, 0)</f>
        <v>0</v>
      </c>
      <c r="W191" t="str" cm="1">
        <f t="array" aca="1" ref="W191" ca="1">IF(V191=1, IFERROR(ROW()-LOOKUP(2,1/($V$10:V190=1),ROW($V$10:V190)), ROW()-ROW($V$10)+1), "")</f>
        <v/>
      </c>
    </row>
    <row r="192" spans="1:23" x14ac:dyDescent="0.75">
      <c r="A192" s="33">
        <v>41822</v>
      </c>
      <c r="B192" s="227">
        <v>1.8</v>
      </c>
      <c r="C192" s="34">
        <f t="shared" si="25"/>
        <v>0.18</v>
      </c>
      <c r="D192">
        <v>8.1300000000000416</v>
      </c>
      <c r="E192" s="34">
        <f>IF('Energy Usage'!A192&lt;MAIN!$B$19,0,$B$4*0.001)</f>
        <v>0.54</v>
      </c>
      <c r="F192" s="34">
        <f t="shared" si="32"/>
        <v>8.1300000000000416</v>
      </c>
      <c r="G192" s="35">
        <v>125600</v>
      </c>
      <c r="H192" s="18">
        <f t="shared" ca="1" si="26"/>
        <v>42406.794167117747</v>
      </c>
      <c r="I192" s="18">
        <f t="shared" ca="1" si="27"/>
        <v>4.2406794167117748E-2</v>
      </c>
      <c r="J192" s="18">
        <f t="shared" si="22"/>
        <v>900</v>
      </c>
      <c r="K192" s="18">
        <f t="shared" si="23"/>
        <v>0.9</v>
      </c>
      <c r="L192" s="18">
        <f t="shared" si="24"/>
        <v>1800000</v>
      </c>
      <c r="M192" s="18">
        <f t="shared" si="28"/>
        <v>1.8</v>
      </c>
      <c r="N192" s="18">
        <f t="shared" si="29"/>
        <v>960</v>
      </c>
      <c r="O192" s="121">
        <f>IF(A192&lt;MAIN!$B$19,0,N192*3600/1000000/0.96/0.96)</f>
        <v>3.7500000000000004</v>
      </c>
      <c r="P192" s="121"/>
      <c r="Q192" s="121"/>
      <c r="R192" s="121"/>
      <c r="S192" s="121"/>
      <c r="T192" s="18">
        <f t="shared" ca="1" si="30"/>
        <v>5.5924067941671183</v>
      </c>
      <c r="U192" s="131">
        <f t="shared" ca="1" si="31"/>
        <v>0.39945762815479419</v>
      </c>
      <c r="V192" s="198">
        <f ca="1">IF(INT(SUM($U$10:U192)/100) &gt; INT(SUM($U$10:U191)/100), 1, 0)</f>
        <v>0</v>
      </c>
      <c r="W192" t="str" cm="1">
        <f t="array" aca="1" ref="W192" ca="1">IF(V192=1, IFERROR(ROW()-LOOKUP(2,1/($V$10:V191=1),ROW($V$10:V191)), ROW()-ROW($V$10)+1), "")</f>
        <v/>
      </c>
    </row>
    <row r="193" spans="1:23" x14ac:dyDescent="0.75">
      <c r="A193" s="33">
        <v>41823</v>
      </c>
      <c r="B193" s="227">
        <v>6.2</v>
      </c>
      <c r="C193" s="34">
        <f t="shared" si="25"/>
        <v>0.62</v>
      </c>
      <c r="D193">
        <v>8.2100000000000399</v>
      </c>
      <c r="E193" s="34">
        <f>IF('Energy Usage'!A193&lt;MAIN!$B$19,0,$B$4*0.001)</f>
        <v>0.54</v>
      </c>
      <c r="F193" s="34">
        <f t="shared" si="32"/>
        <v>8.2100000000000399</v>
      </c>
      <c r="G193" s="35">
        <v>125600</v>
      </c>
      <c r="H193" s="18">
        <f t="shared" ca="1" si="26"/>
        <v>146067.84657562777</v>
      </c>
      <c r="I193" s="18">
        <f t="shared" ca="1" si="27"/>
        <v>0.14606784657562777</v>
      </c>
      <c r="J193" s="18">
        <f t="shared" si="22"/>
        <v>3100</v>
      </c>
      <c r="K193" s="18">
        <f t="shared" si="23"/>
        <v>3.1</v>
      </c>
      <c r="L193" s="18">
        <f t="shared" si="24"/>
        <v>6200000</v>
      </c>
      <c r="M193" s="18">
        <f t="shared" si="28"/>
        <v>6.2</v>
      </c>
      <c r="N193" s="18">
        <f t="shared" si="29"/>
        <v>960</v>
      </c>
      <c r="O193" s="121">
        <f>IF(A193&lt;MAIN!$B$19,0,N193*3600/1000000/0.96/0.96)</f>
        <v>3.7500000000000004</v>
      </c>
      <c r="P193" s="121"/>
      <c r="Q193" s="121"/>
      <c r="R193" s="121"/>
      <c r="S193" s="121"/>
      <c r="T193" s="18">
        <f t="shared" ca="1" si="30"/>
        <v>10.096067846575629</v>
      </c>
      <c r="U193" s="131">
        <f t="shared" ca="1" si="31"/>
        <v>0.72114770332683076</v>
      </c>
      <c r="V193" s="198">
        <f ca="1">IF(INT(SUM($U$10:U193)/100) &gt; INT(SUM($U$10:U192)/100), 1, 0)</f>
        <v>0</v>
      </c>
      <c r="W193" t="str" cm="1">
        <f t="array" aca="1" ref="W193" ca="1">IF(V193=1, IFERROR(ROW()-LOOKUP(2,1/($V$10:V192=1),ROW($V$10:V192)), ROW()-ROW($V$10)+1), "")</f>
        <v/>
      </c>
    </row>
    <row r="194" spans="1:23" x14ac:dyDescent="0.75">
      <c r="A194" s="33">
        <v>41824</v>
      </c>
      <c r="B194" s="227">
        <v>9.4</v>
      </c>
      <c r="C194" s="34">
        <f t="shared" si="25"/>
        <v>0.94000000000000006</v>
      </c>
      <c r="D194">
        <v>8.6100000000000385</v>
      </c>
      <c r="E194" s="34">
        <f>IF('Energy Usage'!A194&lt;MAIN!$B$19,0,$B$4*0.001)</f>
        <v>0.54</v>
      </c>
      <c r="F194" s="34">
        <f t="shared" si="32"/>
        <v>8.6100000000000385</v>
      </c>
      <c r="G194" s="35">
        <v>125600</v>
      </c>
      <c r="H194" s="18">
        <f t="shared" ca="1" si="26"/>
        <v>221457.70287272599</v>
      </c>
      <c r="I194" s="18">
        <f t="shared" ca="1" si="27"/>
        <v>0.22145770287272598</v>
      </c>
      <c r="J194" s="18">
        <f t="shared" si="22"/>
        <v>4700</v>
      </c>
      <c r="K194" s="18">
        <f t="shared" si="23"/>
        <v>4.7</v>
      </c>
      <c r="L194" s="18">
        <f t="shared" si="24"/>
        <v>9400000</v>
      </c>
      <c r="M194" s="18">
        <f t="shared" si="28"/>
        <v>9.4</v>
      </c>
      <c r="N194" s="18">
        <f t="shared" si="29"/>
        <v>960</v>
      </c>
      <c r="O194" s="121">
        <f>IF(A194&lt;MAIN!$B$19,0,N194*3600/1000000/0.96/0.96)</f>
        <v>3.7500000000000004</v>
      </c>
      <c r="P194" s="121"/>
      <c r="Q194" s="121"/>
      <c r="R194" s="121"/>
      <c r="S194" s="121"/>
      <c r="T194" s="18">
        <f t="shared" ca="1" si="30"/>
        <v>13.371457702872727</v>
      </c>
      <c r="U194" s="131">
        <f t="shared" ca="1" si="31"/>
        <v>0.95510412163376623</v>
      </c>
      <c r="V194" s="198">
        <f ca="1">IF(INT(SUM($U$10:U194)/100) &gt; INT(SUM($U$10:U193)/100), 1, 0)</f>
        <v>0</v>
      </c>
      <c r="W194" t="str" cm="1">
        <f t="array" aca="1" ref="W194" ca="1">IF(V194=1, IFERROR(ROW()-LOOKUP(2,1/($V$10:V193=1),ROW($V$10:V193)), ROW()-ROW($V$10)+1), "")</f>
        <v/>
      </c>
    </row>
    <row r="195" spans="1:23" x14ac:dyDescent="0.75">
      <c r="A195" s="33">
        <v>41825</v>
      </c>
      <c r="B195" s="227">
        <v>26.6</v>
      </c>
      <c r="C195" s="34">
        <f t="shared" si="25"/>
        <v>2.5</v>
      </c>
      <c r="D195">
        <v>10.570000000000039</v>
      </c>
      <c r="E195" s="34">
        <f>IF('Energy Usage'!A195&lt;MAIN!$B$19,0,$B$4*0.001)</f>
        <v>0.54</v>
      </c>
      <c r="F195" s="34">
        <f t="shared" si="32"/>
        <v>10.570000000000039</v>
      </c>
      <c r="G195" s="35">
        <v>125600</v>
      </c>
      <c r="H195" s="18">
        <f t="shared" ca="1" si="26"/>
        <v>588983.25232107972</v>
      </c>
      <c r="I195" s="18">
        <f t="shared" ca="1" si="27"/>
        <v>0.58898325232107973</v>
      </c>
      <c r="J195" s="18">
        <f t="shared" si="22"/>
        <v>12500</v>
      </c>
      <c r="K195" s="18">
        <f t="shared" si="23"/>
        <v>12.5</v>
      </c>
      <c r="L195" s="18">
        <f t="shared" si="24"/>
        <v>25000000</v>
      </c>
      <c r="M195" s="18">
        <f t="shared" si="28"/>
        <v>25</v>
      </c>
      <c r="N195" s="18">
        <f t="shared" si="29"/>
        <v>960</v>
      </c>
      <c r="O195" s="121">
        <f>IF(A195&lt;MAIN!$B$19,0,N195*3600/1000000/0.96/0.96)</f>
        <v>3.7500000000000004</v>
      </c>
      <c r="P195" s="121"/>
      <c r="Q195" s="121"/>
      <c r="R195" s="121"/>
      <c r="S195" s="121"/>
      <c r="T195" s="18">
        <f t="shared" ca="1" si="30"/>
        <v>29.338983252321079</v>
      </c>
      <c r="U195" s="131">
        <f t="shared" ca="1" si="31"/>
        <v>2.0956416608800774</v>
      </c>
      <c r="V195" s="198">
        <f ca="1">IF(INT(SUM($U$10:U195)/100) &gt; INT(SUM($U$10:U194)/100), 1, 0)</f>
        <v>0</v>
      </c>
      <c r="W195" t="str" cm="1">
        <f t="array" aca="1" ref="W195" ca="1">IF(V195=1, IFERROR(ROW()-LOOKUP(2,1/($V$10:V194=1),ROW($V$10:V194)), ROW()-ROW($V$10)+1), "")</f>
        <v/>
      </c>
    </row>
    <row r="196" spans="1:23" x14ac:dyDescent="0.75">
      <c r="A196" s="33">
        <v>41826</v>
      </c>
      <c r="B196" s="227">
        <v>13.6</v>
      </c>
      <c r="C196" s="34">
        <f t="shared" si="25"/>
        <v>1.3599999999999999</v>
      </c>
      <c r="D196">
        <v>11.39000000000004</v>
      </c>
      <c r="E196" s="34">
        <f>IF('Energy Usage'!A196&lt;MAIN!$B$19,0,$B$4*0.001)</f>
        <v>0.54</v>
      </c>
      <c r="F196" s="34">
        <f t="shared" si="32"/>
        <v>11.39000000000004</v>
      </c>
      <c r="G196" s="35">
        <v>125600</v>
      </c>
      <c r="H196" s="18">
        <f t="shared" ca="1" si="26"/>
        <v>320406.88926266733</v>
      </c>
      <c r="I196" s="18">
        <f t="shared" ca="1" si="27"/>
        <v>0.32040688926266736</v>
      </c>
      <c r="J196" s="18">
        <f t="shared" si="22"/>
        <v>6800</v>
      </c>
      <c r="K196" s="18">
        <f t="shared" si="23"/>
        <v>6.8</v>
      </c>
      <c r="L196" s="18">
        <f t="shared" si="24"/>
        <v>13600000</v>
      </c>
      <c r="M196" s="18">
        <f t="shared" si="28"/>
        <v>13.6</v>
      </c>
      <c r="N196" s="18">
        <f t="shared" si="29"/>
        <v>960</v>
      </c>
      <c r="O196" s="121">
        <f>IF(A196&lt;MAIN!$B$19,0,N196*3600/1000000/0.96/0.96)</f>
        <v>3.7500000000000004</v>
      </c>
      <c r="P196" s="121"/>
      <c r="Q196" s="121"/>
      <c r="R196" s="121"/>
      <c r="S196" s="121"/>
      <c r="T196" s="18">
        <f t="shared" ca="1" si="30"/>
        <v>17.670406889262669</v>
      </c>
      <c r="U196" s="131">
        <f t="shared" ca="1" si="31"/>
        <v>1.2621719206616193</v>
      </c>
      <c r="V196" s="198">
        <f ca="1">IF(INT(SUM($U$10:U196)/100) &gt; INT(SUM($U$10:U195)/100), 1, 0)</f>
        <v>0</v>
      </c>
      <c r="W196" t="str" cm="1">
        <f t="array" aca="1" ref="W196" ca="1">IF(V196=1, IFERROR(ROW()-LOOKUP(2,1/($V$10:V195=1),ROW($V$10:V195)), ROW()-ROW($V$10)+1), "")</f>
        <v/>
      </c>
    </row>
    <row r="197" spans="1:23" x14ac:dyDescent="0.75">
      <c r="A197" s="33">
        <v>41827</v>
      </c>
      <c r="B197" s="227">
        <v>0</v>
      </c>
      <c r="C197" s="34">
        <f t="shared" si="25"/>
        <v>0</v>
      </c>
      <c r="D197">
        <v>10.850000000000041</v>
      </c>
      <c r="E197" s="34">
        <f>IF('Energy Usage'!A197&lt;MAIN!$B$19,0,$B$4*0.001)</f>
        <v>0.54</v>
      </c>
      <c r="F197" s="34">
        <f t="shared" si="32"/>
        <v>10.850000000000041</v>
      </c>
      <c r="G197" s="35">
        <v>125600</v>
      </c>
      <c r="H197" s="18">
        <f t="shared" ca="1" si="26"/>
        <v>0</v>
      </c>
      <c r="I197" s="18">
        <f t="shared" ca="1" si="27"/>
        <v>0</v>
      </c>
      <c r="J197" s="18">
        <f t="shared" si="22"/>
        <v>0</v>
      </c>
      <c r="K197" s="18">
        <f t="shared" si="23"/>
        <v>0</v>
      </c>
      <c r="L197" s="18">
        <f t="shared" si="24"/>
        <v>0</v>
      </c>
      <c r="M197" s="18">
        <f t="shared" si="28"/>
        <v>0</v>
      </c>
      <c r="N197" s="18">
        <f t="shared" si="29"/>
        <v>960</v>
      </c>
      <c r="O197" s="121">
        <f>IF(A197&lt;MAIN!$B$19,0,N197*3600/1000000/0.96/0.96)</f>
        <v>3.7500000000000004</v>
      </c>
      <c r="P197" s="121"/>
      <c r="Q197" s="121"/>
      <c r="R197" s="121"/>
      <c r="S197" s="121"/>
      <c r="T197" s="18">
        <f t="shared" ca="1" si="30"/>
        <v>3.7500000000000004</v>
      </c>
      <c r="U197" s="131">
        <f t="shared" ca="1" si="31"/>
        <v>0.2678571428571429</v>
      </c>
      <c r="V197" s="198">
        <f ca="1">IF(INT(SUM($U$10:U197)/100) &gt; INT(SUM($U$10:U196)/100), 1, 0)</f>
        <v>0</v>
      </c>
      <c r="W197" t="str" cm="1">
        <f t="array" aca="1" ref="W197" ca="1">IF(V197=1, IFERROR(ROW()-LOOKUP(2,1/($V$10:V196=1),ROW($V$10:V196)), ROW()-ROW($V$10)+1), "")</f>
        <v/>
      </c>
    </row>
    <row r="198" spans="1:23" x14ac:dyDescent="0.75">
      <c r="A198" s="33">
        <v>41828</v>
      </c>
      <c r="B198" s="227">
        <v>0</v>
      </c>
      <c r="C198" s="34">
        <f t="shared" si="25"/>
        <v>0</v>
      </c>
      <c r="D198">
        <v>10.310000000000041</v>
      </c>
      <c r="E198" s="34">
        <f>IF('Energy Usage'!A198&lt;MAIN!$B$19,0,$B$4*0.001)</f>
        <v>0.54</v>
      </c>
      <c r="F198" s="34">
        <f t="shared" si="32"/>
        <v>10.310000000000041</v>
      </c>
      <c r="G198" s="35">
        <v>125600</v>
      </c>
      <c r="H198" s="18">
        <f t="shared" ca="1" si="26"/>
        <v>0</v>
      </c>
      <c r="I198" s="18">
        <f t="shared" ca="1" si="27"/>
        <v>0</v>
      </c>
      <c r="J198" s="18">
        <f t="shared" si="22"/>
        <v>0</v>
      </c>
      <c r="K198" s="18">
        <f t="shared" si="23"/>
        <v>0</v>
      </c>
      <c r="L198" s="18">
        <f t="shared" si="24"/>
        <v>0</v>
      </c>
      <c r="M198" s="18">
        <f t="shared" si="28"/>
        <v>0</v>
      </c>
      <c r="N198" s="18">
        <f t="shared" si="29"/>
        <v>960</v>
      </c>
      <c r="O198" s="121">
        <f>IF(A198&lt;MAIN!$B$19,0,N198*3600/1000000/0.96/0.96)</f>
        <v>3.7500000000000004</v>
      </c>
      <c r="P198" s="121"/>
      <c r="Q198" s="121"/>
      <c r="R198" s="121"/>
      <c r="S198" s="121"/>
      <c r="T198" s="18">
        <f t="shared" ca="1" si="30"/>
        <v>3.7500000000000004</v>
      </c>
      <c r="U198" s="131">
        <f t="shared" ca="1" si="31"/>
        <v>0.2678571428571429</v>
      </c>
      <c r="V198" s="198">
        <f ca="1">IF(INT(SUM($U$10:U198)/100) &gt; INT(SUM($U$10:U197)/100), 1, 0)</f>
        <v>0</v>
      </c>
      <c r="W198" t="str" cm="1">
        <f t="array" aca="1" ref="W198" ca="1">IF(V198=1, IFERROR(ROW()-LOOKUP(2,1/($V$10:V197=1),ROW($V$10:V197)), ROW()-ROW($V$10)+1), "")</f>
        <v/>
      </c>
    </row>
    <row r="199" spans="1:23" x14ac:dyDescent="0.75">
      <c r="A199" s="33">
        <v>41829</v>
      </c>
      <c r="B199" s="227">
        <v>0</v>
      </c>
      <c r="C199" s="34">
        <f t="shared" si="25"/>
        <v>0</v>
      </c>
      <c r="D199">
        <v>9.7700000000000422</v>
      </c>
      <c r="E199" s="34">
        <f>IF('Energy Usage'!A199&lt;MAIN!$B$19,0,$B$4*0.001)</f>
        <v>0.54</v>
      </c>
      <c r="F199" s="34">
        <f t="shared" si="32"/>
        <v>9.7700000000000422</v>
      </c>
      <c r="G199" s="35">
        <v>125600</v>
      </c>
      <c r="H199" s="18">
        <f t="shared" ca="1" si="26"/>
        <v>0</v>
      </c>
      <c r="I199" s="18">
        <f t="shared" ca="1" si="27"/>
        <v>0</v>
      </c>
      <c r="J199" s="18">
        <f t="shared" si="22"/>
        <v>0</v>
      </c>
      <c r="K199" s="18">
        <f t="shared" si="23"/>
        <v>0</v>
      </c>
      <c r="L199" s="18">
        <f t="shared" si="24"/>
        <v>0</v>
      </c>
      <c r="M199" s="18">
        <f t="shared" si="28"/>
        <v>0</v>
      </c>
      <c r="N199" s="18">
        <f t="shared" si="29"/>
        <v>960</v>
      </c>
      <c r="O199" s="121">
        <f>IF(A199&lt;MAIN!$B$19,0,N199*3600/1000000/0.96/0.96)</f>
        <v>3.7500000000000004</v>
      </c>
      <c r="P199" s="121"/>
      <c r="Q199" s="121"/>
      <c r="R199" s="121"/>
      <c r="S199" s="121"/>
      <c r="T199" s="18">
        <f t="shared" ca="1" si="30"/>
        <v>3.7500000000000004</v>
      </c>
      <c r="U199" s="131">
        <f t="shared" ca="1" si="31"/>
        <v>0.2678571428571429</v>
      </c>
      <c r="V199" s="198">
        <f ca="1">IF(INT(SUM($U$10:U199)/100) &gt; INT(SUM($U$10:U198)/100), 1, 0)</f>
        <v>0</v>
      </c>
      <c r="W199" t="str" cm="1">
        <f t="array" aca="1" ref="W199" ca="1">IF(V199=1, IFERROR(ROW()-LOOKUP(2,1/($V$10:V198=1),ROW($V$10:V198)), ROW()-ROW($V$10)+1), "")</f>
        <v/>
      </c>
    </row>
    <row r="200" spans="1:23" x14ac:dyDescent="0.75">
      <c r="A200" s="33">
        <v>41830</v>
      </c>
      <c r="B200" s="227">
        <v>0</v>
      </c>
      <c r="C200" s="34">
        <f t="shared" si="25"/>
        <v>0</v>
      </c>
      <c r="D200">
        <v>9.2300000000000431</v>
      </c>
      <c r="E200" s="34">
        <f>IF('Energy Usage'!A200&lt;MAIN!$B$19,0,$B$4*0.001)</f>
        <v>0.54</v>
      </c>
      <c r="F200" s="34">
        <f t="shared" si="32"/>
        <v>9.2300000000000431</v>
      </c>
      <c r="G200" s="35">
        <v>125600</v>
      </c>
      <c r="H200" s="18">
        <f t="shared" ca="1" si="26"/>
        <v>0</v>
      </c>
      <c r="I200" s="18">
        <f t="shared" ca="1" si="27"/>
        <v>0</v>
      </c>
      <c r="J200" s="18">
        <f t="shared" si="22"/>
        <v>0</v>
      </c>
      <c r="K200" s="18">
        <f t="shared" si="23"/>
        <v>0</v>
      </c>
      <c r="L200" s="18">
        <f t="shared" si="24"/>
        <v>0</v>
      </c>
      <c r="M200" s="18">
        <f t="shared" si="28"/>
        <v>0</v>
      </c>
      <c r="N200" s="18">
        <f t="shared" si="29"/>
        <v>960</v>
      </c>
      <c r="O200" s="121">
        <f>IF(A200&lt;MAIN!$B$19,0,N200*3600/1000000/0.96/0.96)</f>
        <v>3.7500000000000004</v>
      </c>
      <c r="P200" s="121"/>
      <c r="Q200" s="121"/>
      <c r="R200" s="121"/>
      <c r="S200" s="121"/>
      <c r="T200" s="18">
        <f t="shared" ca="1" si="30"/>
        <v>3.7500000000000004</v>
      </c>
      <c r="U200" s="131">
        <f t="shared" ca="1" si="31"/>
        <v>0.2678571428571429</v>
      </c>
      <c r="V200" s="198">
        <f ca="1">IF(INT(SUM($U$10:U200)/100) &gt; INT(SUM($U$10:U199)/100), 1, 0)</f>
        <v>0</v>
      </c>
      <c r="W200" t="str" cm="1">
        <f t="array" aca="1" ref="W200" ca="1">IF(V200=1, IFERROR(ROW()-LOOKUP(2,1/($V$10:V199=1),ROW($V$10:V199)), ROW()-ROW($V$10)+1), "")</f>
        <v/>
      </c>
    </row>
    <row r="201" spans="1:23" x14ac:dyDescent="0.75">
      <c r="A201" s="33">
        <v>41831</v>
      </c>
      <c r="B201" s="227">
        <v>0</v>
      </c>
      <c r="C201" s="34">
        <f t="shared" si="25"/>
        <v>0</v>
      </c>
      <c r="D201">
        <v>8.6900000000000439</v>
      </c>
      <c r="E201" s="34">
        <f>IF('Energy Usage'!A201&lt;MAIN!$B$19,0,$B$4*0.001)</f>
        <v>0.54</v>
      </c>
      <c r="F201" s="34">
        <f t="shared" si="32"/>
        <v>8.6900000000000439</v>
      </c>
      <c r="G201" s="35">
        <v>125600</v>
      </c>
      <c r="H201" s="18">
        <f t="shared" ca="1" si="26"/>
        <v>0</v>
      </c>
      <c r="I201" s="18">
        <f t="shared" ca="1" si="27"/>
        <v>0</v>
      </c>
      <c r="J201" s="18">
        <f t="shared" si="22"/>
        <v>0</v>
      </c>
      <c r="K201" s="18">
        <f t="shared" si="23"/>
        <v>0</v>
      </c>
      <c r="L201" s="18">
        <f t="shared" si="24"/>
        <v>0</v>
      </c>
      <c r="M201" s="18">
        <f t="shared" si="28"/>
        <v>0</v>
      </c>
      <c r="N201" s="18">
        <f t="shared" si="29"/>
        <v>960</v>
      </c>
      <c r="O201" s="121">
        <f>IF(A201&lt;MAIN!$B$19,0,N201*3600/1000000/0.96/0.96)</f>
        <v>3.7500000000000004</v>
      </c>
      <c r="P201" s="121"/>
      <c r="Q201" s="121"/>
      <c r="R201" s="121"/>
      <c r="S201" s="121"/>
      <c r="T201" s="18">
        <f t="shared" ca="1" si="30"/>
        <v>3.7500000000000004</v>
      </c>
      <c r="U201" s="131">
        <f t="shared" ca="1" si="31"/>
        <v>0.2678571428571429</v>
      </c>
      <c r="V201" s="198">
        <f ca="1">IF(INT(SUM($U$10:U201)/100) &gt; INT(SUM($U$10:U200)/100), 1, 0)</f>
        <v>0</v>
      </c>
      <c r="W201" t="str" cm="1">
        <f t="array" aca="1" ref="W201" ca="1">IF(V201=1, IFERROR(ROW()-LOOKUP(2,1/($V$10:V200=1),ROW($V$10:V200)), ROW()-ROW($V$10)+1), "")</f>
        <v/>
      </c>
    </row>
    <row r="202" spans="1:23" x14ac:dyDescent="0.75">
      <c r="A202" s="33">
        <v>41832</v>
      </c>
      <c r="B202" s="227">
        <v>0</v>
      </c>
      <c r="C202" s="34">
        <f t="shared" si="25"/>
        <v>0</v>
      </c>
      <c r="D202">
        <v>8.1500000000000448</v>
      </c>
      <c r="E202" s="34">
        <f>IF('Energy Usage'!A202&lt;MAIN!$B$19,0,$B$4*0.001)</f>
        <v>0.54</v>
      </c>
      <c r="F202" s="34">
        <f t="shared" si="32"/>
        <v>8.1500000000000448</v>
      </c>
      <c r="G202" s="35">
        <v>125600</v>
      </c>
      <c r="H202" s="18">
        <f t="shared" ca="1" si="26"/>
        <v>0</v>
      </c>
      <c r="I202" s="18">
        <f t="shared" ca="1" si="27"/>
        <v>0</v>
      </c>
      <c r="J202" s="18">
        <f t="shared" ref="J202:J265" si="33">$K$2*C202*1000/$K$1</f>
        <v>0</v>
      </c>
      <c r="K202" s="18">
        <f t="shared" ref="K202:K265" si="34">J202/1000</f>
        <v>0</v>
      </c>
      <c r="L202" s="18">
        <f t="shared" ref="L202:L265" si="35">M202*1000000</f>
        <v>0</v>
      </c>
      <c r="M202" s="18">
        <f t="shared" si="28"/>
        <v>0</v>
      </c>
      <c r="N202" s="18">
        <f t="shared" si="29"/>
        <v>960</v>
      </c>
      <c r="O202" s="121">
        <f>IF(A202&lt;MAIN!$B$19,0,N202*3600/1000000/0.96/0.96)</f>
        <v>3.7500000000000004</v>
      </c>
      <c r="P202" s="121"/>
      <c r="Q202" s="121"/>
      <c r="R202" s="121"/>
      <c r="S202" s="121"/>
      <c r="T202" s="18">
        <f t="shared" ca="1" si="30"/>
        <v>3.7500000000000004</v>
      </c>
      <c r="U202" s="131">
        <f t="shared" ca="1" si="31"/>
        <v>0.2678571428571429</v>
      </c>
      <c r="V202" s="198">
        <f ca="1">IF(INT(SUM($U$10:U202)/100) &gt; INT(SUM($U$10:U201)/100), 1, 0)</f>
        <v>0</v>
      </c>
      <c r="W202" t="str" cm="1">
        <f t="array" aca="1" ref="W202" ca="1">IF(V202=1, IFERROR(ROW()-LOOKUP(2,1/($V$10:V201=1),ROW($V$10:V201)), ROW()-ROW($V$10)+1), "")</f>
        <v/>
      </c>
    </row>
    <row r="203" spans="1:23" x14ac:dyDescent="0.75">
      <c r="A203" s="33">
        <v>41833</v>
      </c>
      <c r="B203" s="227">
        <v>0</v>
      </c>
      <c r="C203" s="34">
        <f t="shared" ref="C203:C266" si="36">IF(B203/1000*$B$2&lt;=$B$3,B203/1000*$B$2,$B$3)</f>
        <v>0</v>
      </c>
      <c r="D203">
        <v>7.6100000000000447</v>
      </c>
      <c r="E203" s="34">
        <f>IF('Energy Usage'!A203&lt;MAIN!$B$19,0,$B$4*0.001)</f>
        <v>0.54</v>
      </c>
      <c r="F203" s="34">
        <f t="shared" si="32"/>
        <v>7.6100000000000447</v>
      </c>
      <c r="G203" s="35">
        <v>125600</v>
      </c>
      <c r="H203" s="18">
        <f t="shared" ref="H203:H266" ca="1" si="37">(C203*G203)/$H$1</f>
        <v>0</v>
      </c>
      <c r="I203" s="18">
        <f t="shared" ref="I203:I266" ca="1" si="38">H203/1000000</f>
        <v>0</v>
      </c>
      <c r="J203" s="18">
        <f t="shared" si="33"/>
        <v>0</v>
      </c>
      <c r="K203" s="18">
        <f t="shared" si="34"/>
        <v>0</v>
      </c>
      <c r="L203" s="18">
        <f t="shared" si="35"/>
        <v>0</v>
      </c>
      <c r="M203" s="18">
        <f t="shared" ref="M203:M266" si="39">($K$3*K203)</f>
        <v>0</v>
      </c>
      <c r="N203" s="18">
        <f t="shared" ref="N203:N266" si="40">$N$1*24</f>
        <v>960</v>
      </c>
      <c r="O203" s="121">
        <f>IF(A203&lt;MAIN!$B$19,0,N203*3600/1000000/0.96/0.96)</f>
        <v>3.7500000000000004</v>
      </c>
      <c r="P203" s="121"/>
      <c r="Q203" s="121"/>
      <c r="R203" s="121"/>
      <c r="S203" s="121"/>
      <c r="T203" s="18">
        <f t="shared" ref="T203:T266" ca="1" si="41">I203+M203+O203</f>
        <v>3.7500000000000004</v>
      </c>
      <c r="U203" s="131">
        <f t="shared" ref="U203:U266" ca="1" si="42">(T203/$U$1)/$U$2</f>
        <v>0.2678571428571429</v>
      </c>
      <c r="V203" s="198">
        <f ca="1">IF(INT(SUM($U$10:U203)/100) &gt; INT(SUM($U$10:U202)/100), 1, 0)</f>
        <v>0</v>
      </c>
      <c r="W203" t="str" cm="1">
        <f t="array" aca="1" ref="W203" ca="1">IF(V203=1, IFERROR(ROW()-LOOKUP(2,1/($V$10:V202=1),ROW($V$10:V202)), ROW()-ROW($V$10)+1), "")</f>
        <v/>
      </c>
    </row>
    <row r="204" spans="1:23" x14ac:dyDescent="0.75">
      <c r="A204" s="33">
        <v>41834</v>
      </c>
      <c r="B204" s="227">
        <v>0</v>
      </c>
      <c r="C204" s="34">
        <f t="shared" si="36"/>
        <v>0</v>
      </c>
      <c r="D204">
        <v>7.0700000000000447</v>
      </c>
      <c r="E204" s="34">
        <f>IF('Energy Usage'!A204&lt;MAIN!$B$19,0,$B$4*0.001)</f>
        <v>0.54</v>
      </c>
      <c r="F204" s="34">
        <f t="shared" si="32"/>
        <v>7.0700000000000447</v>
      </c>
      <c r="G204" s="35">
        <v>125600</v>
      </c>
      <c r="H204" s="18">
        <f t="shared" ca="1" si="37"/>
        <v>0</v>
      </c>
      <c r="I204" s="18">
        <f t="shared" ca="1" si="38"/>
        <v>0</v>
      </c>
      <c r="J204" s="18">
        <f t="shared" si="33"/>
        <v>0</v>
      </c>
      <c r="K204" s="18">
        <f t="shared" si="34"/>
        <v>0</v>
      </c>
      <c r="L204" s="18">
        <f t="shared" si="35"/>
        <v>0</v>
      </c>
      <c r="M204" s="18">
        <f t="shared" si="39"/>
        <v>0</v>
      </c>
      <c r="N204" s="18">
        <f t="shared" si="40"/>
        <v>960</v>
      </c>
      <c r="O204" s="121">
        <f>IF(A204&lt;MAIN!$B$19,0,N204*3600/1000000/0.96/0.96)</f>
        <v>3.7500000000000004</v>
      </c>
      <c r="P204" s="121"/>
      <c r="Q204" s="121"/>
      <c r="R204" s="121"/>
      <c r="S204" s="121"/>
      <c r="T204" s="18">
        <f t="shared" ca="1" si="41"/>
        <v>3.7500000000000004</v>
      </c>
      <c r="U204" s="131">
        <f t="shared" ca="1" si="42"/>
        <v>0.2678571428571429</v>
      </c>
      <c r="V204" s="198">
        <f ca="1">IF(INT(SUM($U$10:U204)/100) &gt; INT(SUM($U$10:U203)/100), 1, 0)</f>
        <v>0</v>
      </c>
      <c r="W204" t="str" cm="1">
        <f t="array" aca="1" ref="W204" ca="1">IF(V204=1, IFERROR(ROW()-LOOKUP(2,1/($V$10:V203=1),ROW($V$10:V203)), ROW()-ROW($V$10)+1), "")</f>
        <v/>
      </c>
    </row>
    <row r="205" spans="1:23" x14ac:dyDescent="0.75">
      <c r="A205" s="33">
        <v>41835</v>
      </c>
      <c r="B205" s="227">
        <v>0</v>
      </c>
      <c r="C205" s="34">
        <f t="shared" si="36"/>
        <v>0</v>
      </c>
      <c r="D205">
        <v>6.5300000000000447</v>
      </c>
      <c r="E205" s="34">
        <f>IF('Energy Usage'!A205&lt;MAIN!$B$19,0,$B$4*0.001)</f>
        <v>0.54</v>
      </c>
      <c r="F205" s="34">
        <f t="shared" ref="F205:F268" si="43">IF(F204+C205-E205&gt;$B$6,$B$6, IF( F204+C205-E205&lt;0, 0, F204+C205-E205))</f>
        <v>6.5300000000000447</v>
      </c>
      <c r="G205" s="35">
        <v>125600</v>
      </c>
      <c r="H205" s="18">
        <f t="shared" ca="1" si="37"/>
        <v>0</v>
      </c>
      <c r="I205" s="18">
        <f t="shared" ca="1" si="38"/>
        <v>0</v>
      </c>
      <c r="J205" s="18">
        <f t="shared" si="33"/>
        <v>0</v>
      </c>
      <c r="K205" s="18">
        <f t="shared" si="34"/>
        <v>0</v>
      </c>
      <c r="L205" s="18">
        <f t="shared" si="35"/>
        <v>0</v>
      </c>
      <c r="M205" s="18">
        <f t="shared" si="39"/>
        <v>0</v>
      </c>
      <c r="N205" s="18">
        <f t="shared" si="40"/>
        <v>960</v>
      </c>
      <c r="O205" s="121">
        <f>IF(A205&lt;MAIN!$B$19,0,N205*3600/1000000/0.96/0.96)</f>
        <v>3.7500000000000004</v>
      </c>
      <c r="P205" s="121"/>
      <c r="Q205" s="121"/>
      <c r="R205" s="121"/>
      <c r="S205" s="121"/>
      <c r="T205" s="18">
        <f t="shared" ca="1" si="41"/>
        <v>3.7500000000000004</v>
      </c>
      <c r="U205" s="131">
        <f t="shared" ca="1" si="42"/>
        <v>0.2678571428571429</v>
      </c>
      <c r="V205" s="198">
        <f ca="1">IF(INT(SUM($U$10:U205)/100) &gt; INT(SUM($U$10:U204)/100), 1, 0)</f>
        <v>0</v>
      </c>
      <c r="W205" t="str" cm="1">
        <f t="array" aca="1" ref="W205" ca="1">IF(V205=1, IFERROR(ROW()-LOOKUP(2,1/($V$10:V204=1),ROW($V$10:V204)), ROW()-ROW($V$10)+1), "")</f>
        <v/>
      </c>
    </row>
    <row r="206" spans="1:23" x14ac:dyDescent="0.75">
      <c r="A206" s="33">
        <v>41836</v>
      </c>
      <c r="B206" s="227">
        <v>0</v>
      </c>
      <c r="C206" s="34">
        <f t="shared" si="36"/>
        <v>0</v>
      </c>
      <c r="D206">
        <v>5.9900000000000446</v>
      </c>
      <c r="E206" s="34">
        <f>IF('Energy Usage'!A206&lt;MAIN!$B$19,0,$B$4*0.001)</f>
        <v>0.54</v>
      </c>
      <c r="F206" s="34">
        <f t="shared" si="43"/>
        <v>5.9900000000000446</v>
      </c>
      <c r="G206" s="35">
        <v>125600</v>
      </c>
      <c r="H206" s="18">
        <f t="shared" ca="1" si="37"/>
        <v>0</v>
      </c>
      <c r="I206" s="18">
        <f t="shared" ca="1" si="38"/>
        <v>0</v>
      </c>
      <c r="J206" s="18">
        <f t="shared" si="33"/>
        <v>0</v>
      </c>
      <c r="K206" s="18">
        <f t="shared" si="34"/>
        <v>0</v>
      </c>
      <c r="L206" s="18">
        <f t="shared" si="35"/>
        <v>0</v>
      </c>
      <c r="M206" s="18">
        <f t="shared" si="39"/>
        <v>0</v>
      </c>
      <c r="N206" s="18">
        <f t="shared" si="40"/>
        <v>960</v>
      </c>
      <c r="O206" s="121">
        <f>IF(A206&lt;MAIN!$B$19,0,N206*3600/1000000/0.96/0.96)</f>
        <v>3.7500000000000004</v>
      </c>
      <c r="P206" s="121"/>
      <c r="Q206" s="121"/>
      <c r="R206" s="121"/>
      <c r="S206" s="121"/>
      <c r="T206" s="18">
        <f t="shared" ca="1" si="41"/>
        <v>3.7500000000000004</v>
      </c>
      <c r="U206" s="131">
        <f t="shared" ca="1" si="42"/>
        <v>0.2678571428571429</v>
      </c>
      <c r="V206" s="198">
        <f ca="1">IF(INT(SUM($U$10:U206)/100) &gt; INT(SUM($U$10:U205)/100), 1, 0)</f>
        <v>0</v>
      </c>
      <c r="W206" t="str" cm="1">
        <f t="array" aca="1" ref="W206" ca="1">IF(V206=1, IFERROR(ROW()-LOOKUP(2,1/($V$10:V205=1),ROW($V$10:V205)), ROW()-ROW($V$10)+1), "")</f>
        <v/>
      </c>
    </row>
    <row r="207" spans="1:23" x14ac:dyDescent="0.75">
      <c r="A207" s="33">
        <v>41837</v>
      </c>
      <c r="B207" s="227">
        <v>0</v>
      </c>
      <c r="C207" s="34">
        <f t="shared" si="36"/>
        <v>0</v>
      </c>
      <c r="D207">
        <v>5.4500000000000446</v>
      </c>
      <c r="E207" s="34">
        <f>IF('Energy Usage'!A207&lt;MAIN!$B$19,0,$B$4*0.001)</f>
        <v>0.54</v>
      </c>
      <c r="F207" s="34">
        <f t="shared" si="43"/>
        <v>5.4500000000000446</v>
      </c>
      <c r="G207" s="35">
        <v>125600</v>
      </c>
      <c r="H207" s="18">
        <f t="shared" ca="1" si="37"/>
        <v>0</v>
      </c>
      <c r="I207" s="18">
        <f t="shared" ca="1" si="38"/>
        <v>0</v>
      </c>
      <c r="J207" s="18">
        <f t="shared" si="33"/>
        <v>0</v>
      </c>
      <c r="K207" s="18">
        <f t="shared" si="34"/>
        <v>0</v>
      </c>
      <c r="L207" s="18">
        <f t="shared" si="35"/>
        <v>0</v>
      </c>
      <c r="M207" s="18">
        <f t="shared" si="39"/>
        <v>0</v>
      </c>
      <c r="N207" s="18">
        <f t="shared" si="40"/>
        <v>960</v>
      </c>
      <c r="O207" s="121">
        <f>IF(A207&lt;MAIN!$B$19,0,N207*3600/1000000/0.96/0.96)</f>
        <v>3.7500000000000004</v>
      </c>
      <c r="P207" s="121"/>
      <c r="Q207" s="121"/>
      <c r="R207" s="121"/>
      <c r="S207" s="121"/>
      <c r="T207" s="18">
        <f t="shared" ca="1" si="41"/>
        <v>3.7500000000000004</v>
      </c>
      <c r="U207" s="131">
        <f t="shared" ca="1" si="42"/>
        <v>0.2678571428571429</v>
      </c>
      <c r="V207" s="198">
        <f ca="1">IF(INT(SUM($U$10:U207)/100) &gt; INT(SUM($U$10:U206)/100), 1, 0)</f>
        <v>0</v>
      </c>
      <c r="W207" t="str" cm="1">
        <f t="array" aca="1" ref="W207" ca="1">IF(V207=1, IFERROR(ROW()-LOOKUP(2,1/($V$10:V206=1),ROW($V$10:V206)), ROW()-ROW($V$10)+1), "")</f>
        <v/>
      </c>
    </row>
    <row r="208" spans="1:23" x14ac:dyDescent="0.75">
      <c r="A208" s="33">
        <v>41838</v>
      </c>
      <c r="B208" s="227">
        <v>37</v>
      </c>
      <c r="C208" s="34">
        <f t="shared" si="36"/>
        <v>2.5</v>
      </c>
      <c r="D208">
        <v>7.4100000000000446</v>
      </c>
      <c r="E208" s="34">
        <f>IF('Energy Usage'!A208&lt;MAIN!$B$19,0,$B$4*0.001)</f>
        <v>0.54</v>
      </c>
      <c r="F208" s="34">
        <f t="shared" si="43"/>
        <v>7.4100000000000446</v>
      </c>
      <c r="G208" s="35">
        <v>125600</v>
      </c>
      <c r="H208" s="18">
        <f t="shared" ca="1" si="37"/>
        <v>588983.25232107972</v>
      </c>
      <c r="I208" s="18">
        <f t="shared" ca="1" si="38"/>
        <v>0.58898325232107973</v>
      </c>
      <c r="J208" s="18">
        <f t="shared" si="33"/>
        <v>12500</v>
      </c>
      <c r="K208" s="18">
        <f t="shared" si="34"/>
        <v>12.5</v>
      </c>
      <c r="L208" s="18">
        <f t="shared" si="35"/>
        <v>25000000</v>
      </c>
      <c r="M208" s="18">
        <f t="shared" si="39"/>
        <v>25</v>
      </c>
      <c r="N208" s="18">
        <f t="shared" si="40"/>
        <v>960</v>
      </c>
      <c r="O208" s="121">
        <f>IF(A208&lt;MAIN!$B$19,0,N208*3600/1000000/0.96/0.96)</f>
        <v>3.7500000000000004</v>
      </c>
      <c r="P208" s="121"/>
      <c r="Q208" s="121"/>
      <c r="R208" s="121"/>
      <c r="S208" s="121"/>
      <c r="T208" s="18">
        <f t="shared" ca="1" si="41"/>
        <v>29.338983252321079</v>
      </c>
      <c r="U208" s="131">
        <f t="shared" ca="1" si="42"/>
        <v>2.0956416608800774</v>
      </c>
      <c r="V208" s="198">
        <f ca="1">IF(INT(SUM($U$10:U208)/100) &gt; INT(SUM($U$10:U207)/100), 1, 0)</f>
        <v>0</v>
      </c>
      <c r="W208" t="str" cm="1">
        <f t="array" aca="1" ref="W208" ca="1">IF(V208=1, IFERROR(ROW()-LOOKUP(2,1/($V$10:V207=1),ROW($V$10:V207)), ROW()-ROW($V$10)+1), "")</f>
        <v/>
      </c>
    </row>
    <row r="209" spans="1:23" x14ac:dyDescent="0.75">
      <c r="A209" s="33">
        <v>41839</v>
      </c>
      <c r="B209" s="227">
        <v>1.8</v>
      </c>
      <c r="C209" s="34">
        <f t="shared" si="36"/>
        <v>0.18</v>
      </c>
      <c r="D209">
        <v>7.0500000000000442</v>
      </c>
      <c r="E209" s="34">
        <f>IF('Energy Usage'!A209&lt;MAIN!$B$19,0,$B$4*0.001)</f>
        <v>0.54</v>
      </c>
      <c r="F209" s="34">
        <f t="shared" si="43"/>
        <v>7.0500000000000442</v>
      </c>
      <c r="G209" s="35">
        <v>125600</v>
      </c>
      <c r="H209" s="18">
        <f t="shared" ca="1" si="37"/>
        <v>42406.794167117747</v>
      </c>
      <c r="I209" s="18">
        <f t="shared" ca="1" si="38"/>
        <v>4.2406794167117748E-2</v>
      </c>
      <c r="J209" s="18">
        <f t="shared" si="33"/>
        <v>900</v>
      </c>
      <c r="K209" s="18">
        <f t="shared" si="34"/>
        <v>0.9</v>
      </c>
      <c r="L209" s="18">
        <f t="shared" si="35"/>
        <v>1800000</v>
      </c>
      <c r="M209" s="18">
        <f t="shared" si="39"/>
        <v>1.8</v>
      </c>
      <c r="N209" s="18">
        <f t="shared" si="40"/>
        <v>960</v>
      </c>
      <c r="O209" s="121">
        <f>IF(A209&lt;MAIN!$B$19,0,N209*3600/1000000/0.96/0.96)</f>
        <v>3.7500000000000004</v>
      </c>
      <c r="P209" s="121"/>
      <c r="Q209" s="121"/>
      <c r="R209" s="121"/>
      <c r="S209" s="121"/>
      <c r="T209" s="18">
        <f t="shared" ca="1" si="41"/>
        <v>5.5924067941671183</v>
      </c>
      <c r="U209" s="131">
        <f t="shared" ca="1" si="42"/>
        <v>0.39945762815479419</v>
      </c>
      <c r="V209" s="198">
        <f ca="1">IF(INT(SUM($U$10:U209)/100) &gt; INT(SUM($U$10:U208)/100), 1, 0)</f>
        <v>0</v>
      </c>
      <c r="W209" t="str" cm="1">
        <f t="array" aca="1" ref="W209" ca="1">IF(V209=1, IFERROR(ROW()-LOOKUP(2,1/($V$10:V208=1),ROW($V$10:V208)), ROW()-ROW($V$10)+1), "")</f>
        <v/>
      </c>
    </row>
    <row r="210" spans="1:23" x14ac:dyDescent="0.75">
      <c r="A210" s="33">
        <v>41840</v>
      </c>
      <c r="B210" s="227">
        <v>0</v>
      </c>
      <c r="C210" s="34">
        <f t="shared" si="36"/>
        <v>0</v>
      </c>
      <c r="D210">
        <v>6.5100000000000442</v>
      </c>
      <c r="E210" s="34">
        <f>IF('Energy Usage'!A210&lt;MAIN!$B$19,0,$B$4*0.001)</f>
        <v>0.54</v>
      </c>
      <c r="F210" s="34">
        <f t="shared" si="43"/>
        <v>6.5100000000000442</v>
      </c>
      <c r="G210" s="35">
        <v>125600</v>
      </c>
      <c r="H210" s="18">
        <f t="shared" ca="1" si="37"/>
        <v>0</v>
      </c>
      <c r="I210" s="18">
        <f t="shared" ca="1" si="38"/>
        <v>0</v>
      </c>
      <c r="J210" s="18">
        <f t="shared" si="33"/>
        <v>0</v>
      </c>
      <c r="K210" s="18">
        <f t="shared" si="34"/>
        <v>0</v>
      </c>
      <c r="L210" s="18">
        <f t="shared" si="35"/>
        <v>0</v>
      </c>
      <c r="M210" s="18">
        <f t="shared" si="39"/>
        <v>0</v>
      </c>
      <c r="N210" s="18">
        <f t="shared" si="40"/>
        <v>960</v>
      </c>
      <c r="O210" s="121">
        <f>IF(A210&lt;MAIN!$B$19,0,N210*3600/1000000/0.96/0.96)</f>
        <v>3.7500000000000004</v>
      </c>
      <c r="P210" s="121"/>
      <c r="Q210" s="121"/>
      <c r="R210" s="121"/>
      <c r="S210" s="121"/>
      <c r="T210" s="18">
        <f t="shared" ca="1" si="41"/>
        <v>3.7500000000000004</v>
      </c>
      <c r="U210" s="131">
        <f t="shared" ca="1" si="42"/>
        <v>0.2678571428571429</v>
      </c>
      <c r="V210" s="198">
        <f ca="1">IF(INT(SUM($U$10:U210)/100) &gt; INT(SUM($U$10:U209)/100), 1, 0)</f>
        <v>0</v>
      </c>
      <c r="W210" t="str" cm="1">
        <f t="array" aca="1" ref="W210" ca="1">IF(V210=1, IFERROR(ROW()-LOOKUP(2,1/($V$10:V209=1),ROW($V$10:V209)), ROW()-ROW($V$10)+1), "")</f>
        <v/>
      </c>
    </row>
    <row r="211" spans="1:23" x14ac:dyDescent="0.75">
      <c r="A211" s="33">
        <v>41841</v>
      </c>
      <c r="B211" s="227">
        <v>0</v>
      </c>
      <c r="C211" s="34">
        <f t="shared" si="36"/>
        <v>0</v>
      </c>
      <c r="D211">
        <v>5.9700000000000442</v>
      </c>
      <c r="E211" s="34">
        <f>IF('Energy Usage'!A211&lt;MAIN!$B$19,0,$B$4*0.001)</f>
        <v>0.54</v>
      </c>
      <c r="F211" s="34">
        <f t="shared" si="43"/>
        <v>5.9700000000000442</v>
      </c>
      <c r="G211" s="35">
        <v>125600</v>
      </c>
      <c r="H211" s="18">
        <f t="shared" ca="1" si="37"/>
        <v>0</v>
      </c>
      <c r="I211" s="18">
        <f t="shared" ca="1" si="38"/>
        <v>0</v>
      </c>
      <c r="J211" s="18">
        <f t="shared" si="33"/>
        <v>0</v>
      </c>
      <c r="K211" s="18">
        <f t="shared" si="34"/>
        <v>0</v>
      </c>
      <c r="L211" s="18">
        <f t="shared" si="35"/>
        <v>0</v>
      </c>
      <c r="M211" s="18">
        <f t="shared" si="39"/>
        <v>0</v>
      </c>
      <c r="N211" s="18">
        <f t="shared" si="40"/>
        <v>960</v>
      </c>
      <c r="O211" s="121">
        <f>IF(A211&lt;MAIN!$B$19,0,N211*3600/1000000/0.96/0.96)</f>
        <v>3.7500000000000004</v>
      </c>
      <c r="P211" s="121"/>
      <c r="Q211" s="121"/>
      <c r="R211" s="121"/>
      <c r="S211" s="121"/>
      <c r="T211" s="18">
        <f t="shared" ca="1" si="41"/>
        <v>3.7500000000000004</v>
      </c>
      <c r="U211" s="131">
        <f t="shared" ca="1" si="42"/>
        <v>0.2678571428571429</v>
      </c>
      <c r="V211" s="198">
        <f ca="1">IF(INT(SUM($U$10:U211)/100) &gt; INT(SUM($U$10:U210)/100), 1, 0)</f>
        <v>0</v>
      </c>
      <c r="W211" t="str" cm="1">
        <f t="array" aca="1" ref="W211" ca="1">IF(V211=1, IFERROR(ROW()-LOOKUP(2,1/($V$10:V210=1),ROW($V$10:V210)), ROW()-ROW($V$10)+1), "")</f>
        <v/>
      </c>
    </row>
    <row r="212" spans="1:23" x14ac:dyDescent="0.75">
      <c r="A212" s="33">
        <v>41842</v>
      </c>
      <c r="B212" s="227">
        <v>8</v>
      </c>
      <c r="C212" s="34">
        <f t="shared" si="36"/>
        <v>0.8</v>
      </c>
      <c r="D212">
        <v>6.2300000000000439</v>
      </c>
      <c r="E212" s="34">
        <f>IF('Energy Usage'!A212&lt;MAIN!$B$19,0,$B$4*0.001)</f>
        <v>0.54</v>
      </c>
      <c r="F212" s="34">
        <f t="shared" si="43"/>
        <v>6.2300000000000439</v>
      </c>
      <c r="G212" s="35">
        <v>125600</v>
      </c>
      <c r="H212" s="18">
        <f t="shared" ca="1" si="37"/>
        <v>188474.64074274554</v>
      </c>
      <c r="I212" s="18">
        <f t="shared" ca="1" si="38"/>
        <v>0.18847464074274553</v>
      </c>
      <c r="J212" s="18">
        <f t="shared" si="33"/>
        <v>4000</v>
      </c>
      <c r="K212" s="18">
        <f t="shared" si="34"/>
        <v>4</v>
      </c>
      <c r="L212" s="18">
        <f t="shared" si="35"/>
        <v>8000000</v>
      </c>
      <c r="M212" s="18">
        <f t="shared" si="39"/>
        <v>8</v>
      </c>
      <c r="N212" s="18">
        <f t="shared" si="40"/>
        <v>960</v>
      </c>
      <c r="O212" s="121">
        <f>IF(A212&lt;MAIN!$B$19,0,N212*3600/1000000/0.96/0.96)</f>
        <v>3.7500000000000004</v>
      </c>
      <c r="P212" s="121"/>
      <c r="Q212" s="121"/>
      <c r="R212" s="121"/>
      <c r="S212" s="121"/>
      <c r="T212" s="18">
        <f t="shared" ca="1" si="41"/>
        <v>11.938474640742745</v>
      </c>
      <c r="U212" s="131">
        <f t="shared" ca="1" si="42"/>
        <v>0.85274818862448176</v>
      </c>
      <c r="V212" s="198">
        <f ca="1">IF(INT(SUM($U$10:U212)/100) &gt; INT(SUM($U$10:U211)/100), 1, 0)</f>
        <v>0</v>
      </c>
      <c r="W212" t="str" cm="1">
        <f t="array" aca="1" ref="W212" ca="1">IF(V212=1, IFERROR(ROW()-LOOKUP(2,1/($V$10:V211=1),ROW($V$10:V211)), ROW()-ROW($V$10)+1), "")</f>
        <v/>
      </c>
    </row>
    <row r="213" spans="1:23" x14ac:dyDescent="0.75">
      <c r="A213" s="33">
        <v>41843</v>
      </c>
      <c r="B213" s="227">
        <v>18.2</v>
      </c>
      <c r="C213" s="34">
        <f t="shared" si="36"/>
        <v>1.82</v>
      </c>
      <c r="D213">
        <v>7.5100000000000433</v>
      </c>
      <c r="E213" s="34">
        <f>IF('Energy Usage'!A213&lt;MAIN!$B$19,0,$B$4*0.001)</f>
        <v>0.54</v>
      </c>
      <c r="F213" s="34">
        <f t="shared" si="43"/>
        <v>7.5100000000000433</v>
      </c>
      <c r="G213" s="35">
        <v>125600</v>
      </c>
      <c r="H213" s="18">
        <f t="shared" ca="1" si="37"/>
        <v>428779.80768974609</v>
      </c>
      <c r="I213" s="18">
        <f t="shared" ca="1" si="38"/>
        <v>0.42877980768974611</v>
      </c>
      <c r="J213" s="18">
        <f t="shared" si="33"/>
        <v>9100</v>
      </c>
      <c r="K213" s="18">
        <f t="shared" si="34"/>
        <v>9.1</v>
      </c>
      <c r="L213" s="18">
        <f t="shared" si="35"/>
        <v>18200000</v>
      </c>
      <c r="M213" s="18">
        <f t="shared" si="39"/>
        <v>18.2</v>
      </c>
      <c r="N213" s="18">
        <f t="shared" si="40"/>
        <v>960</v>
      </c>
      <c r="O213" s="121">
        <f>IF(A213&lt;MAIN!$B$19,0,N213*3600/1000000/0.96/0.96)</f>
        <v>3.7500000000000004</v>
      </c>
      <c r="P213" s="121"/>
      <c r="Q213" s="121"/>
      <c r="R213" s="121"/>
      <c r="S213" s="121"/>
      <c r="T213" s="18">
        <f t="shared" ca="1" si="41"/>
        <v>22.378779807689746</v>
      </c>
      <c r="U213" s="131">
        <f t="shared" ca="1" si="42"/>
        <v>1.5984842719778392</v>
      </c>
      <c r="V213" s="198">
        <f ca="1">IF(INT(SUM($U$10:U213)/100) &gt; INT(SUM($U$10:U212)/100), 1, 0)</f>
        <v>0</v>
      </c>
      <c r="W213" t="str" cm="1">
        <f t="array" aca="1" ref="W213" ca="1">IF(V213=1, IFERROR(ROW()-LOOKUP(2,1/($V$10:V212=1),ROW($V$10:V212)), ROW()-ROW($V$10)+1), "")</f>
        <v/>
      </c>
    </row>
    <row r="214" spans="1:23" x14ac:dyDescent="0.75">
      <c r="A214" s="33">
        <v>41844</v>
      </c>
      <c r="B214" s="227">
        <v>0.6</v>
      </c>
      <c r="C214" s="34">
        <f t="shared" si="36"/>
        <v>0.06</v>
      </c>
      <c r="D214">
        <v>7.0300000000000429</v>
      </c>
      <c r="E214" s="34">
        <f>IF('Energy Usage'!A214&lt;MAIN!$B$19,0,$B$4*0.001)</f>
        <v>0.54</v>
      </c>
      <c r="F214" s="34">
        <f t="shared" si="43"/>
        <v>7.0300000000000429</v>
      </c>
      <c r="G214" s="35">
        <v>125600</v>
      </c>
      <c r="H214" s="18">
        <f t="shared" ca="1" si="37"/>
        <v>14135.598055705914</v>
      </c>
      <c r="I214" s="18">
        <f t="shared" ca="1" si="38"/>
        <v>1.4135598055705913E-2</v>
      </c>
      <c r="J214" s="18">
        <f t="shared" si="33"/>
        <v>300</v>
      </c>
      <c r="K214" s="18">
        <f t="shared" si="34"/>
        <v>0.3</v>
      </c>
      <c r="L214" s="18">
        <f t="shared" si="35"/>
        <v>600000</v>
      </c>
      <c r="M214" s="18">
        <f t="shared" si="39"/>
        <v>0.6</v>
      </c>
      <c r="N214" s="18">
        <f t="shared" si="40"/>
        <v>960</v>
      </c>
      <c r="O214" s="121">
        <f>IF(A214&lt;MAIN!$B$19,0,N214*3600/1000000/0.96/0.96)</f>
        <v>3.7500000000000004</v>
      </c>
      <c r="P214" s="121"/>
      <c r="Q214" s="121"/>
      <c r="R214" s="121"/>
      <c r="S214" s="121"/>
      <c r="T214" s="18">
        <f t="shared" ca="1" si="41"/>
        <v>4.3641355980557064</v>
      </c>
      <c r="U214" s="131">
        <f t="shared" ca="1" si="42"/>
        <v>0.31172397128969331</v>
      </c>
      <c r="V214" s="198">
        <f ca="1">IF(INT(SUM($U$10:U214)/100) &gt; INT(SUM($U$10:U213)/100), 1, 0)</f>
        <v>0</v>
      </c>
      <c r="W214" t="str" cm="1">
        <f t="array" aca="1" ref="W214" ca="1">IF(V214=1, IFERROR(ROW()-LOOKUP(2,1/($V$10:V213=1),ROW($V$10:V213)), ROW()-ROW($V$10)+1), "")</f>
        <v/>
      </c>
    </row>
    <row r="215" spans="1:23" x14ac:dyDescent="0.75">
      <c r="A215" s="33">
        <v>41845</v>
      </c>
      <c r="B215" s="227">
        <v>0</v>
      </c>
      <c r="C215" s="34">
        <f t="shared" si="36"/>
        <v>0</v>
      </c>
      <c r="D215">
        <v>6.4900000000000428</v>
      </c>
      <c r="E215" s="34">
        <f>IF('Energy Usage'!A215&lt;MAIN!$B$19,0,$B$4*0.001)</f>
        <v>0.54</v>
      </c>
      <c r="F215" s="34">
        <f t="shared" si="43"/>
        <v>6.4900000000000428</v>
      </c>
      <c r="G215" s="35">
        <v>125600</v>
      </c>
      <c r="H215" s="18">
        <f t="shared" ca="1" si="37"/>
        <v>0</v>
      </c>
      <c r="I215" s="18">
        <f t="shared" ca="1" si="38"/>
        <v>0</v>
      </c>
      <c r="J215" s="18">
        <f t="shared" si="33"/>
        <v>0</v>
      </c>
      <c r="K215" s="18">
        <f t="shared" si="34"/>
        <v>0</v>
      </c>
      <c r="L215" s="18">
        <f t="shared" si="35"/>
        <v>0</v>
      </c>
      <c r="M215" s="18">
        <f t="shared" si="39"/>
        <v>0</v>
      </c>
      <c r="N215" s="18">
        <f t="shared" si="40"/>
        <v>960</v>
      </c>
      <c r="O215" s="121">
        <f>IF(A215&lt;MAIN!$B$19,0,N215*3600/1000000/0.96/0.96)</f>
        <v>3.7500000000000004</v>
      </c>
      <c r="P215" s="121"/>
      <c r="Q215" s="121"/>
      <c r="R215" s="121"/>
      <c r="S215" s="121"/>
      <c r="T215" s="18">
        <f t="shared" ca="1" si="41"/>
        <v>3.7500000000000004</v>
      </c>
      <c r="U215" s="131">
        <f t="shared" ca="1" si="42"/>
        <v>0.2678571428571429</v>
      </c>
      <c r="V215" s="198">
        <f ca="1">IF(INT(SUM($U$10:U215)/100) &gt; INT(SUM($U$10:U214)/100), 1, 0)</f>
        <v>0</v>
      </c>
      <c r="W215" t="str" cm="1">
        <f t="array" aca="1" ref="W215" ca="1">IF(V215=1, IFERROR(ROW()-LOOKUP(2,1/($V$10:V214=1),ROW($V$10:V214)), ROW()-ROW($V$10)+1), "")</f>
        <v/>
      </c>
    </row>
    <row r="216" spans="1:23" x14ac:dyDescent="0.75">
      <c r="A216" s="33">
        <v>41846</v>
      </c>
      <c r="B216" s="227">
        <v>0</v>
      </c>
      <c r="C216" s="34">
        <f t="shared" si="36"/>
        <v>0</v>
      </c>
      <c r="D216">
        <v>5.9500000000000428</v>
      </c>
      <c r="E216" s="34">
        <f>IF('Energy Usage'!A216&lt;MAIN!$B$19,0,$B$4*0.001)</f>
        <v>0.54</v>
      </c>
      <c r="F216" s="34">
        <f t="shared" si="43"/>
        <v>5.9500000000000428</v>
      </c>
      <c r="G216" s="35">
        <v>125600</v>
      </c>
      <c r="H216" s="18">
        <f t="shared" ca="1" si="37"/>
        <v>0</v>
      </c>
      <c r="I216" s="18">
        <f t="shared" ca="1" si="38"/>
        <v>0</v>
      </c>
      <c r="J216" s="18">
        <f t="shared" si="33"/>
        <v>0</v>
      </c>
      <c r="K216" s="18">
        <f t="shared" si="34"/>
        <v>0</v>
      </c>
      <c r="L216" s="18">
        <f t="shared" si="35"/>
        <v>0</v>
      </c>
      <c r="M216" s="18">
        <f t="shared" si="39"/>
        <v>0</v>
      </c>
      <c r="N216" s="18">
        <f t="shared" si="40"/>
        <v>960</v>
      </c>
      <c r="O216" s="121">
        <f>IF(A216&lt;MAIN!$B$19,0,N216*3600/1000000/0.96/0.96)</f>
        <v>3.7500000000000004</v>
      </c>
      <c r="P216" s="121"/>
      <c r="Q216" s="121"/>
      <c r="R216" s="121"/>
      <c r="S216" s="121"/>
      <c r="T216" s="18">
        <f t="shared" ca="1" si="41"/>
        <v>3.7500000000000004</v>
      </c>
      <c r="U216" s="131">
        <f t="shared" ca="1" si="42"/>
        <v>0.2678571428571429</v>
      </c>
      <c r="V216" s="198">
        <f ca="1">IF(INT(SUM($U$10:U216)/100) &gt; INT(SUM($U$10:U215)/100), 1, 0)</f>
        <v>0</v>
      </c>
      <c r="W216" t="str" cm="1">
        <f t="array" aca="1" ref="W216" ca="1">IF(V216=1, IFERROR(ROW()-LOOKUP(2,1/($V$10:V215=1),ROW($V$10:V215)), ROW()-ROW($V$10)+1), "")</f>
        <v/>
      </c>
    </row>
    <row r="217" spans="1:23" x14ac:dyDescent="0.75">
      <c r="A217" s="33">
        <v>41847</v>
      </c>
      <c r="B217" s="227">
        <v>0</v>
      </c>
      <c r="C217" s="34">
        <f t="shared" si="36"/>
        <v>0</v>
      </c>
      <c r="D217">
        <v>5.4100000000000428</v>
      </c>
      <c r="E217" s="34">
        <f>IF('Energy Usage'!A217&lt;MAIN!$B$19,0,$B$4*0.001)</f>
        <v>0.54</v>
      </c>
      <c r="F217" s="34">
        <f t="shared" si="43"/>
        <v>5.4100000000000428</v>
      </c>
      <c r="G217" s="35">
        <v>125600</v>
      </c>
      <c r="H217" s="18">
        <f t="shared" ca="1" si="37"/>
        <v>0</v>
      </c>
      <c r="I217" s="18">
        <f t="shared" ca="1" si="38"/>
        <v>0</v>
      </c>
      <c r="J217" s="18">
        <f t="shared" si="33"/>
        <v>0</v>
      </c>
      <c r="K217" s="18">
        <f t="shared" si="34"/>
        <v>0</v>
      </c>
      <c r="L217" s="18">
        <f t="shared" si="35"/>
        <v>0</v>
      </c>
      <c r="M217" s="18">
        <f t="shared" si="39"/>
        <v>0</v>
      </c>
      <c r="N217" s="18">
        <f t="shared" si="40"/>
        <v>960</v>
      </c>
      <c r="O217" s="121">
        <f>IF(A217&lt;MAIN!$B$19,0,N217*3600/1000000/0.96/0.96)</f>
        <v>3.7500000000000004</v>
      </c>
      <c r="P217" s="121"/>
      <c r="Q217" s="121"/>
      <c r="R217" s="121"/>
      <c r="S217" s="121"/>
      <c r="T217" s="18">
        <f t="shared" ca="1" si="41"/>
        <v>3.7500000000000004</v>
      </c>
      <c r="U217" s="131">
        <f t="shared" ca="1" si="42"/>
        <v>0.2678571428571429</v>
      </c>
      <c r="V217" s="198">
        <f ca="1">IF(INT(SUM($U$10:U217)/100) &gt; INT(SUM($U$10:U216)/100), 1, 0)</f>
        <v>0</v>
      </c>
      <c r="W217" t="str" cm="1">
        <f t="array" aca="1" ref="W217" ca="1">IF(V217=1, IFERROR(ROW()-LOOKUP(2,1/($V$10:V216=1),ROW($V$10:V216)), ROW()-ROW($V$10)+1), "")</f>
        <v/>
      </c>
    </row>
    <row r="218" spans="1:23" x14ac:dyDescent="0.75">
      <c r="A218" s="33">
        <v>41848</v>
      </c>
      <c r="B218" s="227">
        <v>0</v>
      </c>
      <c r="C218" s="34">
        <f t="shared" si="36"/>
        <v>0</v>
      </c>
      <c r="D218">
        <v>4.8700000000000427</v>
      </c>
      <c r="E218" s="34">
        <f>IF('Energy Usage'!A218&lt;MAIN!$B$19,0,$B$4*0.001)</f>
        <v>0.54</v>
      </c>
      <c r="F218" s="34">
        <f t="shared" si="43"/>
        <v>4.8700000000000427</v>
      </c>
      <c r="G218" s="35">
        <v>125600</v>
      </c>
      <c r="H218" s="18">
        <f t="shared" ca="1" si="37"/>
        <v>0</v>
      </c>
      <c r="I218" s="18">
        <f t="shared" ca="1" si="38"/>
        <v>0</v>
      </c>
      <c r="J218" s="18">
        <f t="shared" si="33"/>
        <v>0</v>
      </c>
      <c r="K218" s="18">
        <f t="shared" si="34"/>
        <v>0</v>
      </c>
      <c r="L218" s="18">
        <f t="shared" si="35"/>
        <v>0</v>
      </c>
      <c r="M218" s="18">
        <f t="shared" si="39"/>
        <v>0</v>
      </c>
      <c r="N218" s="18">
        <f t="shared" si="40"/>
        <v>960</v>
      </c>
      <c r="O218" s="121">
        <f>IF(A218&lt;MAIN!$B$19,0,N218*3600/1000000/0.96/0.96)</f>
        <v>3.7500000000000004</v>
      </c>
      <c r="P218" s="121"/>
      <c r="Q218" s="121"/>
      <c r="R218" s="121"/>
      <c r="S218" s="121"/>
      <c r="T218" s="18">
        <f t="shared" ca="1" si="41"/>
        <v>3.7500000000000004</v>
      </c>
      <c r="U218" s="131">
        <f t="shared" ca="1" si="42"/>
        <v>0.2678571428571429</v>
      </c>
      <c r="V218" s="198">
        <f ca="1">IF(INT(SUM($U$10:U218)/100) &gt; INT(SUM($U$10:U217)/100), 1, 0)</f>
        <v>0</v>
      </c>
      <c r="W218" t="str" cm="1">
        <f t="array" aca="1" ref="W218" ca="1">IF(V218=1, IFERROR(ROW()-LOOKUP(2,1/($V$10:V217=1),ROW($V$10:V217)), ROW()-ROW($V$10)+1), "")</f>
        <v/>
      </c>
    </row>
    <row r="219" spans="1:23" x14ac:dyDescent="0.75">
      <c r="A219" s="33">
        <v>41849</v>
      </c>
      <c r="B219" s="227">
        <v>0</v>
      </c>
      <c r="C219" s="34">
        <f t="shared" si="36"/>
        <v>0</v>
      </c>
      <c r="D219">
        <v>4.3300000000000427</v>
      </c>
      <c r="E219" s="34">
        <f>IF('Energy Usage'!A219&lt;MAIN!$B$19,0,$B$4*0.001)</f>
        <v>0.54</v>
      </c>
      <c r="F219" s="34">
        <f t="shared" si="43"/>
        <v>4.3300000000000427</v>
      </c>
      <c r="G219" s="35">
        <v>125600</v>
      </c>
      <c r="H219" s="18">
        <f t="shared" ca="1" si="37"/>
        <v>0</v>
      </c>
      <c r="I219" s="18">
        <f t="shared" ca="1" si="38"/>
        <v>0</v>
      </c>
      <c r="J219" s="18">
        <f t="shared" si="33"/>
        <v>0</v>
      </c>
      <c r="K219" s="18">
        <f t="shared" si="34"/>
        <v>0</v>
      </c>
      <c r="L219" s="18">
        <f t="shared" si="35"/>
        <v>0</v>
      </c>
      <c r="M219" s="18">
        <f t="shared" si="39"/>
        <v>0</v>
      </c>
      <c r="N219" s="18">
        <f t="shared" si="40"/>
        <v>960</v>
      </c>
      <c r="O219" s="121">
        <f>IF(A219&lt;MAIN!$B$19,0,N219*3600/1000000/0.96/0.96)</f>
        <v>3.7500000000000004</v>
      </c>
      <c r="P219" s="121"/>
      <c r="Q219" s="121"/>
      <c r="R219" s="121"/>
      <c r="S219" s="121"/>
      <c r="T219" s="18">
        <f t="shared" ca="1" si="41"/>
        <v>3.7500000000000004</v>
      </c>
      <c r="U219" s="131">
        <f t="shared" ca="1" si="42"/>
        <v>0.2678571428571429</v>
      </c>
      <c r="V219" s="198">
        <f ca="1">IF(INT(SUM($U$10:U219)/100) &gt; INT(SUM($U$10:U218)/100), 1, 0)</f>
        <v>0</v>
      </c>
      <c r="W219" t="str" cm="1">
        <f t="array" aca="1" ref="W219" ca="1">IF(V219=1, IFERROR(ROW()-LOOKUP(2,1/($V$10:V218=1),ROW($V$10:V218)), ROW()-ROW($V$10)+1), "")</f>
        <v/>
      </c>
    </row>
    <row r="220" spans="1:23" x14ac:dyDescent="0.75">
      <c r="A220" s="33">
        <v>41850</v>
      </c>
      <c r="B220" s="227">
        <v>0</v>
      </c>
      <c r="C220" s="34">
        <f t="shared" si="36"/>
        <v>0</v>
      </c>
      <c r="D220">
        <v>3.7900000000000427</v>
      </c>
      <c r="E220" s="34">
        <f>IF('Energy Usage'!A220&lt;MAIN!$B$19,0,$B$4*0.001)</f>
        <v>0.54</v>
      </c>
      <c r="F220" s="34">
        <f t="shared" si="43"/>
        <v>3.7900000000000427</v>
      </c>
      <c r="G220" s="35">
        <v>125600</v>
      </c>
      <c r="H220" s="18">
        <f t="shared" ca="1" si="37"/>
        <v>0</v>
      </c>
      <c r="I220" s="18">
        <f t="shared" ca="1" si="38"/>
        <v>0</v>
      </c>
      <c r="J220" s="18">
        <f t="shared" si="33"/>
        <v>0</v>
      </c>
      <c r="K220" s="18">
        <f t="shared" si="34"/>
        <v>0</v>
      </c>
      <c r="L220" s="18">
        <f t="shared" si="35"/>
        <v>0</v>
      </c>
      <c r="M220" s="18">
        <f t="shared" si="39"/>
        <v>0</v>
      </c>
      <c r="N220" s="18">
        <f t="shared" si="40"/>
        <v>960</v>
      </c>
      <c r="O220" s="121">
        <f>IF(A220&lt;MAIN!$B$19,0,N220*3600/1000000/0.96/0.96)</f>
        <v>3.7500000000000004</v>
      </c>
      <c r="P220" s="121"/>
      <c r="Q220" s="121"/>
      <c r="R220" s="121"/>
      <c r="S220" s="121"/>
      <c r="T220" s="18">
        <f t="shared" ca="1" si="41"/>
        <v>3.7500000000000004</v>
      </c>
      <c r="U220" s="131">
        <f t="shared" ca="1" si="42"/>
        <v>0.2678571428571429</v>
      </c>
      <c r="V220" s="198">
        <f ca="1">IF(INT(SUM($U$10:U220)/100) &gt; INT(SUM($U$10:U219)/100), 1, 0)</f>
        <v>0</v>
      </c>
      <c r="W220" t="str" cm="1">
        <f t="array" aca="1" ref="W220" ca="1">IF(V220=1, IFERROR(ROW()-LOOKUP(2,1/($V$10:V219=1),ROW($V$10:V219)), ROW()-ROW($V$10)+1), "")</f>
        <v/>
      </c>
    </row>
    <row r="221" spans="1:23" x14ac:dyDescent="0.75">
      <c r="A221" s="33">
        <v>41851</v>
      </c>
      <c r="B221" s="227">
        <v>0</v>
      </c>
      <c r="C221" s="34">
        <f t="shared" si="36"/>
        <v>0</v>
      </c>
      <c r="D221">
        <v>3.2500000000000426</v>
      </c>
      <c r="E221" s="34">
        <f>IF('Energy Usage'!A221&lt;MAIN!$B$19,0,$B$4*0.001)</f>
        <v>0.54</v>
      </c>
      <c r="F221" s="34">
        <f t="shared" si="43"/>
        <v>3.2500000000000426</v>
      </c>
      <c r="G221" s="35">
        <v>125600</v>
      </c>
      <c r="H221" s="18">
        <f t="shared" ca="1" si="37"/>
        <v>0</v>
      </c>
      <c r="I221" s="18">
        <f t="shared" ca="1" si="38"/>
        <v>0</v>
      </c>
      <c r="J221" s="18">
        <f t="shared" si="33"/>
        <v>0</v>
      </c>
      <c r="K221" s="18">
        <f t="shared" si="34"/>
        <v>0</v>
      </c>
      <c r="L221" s="18">
        <f t="shared" si="35"/>
        <v>0</v>
      </c>
      <c r="M221" s="18">
        <f t="shared" si="39"/>
        <v>0</v>
      </c>
      <c r="N221" s="18">
        <f t="shared" si="40"/>
        <v>960</v>
      </c>
      <c r="O221" s="121">
        <f>IF(A221&lt;MAIN!$B$19,0,N221*3600/1000000/0.96/0.96)</f>
        <v>3.7500000000000004</v>
      </c>
      <c r="P221" s="121"/>
      <c r="Q221" s="121"/>
      <c r="R221" s="121"/>
      <c r="S221" s="121"/>
      <c r="T221" s="18">
        <f t="shared" ca="1" si="41"/>
        <v>3.7500000000000004</v>
      </c>
      <c r="U221" s="131">
        <f t="shared" ca="1" si="42"/>
        <v>0.2678571428571429</v>
      </c>
      <c r="V221" s="198">
        <f ca="1">IF(INT(SUM($U$10:U221)/100) &gt; INT(SUM($U$10:U220)/100), 1, 0)</f>
        <v>0</v>
      </c>
      <c r="W221" t="str" cm="1">
        <f t="array" aca="1" ref="W221" ca="1">IF(V221=1, IFERROR(ROW()-LOOKUP(2,1/($V$10:V220=1),ROW($V$10:V220)), ROW()-ROW($V$10)+1), "")</f>
        <v/>
      </c>
    </row>
    <row r="222" spans="1:23" x14ac:dyDescent="0.75">
      <c r="A222" s="33">
        <v>41852</v>
      </c>
      <c r="B222" s="227">
        <v>0</v>
      </c>
      <c r="C222" s="34">
        <f t="shared" si="36"/>
        <v>0</v>
      </c>
      <c r="D222">
        <v>2.7100000000000426</v>
      </c>
      <c r="E222" s="34">
        <f>IF('Energy Usage'!A222&lt;MAIN!$B$19,0,$B$4*0.001)</f>
        <v>0.54</v>
      </c>
      <c r="F222" s="34">
        <f t="shared" si="43"/>
        <v>2.7100000000000426</v>
      </c>
      <c r="G222" s="35">
        <v>125600</v>
      </c>
      <c r="H222" s="18">
        <f t="shared" ca="1" si="37"/>
        <v>0</v>
      </c>
      <c r="I222" s="18">
        <f t="shared" ca="1" si="38"/>
        <v>0</v>
      </c>
      <c r="J222" s="18">
        <f t="shared" si="33"/>
        <v>0</v>
      </c>
      <c r="K222" s="18">
        <f t="shared" si="34"/>
        <v>0</v>
      </c>
      <c r="L222" s="18">
        <f t="shared" si="35"/>
        <v>0</v>
      </c>
      <c r="M222" s="18">
        <f t="shared" si="39"/>
        <v>0</v>
      </c>
      <c r="N222" s="18">
        <f t="shared" si="40"/>
        <v>960</v>
      </c>
      <c r="O222" s="121">
        <f>IF(A222&lt;MAIN!$B$19,0,N222*3600/1000000/0.96/0.96)</f>
        <v>3.7500000000000004</v>
      </c>
      <c r="P222" s="121"/>
      <c r="Q222" s="121"/>
      <c r="R222" s="121"/>
      <c r="S222" s="121"/>
      <c r="T222" s="18">
        <f t="shared" ca="1" si="41"/>
        <v>3.7500000000000004</v>
      </c>
      <c r="U222" s="131">
        <f t="shared" ca="1" si="42"/>
        <v>0.2678571428571429</v>
      </c>
      <c r="V222" s="198">
        <f ca="1">IF(INT(SUM($U$10:U222)/100) &gt; INT(SUM($U$10:U221)/100), 1, 0)</f>
        <v>0</v>
      </c>
      <c r="W222" t="str" cm="1">
        <f t="array" aca="1" ref="W222" ca="1">IF(V222=1, IFERROR(ROW()-LOOKUP(2,1/($V$10:V221=1),ROW($V$10:V221)), ROW()-ROW($V$10)+1), "")</f>
        <v/>
      </c>
    </row>
    <row r="223" spans="1:23" x14ac:dyDescent="0.75">
      <c r="A223" s="33">
        <v>41853</v>
      </c>
      <c r="B223" s="227">
        <v>0</v>
      </c>
      <c r="C223" s="34">
        <f t="shared" si="36"/>
        <v>0</v>
      </c>
      <c r="D223">
        <v>2.1700000000000426</v>
      </c>
      <c r="E223" s="34">
        <f>IF('Energy Usage'!A223&lt;MAIN!$B$19,0,$B$4*0.001)</f>
        <v>0.54</v>
      </c>
      <c r="F223" s="34">
        <f t="shared" si="43"/>
        <v>2.1700000000000426</v>
      </c>
      <c r="G223" s="35">
        <v>125600</v>
      </c>
      <c r="H223" s="18">
        <f t="shared" ca="1" si="37"/>
        <v>0</v>
      </c>
      <c r="I223" s="18">
        <f t="shared" ca="1" si="38"/>
        <v>0</v>
      </c>
      <c r="J223" s="18">
        <f t="shared" si="33"/>
        <v>0</v>
      </c>
      <c r="K223" s="18">
        <f t="shared" si="34"/>
        <v>0</v>
      </c>
      <c r="L223" s="18">
        <f t="shared" si="35"/>
        <v>0</v>
      </c>
      <c r="M223" s="18">
        <f t="shared" si="39"/>
        <v>0</v>
      </c>
      <c r="N223" s="18">
        <f t="shared" si="40"/>
        <v>960</v>
      </c>
      <c r="O223" s="121">
        <f>IF(A223&lt;MAIN!$B$19,0,N223*3600/1000000/0.96/0.96)</f>
        <v>3.7500000000000004</v>
      </c>
      <c r="P223" s="121"/>
      <c r="Q223" s="121"/>
      <c r="R223" s="121"/>
      <c r="S223" s="121"/>
      <c r="T223" s="18">
        <f t="shared" ca="1" si="41"/>
        <v>3.7500000000000004</v>
      </c>
      <c r="U223" s="131">
        <f t="shared" ca="1" si="42"/>
        <v>0.2678571428571429</v>
      </c>
      <c r="V223" s="198">
        <f ca="1">IF(INT(SUM($U$10:U223)/100) &gt; INT(SUM($U$10:U222)/100), 1, 0)</f>
        <v>0</v>
      </c>
      <c r="W223" t="str" cm="1">
        <f t="array" aca="1" ref="W223" ca="1">IF(V223=1, IFERROR(ROW()-LOOKUP(2,1/($V$10:V222=1),ROW($V$10:V222)), ROW()-ROW($V$10)+1), "")</f>
        <v/>
      </c>
    </row>
    <row r="224" spans="1:23" x14ac:dyDescent="0.75">
      <c r="A224" s="33">
        <v>41854</v>
      </c>
      <c r="B224" s="227">
        <v>0</v>
      </c>
      <c r="C224" s="34">
        <f t="shared" si="36"/>
        <v>0</v>
      </c>
      <c r="D224">
        <v>1.6300000000000425</v>
      </c>
      <c r="E224" s="34">
        <f>IF('Energy Usage'!A224&lt;MAIN!$B$19,0,$B$4*0.001)</f>
        <v>0.54</v>
      </c>
      <c r="F224" s="34">
        <f t="shared" si="43"/>
        <v>1.6300000000000425</v>
      </c>
      <c r="G224" s="35">
        <v>125600</v>
      </c>
      <c r="H224" s="18">
        <f t="shared" ca="1" si="37"/>
        <v>0</v>
      </c>
      <c r="I224" s="18">
        <f t="shared" ca="1" si="38"/>
        <v>0</v>
      </c>
      <c r="J224" s="18">
        <f t="shared" si="33"/>
        <v>0</v>
      </c>
      <c r="K224" s="18">
        <f t="shared" si="34"/>
        <v>0</v>
      </c>
      <c r="L224" s="18">
        <f t="shared" si="35"/>
        <v>0</v>
      </c>
      <c r="M224" s="18">
        <f t="shared" si="39"/>
        <v>0</v>
      </c>
      <c r="N224" s="18">
        <f t="shared" si="40"/>
        <v>960</v>
      </c>
      <c r="O224" s="121">
        <f>IF(A224&lt;MAIN!$B$19,0,N224*3600/1000000/0.96/0.96)</f>
        <v>3.7500000000000004</v>
      </c>
      <c r="P224" s="121"/>
      <c r="Q224" s="121"/>
      <c r="R224" s="121"/>
      <c r="S224" s="121"/>
      <c r="T224" s="18">
        <f t="shared" ca="1" si="41"/>
        <v>3.7500000000000004</v>
      </c>
      <c r="U224" s="131">
        <f t="shared" ca="1" si="42"/>
        <v>0.2678571428571429</v>
      </c>
      <c r="V224" s="198">
        <f ca="1">IF(INT(SUM($U$10:U224)/100) &gt; INT(SUM($U$10:U223)/100), 1, 0)</f>
        <v>0</v>
      </c>
      <c r="W224" t="str" cm="1">
        <f t="array" aca="1" ref="W224" ca="1">IF(V224=1, IFERROR(ROW()-LOOKUP(2,1/($V$10:V223=1),ROW($V$10:V223)), ROW()-ROW($V$10)+1), "")</f>
        <v/>
      </c>
    </row>
    <row r="225" spans="1:23" x14ac:dyDescent="0.75">
      <c r="A225" s="33">
        <v>41855</v>
      </c>
      <c r="B225" s="227">
        <v>0</v>
      </c>
      <c r="C225" s="34">
        <f t="shared" si="36"/>
        <v>0</v>
      </c>
      <c r="D225">
        <v>1.0900000000000425</v>
      </c>
      <c r="E225" s="34">
        <f>IF('Energy Usage'!A225&lt;MAIN!$B$19,0,$B$4*0.001)</f>
        <v>0.54</v>
      </c>
      <c r="F225" s="34">
        <f t="shared" si="43"/>
        <v>1.0900000000000425</v>
      </c>
      <c r="G225" s="35">
        <v>125600</v>
      </c>
      <c r="H225" s="18">
        <f t="shared" ca="1" si="37"/>
        <v>0</v>
      </c>
      <c r="I225" s="18">
        <f t="shared" ca="1" si="38"/>
        <v>0</v>
      </c>
      <c r="J225" s="18">
        <f t="shared" si="33"/>
        <v>0</v>
      </c>
      <c r="K225" s="18">
        <f t="shared" si="34"/>
        <v>0</v>
      </c>
      <c r="L225" s="18">
        <f t="shared" si="35"/>
        <v>0</v>
      </c>
      <c r="M225" s="18">
        <f t="shared" si="39"/>
        <v>0</v>
      </c>
      <c r="N225" s="18">
        <f t="shared" si="40"/>
        <v>960</v>
      </c>
      <c r="O225" s="121">
        <f>IF(A225&lt;MAIN!$B$19,0,N225*3600/1000000/0.96/0.96)</f>
        <v>3.7500000000000004</v>
      </c>
      <c r="P225" s="121"/>
      <c r="Q225" s="121"/>
      <c r="R225" s="121"/>
      <c r="S225" s="121"/>
      <c r="T225" s="18">
        <f t="shared" ca="1" si="41"/>
        <v>3.7500000000000004</v>
      </c>
      <c r="U225" s="131">
        <f t="shared" ca="1" si="42"/>
        <v>0.2678571428571429</v>
      </c>
      <c r="V225" s="198">
        <f ca="1">IF(INT(SUM($U$10:U225)/100) &gt; INT(SUM($U$10:U224)/100), 1, 0)</f>
        <v>0</v>
      </c>
      <c r="W225" t="str" cm="1">
        <f t="array" aca="1" ref="W225" ca="1">IF(V225=1, IFERROR(ROW()-LOOKUP(2,1/($V$10:V224=1),ROW($V$10:V224)), ROW()-ROW($V$10)+1), "")</f>
        <v/>
      </c>
    </row>
    <row r="226" spans="1:23" x14ac:dyDescent="0.75">
      <c r="A226" s="33">
        <v>41856</v>
      </c>
      <c r="B226" s="227">
        <v>0</v>
      </c>
      <c r="C226" s="34">
        <f t="shared" si="36"/>
        <v>0</v>
      </c>
      <c r="D226">
        <v>0.55000000000004245</v>
      </c>
      <c r="E226" s="34">
        <f>IF('Energy Usage'!A226&lt;MAIN!$B$19,0,$B$4*0.001)</f>
        <v>0.54</v>
      </c>
      <c r="F226" s="34">
        <f t="shared" si="43"/>
        <v>0.55000000000004245</v>
      </c>
      <c r="G226" s="35">
        <v>125600</v>
      </c>
      <c r="H226" s="18">
        <f t="shared" ca="1" si="37"/>
        <v>0</v>
      </c>
      <c r="I226" s="18">
        <f t="shared" ca="1" si="38"/>
        <v>0</v>
      </c>
      <c r="J226" s="18">
        <f t="shared" si="33"/>
        <v>0</v>
      </c>
      <c r="K226" s="18">
        <f t="shared" si="34"/>
        <v>0</v>
      </c>
      <c r="L226" s="18">
        <f t="shared" si="35"/>
        <v>0</v>
      </c>
      <c r="M226" s="18">
        <f t="shared" si="39"/>
        <v>0</v>
      </c>
      <c r="N226" s="18">
        <f t="shared" si="40"/>
        <v>960</v>
      </c>
      <c r="O226" s="121">
        <f>IF(A226&lt;MAIN!$B$19,0,N226*3600/1000000/0.96/0.96)</f>
        <v>3.7500000000000004</v>
      </c>
      <c r="P226" s="121"/>
      <c r="Q226" s="121"/>
      <c r="R226" s="121"/>
      <c r="S226" s="121"/>
      <c r="T226" s="18">
        <f t="shared" ca="1" si="41"/>
        <v>3.7500000000000004</v>
      </c>
      <c r="U226" s="131">
        <f t="shared" ca="1" si="42"/>
        <v>0.2678571428571429</v>
      </c>
      <c r="V226" s="198">
        <f ca="1">IF(INT(SUM($U$10:U226)/100) &gt; INT(SUM($U$10:U225)/100), 1, 0)</f>
        <v>0</v>
      </c>
      <c r="W226" t="str" cm="1">
        <f t="array" aca="1" ref="W226" ca="1">IF(V226=1, IFERROR(ROW()-LOOKUP(2,1/($V$10:V225=1),ROW($V$10:V225)), ROW()-ROW($V$10)+1), "")</f>
        <v/>
      </c>
    </row>
    <row r="227" spans="1:23" x14ac:dyDescent="0.75">
      <c r="A227" s="33">
        <v>41857</v>
      </c>
      <c r="B227" s="227">
        <v>0</v>
      </c>
      <c r="C227" s="34">
        <f t="shared" si="36"/>
        <v>0</v>
      </c>
      <c r="D227">
        <v>1.0000000000042419E-2</v>
      </c>
      <c r="E227" s="34">
        <f>IF('Energy Usage'!A227&lt;MAIN!$B$19,0,$B$4*0.001)</f>
        <v>0.54</v>
      </c>
      <c r="F227" s="34">
        <f t="shared" si="43"/>
        <v>1.0000000000042419E-2</v>
      </c>
      <c r="G227" s="35">
        <v>125600</v>
      </c>
      <c r="H227" s="18">
        <f t="shared" ca="1" si="37"/>
        <v>0</v>
      </c>
      <c r="I227" s="18">
        <f t="shared" ca="1" si="38"/>
        <v>0</v>
      </c>
      <c r="J227" s="18">
        <f t="shared" si="33"/>
        <v>0</v>
      </c>
      <c r="K227" s="18">
        <f t="shared" si="34"/>
        <v>0</v>
      </c>
      <c r="L227" s="18">
        <f t="shared" si="35"/>
        <v>0</v>
      </c>
      <c r="M227" s="18">
        <f t="shared" si="39"/>
        <v>0</v>
      </c>
      <c r="N227" s="18">
        <f t="shared" si="40"/>
        <v>960</v>
      </c>
      <c r="O227" s="121">
        <f>IF(A227&lt;MAIN!$B$19,0,N227*3600/1000000/0.96/0.96)</f>
        <v>3.7500000000000004</v>
      </c>
      <c r="P227" s="121"/>
      <c r="Q227" s="121"/>
      <c r="R227" s="121"/>
      <c r="S227" s="121"/>
      <c r="T227" s="18">
        <f t="shared" ca="1" si="41"/>
        <v>3.7500000000000004</v>
      </c>
      <c r="U227" s="131">
        <f t="shared" ca="1" si="42"/>
        <v>0.2678571428571429</v>
      </c>
      <c r="V227" s="198">
        <f ca="1">IF(INT(SUM($U$10:U227)/100) &gt; INT(SUM($U$10:U226)/100), 1, 0)</f>
        <v>0</v>
      </c>
      <c r="W227" t="str" cm="1">
        <f t="array" aca="1" ref="W227" ca="1">IF(V227=1, IFERROR(ROW()-LOOKUP(2,1/($V$10:V226=1),ROW($V$10:V226)), ROW()-ROW($V$10)+1), "")</f>
        <v/>
      </c>
    </row>
    <row r="228" spans="1:23" x14ac:dyDescent="0.75">
      <c r="A228" s="33">
        <v>41858</v>
      </c>
      <c r="B228" s="227">
        <v>0</v>
      </c>
      <c r="C228" s="34">
        <f t="shared" si="36"/>
        <v>0</v>
      </c>
      <c r="D228">
        <v>0</v>
      </c>
      <c r="E228" s="34">
        <f>IF('Energy Usage'!A228&lt;MAIN!$B$19,0,$B$4*0.001)</f>
        <v>0.54</v>
      </c>
      <c r="F228" s="34">
        <f t="shared" si="43"/>
        <v>0</v>
      </c>
      <c r="G228" s="35">
        <v>125600</v>
      </c>
      <c r="H228" s="18">
        <f t="shared" ca="1" si="37"/>
        <v>0</v>
      </c>
      <c r="I228" s="18">
        <f t="shared" ca="1" si="38"/>
        <v>0</v>
      </c>
      <c r="J228" s="18">
        <f t="shared" si="33"/>
        <v>0</v>
      </c>
      <c r="K228" s="18">
        <f t="shared" si="34"/>
        <v>0</v>
      </c>
      <c r="L228" s="18">
        <f t="shared" si="35"/>
        <v>0</v>
      </c>
      <c r="M228" s="18">
        <f t="shared" si="39"/>
        <v>0</v>
      </c>
      <c r="N228" s="18">
        <f t="shared" si="40"/>
        <v>960</v>
      </c>
      <c r="O228" s="121">
        <f>IF(A228&lt;MAIN!$B$19,0,N228*3600/1000000/0.96/0.96)</f>
        <v>3.7500000000000004</v>
      </c>
      <c r="P228" s="121"/>
      <c r="Q228" s="121"/>
      <c r="R228" s="121"/>
      <c r="S228" s="121"/>
      <c r="T228" s="18">
        <f t="shared" ca="1" si="41"/>
        <v>3.7500000000000004</v>
      </c>
      <c r="U228" s="131">
        <f t="shared" ca="1" si="42"/>
        <v>0.2678571428571429</v>
      </c>
      <c r="V228" s="198">
        <f ca="1">IF(INT(SUM($U$10:U228)/100) &gt; INT(SUM($U$10:U227)/100), 1, 0)</f>
        <v>0</v>
      </c>
      <c r="W228" t="str" cm="1">
        <f t="array" aca="1" ref="W228" ca="1">IF(V228=1, IFERROR(ROW()-LOOKUP(2,1/($V$10:V227=1),ROW($V$10:V227)), ROW()-ROW($V$10)+1), "")</f>
        <v/>
      </c>
    </row>
    <row r="229" spans="1:23" x14ac:dyDescent="0.75">
      <c r="A229" s="33">
        <v>41859</v>
      </c>
      <c r="B229" s="227">
        <v>0</v>
      </c>
      <c r="C229" s="34">
        <f t="shared" si="36"/>
        <v>0</v>
      </c>
      <c r="D229">
        <v>0</v>
      </c>
      <c r="E229" s="34">
        <f>IF('Energy Usage'!A229&lt;MAIN!$B$19,0,$B$4*0.001)</f>
        <v>0.54</v>
      </c>
      <c r="F229" s="34">
        <f t="shared" si="43"/>
        <v>0</v>
      </c>
      <c r="G229" s="35">
        <v>125600</v>
      </c>
      <c r="H229" s="18">
        <f t="shared" ca="1" si="37"/>
        <v>0</v>
      </c>
      <c r="I229" s="18">
        <f t="shared" ca="1" si="38"/>
        <v>0</v>
      </c>
      <c r="J229" s="18">
        <f t="shared" si="33"/>
        <v>0</v>
      </c>
      <c r="K229" s="18">
        <f t="shared" si="34"/>
        <v>0</v>
      </c>
      <c r="L229" s="18">
        <f t="shared" si="35"/>
        <v>0</v>
      </c>
      <c r="M229" s="18">
        <f t="shared" si="39"/>
        <v>0</v>
      </c>
      <c r="N229" s="18">
        <f t="shared" si="40"/>
        <v>960</v>
      </c>
      <c r="O229" s="121">
        <f>IF(A229&lt;MAIN!$B$19,0,N229*3600/1000000/0.96/0.96)</f>
        <v>3.7500000000000004</v>
      </c>
      <c r="P229" s="121"/>
      <c r="Q229" s="121"/>
      <c r="R229" s="121"/>
      <c r="S229" s="121"/>
      <c r="T229" s="18">
        <f t="shared" ca="1" si="41"/>
        <v>3.7500000000000004</v>
      </c>
      <c r="U229" s="131">
        <f t="shared" ca="1" si="42"/>
        <v>0.2678571428571429</v>
      </c>
      <c r="V229" s="198">
        <f ca="1">IF(INT(SUM($U$10:U229)/100) &gt; INT(SUM($U$10:U228)/100), 1, 0)</f>
        <v>0</v>
      </c>
      <c r="W229" t="str" cm="1">
        <f t="array" aca="1" ref="W229" ca="1">IF(V229=1, IFERROR(ROW()-LOOKUP(2,1/($V$10:V228=1),ROW($V$10:V228)), ROW()-ROW($V$10)+1), "")</f>
        <v/>
      </c>
    </row>
    <row r="230" spans="1:23" x14ac:dyDescent="0.75">
      <c r="A230" s="33">
        <v>41860</v>
      </c>
      <c r="B230" s="227">
        <v>0</v>
      </c>
      <c r="C230" s="34">
        <f t="shared" si="36"/>
        <v>0</v>
      </c>
      <c r="D230">
        <v>0</v>
      </c>
      <c r="E230" s="34">
        <f>IF('Energy Usage'!A230&lt;MAIN!$B$19,0,$B$4*0.001)</f>
        <v>0.54</v>
      </c>
      <c r="F230" s="34">
        <f t="shared" si="43"/>
        <v>0</v>
      </c>
      <c r="G230" s="35">
        <v>125600</v>
      </c>
      <c r="H230" s="18">
        <f t="shared" ca="1" si="37"/>
        <v>0</v>
      </c>
      <c r="I230" s="18">
        <f t="shared" ca="1" si="38"/>
        <v>0</v>
      </c>
      <c r="J230" s="18">
        <f t="shared" si="33"/>
        <v>0</v>
      </c>
      <c r="K230" s="18">
        <f t="shared" si="34"/>
        <v>0</v>
      </c>
      <c r="L230" s="18">
        <f t="shared" si="35"/>
        <v>0</v>
      </c>
      <c r="M230" s="18">
        <f t="shared" si="39"/>
        <v>0</v>
      </c>
      <c r="N230" s="18">
        <f t="shared" si="40"/>
        <v>960</v>
      </c>
      <c r="O230" s="121">
        <f>IF(A230&lt;MAIN!$B$19,0,N230*3600/1000000/0.96/0.96)</f>
        <v>3.7500000000000004</v>
      </c>
      <c r="P230" s="121"/>
      <c r="Q230" s="121"/>
      <c r="R230" s="121"/>
      <c r="S230" s="121"/>
      <c r="T230" s="18">
        <f t="shared" ca="1" si="41"/>
        <v>3.7500000000000004</v>
      </c>
      <c r="U230" s="131">
        <f t="shared" ca="1" si="42"/>
        <v>0.2678571428571429</v>
      </c>
      <c r="V230" s="198">
        <f ca="1">IF(INT(SUM($U$10:U230)/100) &gt; INT(SUM($U$10:U229)/100), 1, 0)</f>
        <v>0</v>
      </c>
      <c r="W230" t="str" cm="1">
        <f t="array" aca="1" ref="W230" ca="1">IF(V230=1, IFERROR(ROW()-LOOKUP(2,1/($V$10:V229=1),ROW($V$10:V229)), ROW()-ROW($V$10)+1), "")</f>
        <v/>
      </c>
    </row>
    <row r="231" spans="1:23" x14ac:dyDescent="0.75">
      <c r="A231" s="33">
        <v>41861</v>
      </c>
      <c r="B231" s="227">
        <v>0</v>
      </c>
      <c r="C231" s="34">
        <f t="shared" si="36"/>
        <v>0</v>
      </c>
      <c r="D231">
        <v>0</v>
      </c>
      <c r="E231" s="34">
        <f>IF('Energy Usage'!A231&lt;MAIN!$B$19,0,$B$4*0.001)</f>
        <v>0.54</v>
      </c>
      <c r="F231" s="34">
        <f t="shared" si="43"/>
        <v>0</v>
      </c>
      <c r="G231" s="35">
        <v>125600</v>
      </c>
      <c r="H231" s="18">
        <f t="shared" ca="1" si="37"/>
        <v>0</v>
      </c>
      <c r="I231" s="18">
        <f t="shared" ca="1" si="38"/>
        <v>0</v>
      </c>
      <c r="J231" s="18">
        <f t="shared" si="33"/>
        <v>0</v>
      </c>
      <c r="K231" s="18">
        <f t="shared" si="34"/>
        <v>0</v>
      </c>
      <c r="L231" s="18">
        <f t="shared" si="35"/>
        <v>0</v>
      </c>
      <c r="M231" s="18">
        <f t="shared" si="39"/>
        <v>0</v>
      </c>
      <c r="N231" s="18">
        <f t="shared" si="40"/>
        <v>960</v>
      </c>
      <c r="O231" s="121">
        <f>IF(A231&lt;MAIN!$B$19,0,N231*3600/1000000/0.96/0.96)</f>
        <v>3.7500000000000004</v>
      </c>
      <c r="P231" s="121"/>
      <c r="Q231" s="121"/>
      <c r="R231" s="121"/>
      <c r="S231" s="121"/>
      <c r="T231" s="18">
        <f t="shared" ca="1" si="41"/>
        <v>3.7500000000000004</v>
      </c>
      <c r="U231" s="131">
        <f t="shared" ca="1" si="42"/>
        <v>0.2678571428571429</v>
      </c>
      <c r="V231" s="198">
        <f ca="1">IF(INT(SUM($U$10:U231)/100) &gt; INT(SUM($U$10:U230)/100), 1, 0)</f>
        <v>0</v>
      </c>
      <c r="W231" t="str" cm="1">
        <f t="array" aca="1" ref="W231" ca="1">IF(V231=1, IFERROR(ROW()-LOOKUP(2,1/($V$10:V230=1),ROW($V$10:V230)), ROW()-ROW($V$10)+1), "")</f>
        <v/>
      </c>
    </row>
    <row r="232" spans="1:23" x14ac:dyDescent="0.75">
      <c r="A232" s="33">
        <v>41862</v>
      </c>
      <c r="B232" s="227">
        <v>0</v>
      </c>
      <c r="C232" s="34">
        <f t="shared" si="36"/>
        <v>0</v>
      </c>
      <c r="D232">
        <v>0</v>
      </c>
      <c r="E232" s="34">
        <f>IF('Energy Usage'!A232&lt;MAIN!$B$19,0,$B$4*0.001)</f>
        <v>0.54</v>
      </c>
      <c r="F232" s="34">
        <f t="shared" si="43"/>
        <v>0</v>
      </c>
      <c r="G232" s="35">
        <v>125600</v>
      </c>
      <c r="H232" s="18">
        <f t="shared" ca="1" si="37"/>
        <v>0</v>
      </c>
      <c r="I232" s="18">
        <f t="shared" ca="1" si="38"/>
        <v>0</v>
      </c>
      <c r="J232" s="18">
        <f t="shared" si="33"/>
        <v>0</v>
      </c>
      <c r="K232" s="18">
        <f t="shared" si="34"/>
        <v>0</v>
      </c>
      <c r="L232" s="18">
        <f t="shared" si="35"/>
        <v>0</v>
      </c>
      <c r="M232" s="18">
        <f t="shared" si="39"/>
        <v>0</v>
      </c>
      <c r="N232" s="18">
        <f t="shared" si="40"/>
        <v>960</v>
      </c>
      <c r="O232" s="121">
        <f>IF(A232&lt;MAIN!$B$19,0,N232*3600/1000000/0.96/0.96)</f>
        <v>3.7500000000000004</v>
      </c>
      <c r="P232" s="121"/>
      <c r="Q232" s="121"/>
      <c r="R232" s="121"/>
      <c r="S232" s="121"/>
      <c r="T232" s="18">
        <f t="shared" ca="1" si="41"/>
        <v>3.7500000000000004</v>
      </c>
      <c r="U232" s="131">
        <f t="shared" ca="1" si="42"/>
        <v>0.2678571428571429</v>
      </c>
      <c r="V232" s="198">
        <f ca="1">IF(INT(SUM($U$10:U232)/100) &gt; INT(SUM($U$10:U231)/100), 1, 0)</f>
        <v>0</v>
      </c>
      <c r="W232" t="str" cm="1">
        <f t="array" aca="1" ref="W232" ca="1">IF(V232=1, IFERROR(ROW()-LOOKUP(2,1/($V$10:V231=1),ROW($V$10:V231)), ROW()-ROW($V$10)+1), "")</f>
        <v/>
      </c>
    </row>
    <row r="233" spans="1:23" x14ac:dyDescent="0.75">
      <c r="A233" s="33">
        <v>41863</v>
      </c>
      <c r="B233" s="227">
        <v>0</v>
      </c>
      <c r="C233" s="34">
        <f t="shared" si="36"/>
        <v>0</v>
      </c>
      <c r="D233">
        <v>0</v>
      </c>
      <c r="E233" s="34">
        <f>IF('Energy Usage'!A233&lt;MAIN!$B$19,0,$B$4*0.001)</f>
        <v>0.54</v>
      </c>
      <c r="F233" s="34">
        <f t="shared" si="43"/>
        <v>0</v>
      </c>
      <c r="G233" s="35">
        <v>125600</v>
      </c>
      <c r="H233" s="18">
        <f t="shared" ca="1" si="37"/>
        <v>0</v>
      </c>
      <c r="I233" s="18">
        <f t="shared" ca="1" si="38"/>
        <v>0</v>
      </c>
      <c r="J233" s="18">
        <f t="shared" si="33"/>
        <v>0</v>
      </c>
      <c r="K233" s="18">
        <f t="shared" si="34"/>
        <v>0</v>
      </c>
      <c r="L233" s="18">
        <f t="shared" si="35"/>
        <v>0</v>
      </c>
      <c r="M233" s="18">
        <f t="shared" si="39"/>
        <v>0</v>
      </c>
      <c r="N233" s="18">
        <f t="shared" si="40"/>
        <v>960</v>
      </c>
      <c r="O233" s="121">
        <f>IF(A233&lt;MAIN!$B$19,0,N233*3600/1000000/0.96/0.96)</f>
        <v>3.7500000000000004</v>
      </c>
      <c r="P233" s="121"/>
      <c r="Q233" s="121"/>
      <c r="R233" s="121"/>
      <c r="S233" s="121"/>
      <c r="T233" s="18">
        <f t="shared" ca="1" si="41"/>
        <v>3.7500000000000004</v>
      </c>
      <c r="U233" s="131">
        <f t="shared" ca="1" si="42"/>
        <v>0.2678571428571429</v>
      </c>
      <c r="V233" s="198">
        <f ca="1">IF(INT(SUM($U$10:U233)/100) &gt; INT(SUM($U$10:U232)/100), 1, 0)</f>
        <v>0</v>
      </c>
      <c r="W233" t="str" cm="1">
        <f t="array" aca="1" ref="W233" ca="1">IF(V233=1, IFERROR(ROW()-LOOKUP(2,1/($V$10:V232=1),ROW($V$10:V232)), ROW()-ROW($V$10)+1), "")</f>
        <v/>
      </c>
    </row>
    <row r="234" spans="1:23" x14ac:dyDescent="0.75">
      <c r="A234" s="33">
        <v>41864</v>
      </c>
      <c r="B234" s="227">
        <v>0</v>
      </c>
      <c r="C234" s="34">
        <f t="shared" si="36"/>
        <v>0</v>
      </c>
      <c r="D234">
        <v>0</v>
      </c>
      <c r="E234" s="34">
        <f>IF('Energy Usage'!A234&lt;MAIN!$B$19,0,$B$4*0.001)</f>
        <v>0.54</v>
      </c>
      <c r="F234" s="34">
        <f t="shared" si="43"/>
        <v>0</v>
      </c>
      <c r="G234" s="35">
        <v>125600</v>
      </c>
      <c r="H234" s="18">
        <f t="shared" ca="1" si="37"/>
        <v>0</v>
      </c>
      <c r="I234" s="18">
        <f t="shared" ca="1" si="38"/>
        <v>0</v>
      </c>
      <c r="J234" s="18">
        <f t="shared" si="33"/>
        <v>0</v>
      </c>
      <c r="K234" s="18">
        <f t="shared" si="34"/>
        <v>0</v>
      </c>
      <c r="L234" s="18">
        <f t="shared" si="35"/>
        <v>0</v>
      </c>
      <c r="M234" s="18">
        <f t="shared" si="39"/>
        <v>0</v>
      </c>
      <c r="N234" s="18">
        <f t="shared" si="40"/>
        <v>960</v>
      </c>
      <c r="O234" s="121">
        <f>IF(A234&lt;MAIN!$B$19,0,N234*3600/1000000/0.96/0.96)</f>
        <v>3.7500000000000004</v>
      </c>
      <c r="P234" s="121"/>
      <c r="Q234" s="121"/>
      <c r="R234" s="121"/>
      <c r="S234" s="121"/>
      <c r="T234" s="18">
        <f t="shared" ca="1" si="41"/>
        <v>3.7500000000000004</v>
      </c>
      <c r="U234" s="131">
        <f t="shared" ca="1" si="42"/>
        <v>0.2678571428571429</v>
      </c>
      <c r="V234" s="198">
        <f ca="1">IF(INT(SUM($U$10:U234)/100) &gt; INT(SUM($U$10:U233)/100), 1, 0)</f>
        <v>0</v>
      </c>
      <c r="W234" t="str" cm="1">
        <f t="array" aca="1" ref="W234" ca="1">IF(V234=1, IFERROR(ROW()-LOOKUP(2,1/($V$10:V233=1),ROW($V$10:V233)), ROW()-ROW($V$10)+1), "")</f>
        <v/>
      </c>
    </row>
    <row r="235" spans="1:23" x14ac:dyDescent="0.75">
      <c r="A235" s="33">
        <v>41865</v>
      </c>
      <c r="B235" s="227">
        <v>0</v>
      </c>
      <c r="C235" s="34">
        <f t="shared" si="36"/>
        <v>0</v>
      </c>
      <c r="D235">
        <v>0</v>
      </c>
      <c r="E235" s="34">
        <f>IF('Energy Usage'!A235&lt;MAIN!$B$19,0,$B$4*0.001)</f>
        <v>0.54</v>
      </c>
      <c r="F235" s="34">
        <f t="shared" si="43"/>
        <v>0</v>
      </c>
      <c r="G235" s="35">
        <v>125600</v>
      </c>
      <c r="H235" s="18">
        <f t="shared" ca="1" si="37"/>
        <v>0</v>
      </c>
      <c r="I235" s="18">
        <f t="shared" ca="1" si="38"/>
        <v>0</v>
      </c>
      <c r="J235" s="18">
        <f t="shared" si="33"/>
        <v>0</v>
      </c>
      <c r="K235" s="18">
        <f t="shared" si="34"/>
        <v>0</v>
      </c>
      <c r="L235" s="18">
        <f t="shared" si="35"/>
        <v>0</v>
      </c>
      <c r="M235" s="18">
        <f t="shared" si="39"/>
        <v>0</v>
      </c>
      <c r="N235" s="18">
        <f t="shared" si="40"/>
        <v>960</v>
      </c>
      <c r="O235" s="121">
        <f>IF(A235&lt;MAIN!$B$19,0,N235*3600/1000000/0.96/0.96)</f>
        <v>3.7500000000000004</v>
      </c>
      <c r="P235" s="121"/>
      <c r="Q235" s="121"/>
      <c r="R235" s="121"/>
      <c r="S235" s="121"/>
      <c r="T235" s="18">
        <f t="shared" ca="1" si="41"/>
        <v>3.7500000000000004</v>
      </c>
      <c r="U235" s="131">
        <f t="shared" ca="1" si="42"/>
        <v>0.2678571428571429</v>
      </c>
      <c r="V235" s="198">
        <f ca="1">IF(INT(SUM($U$10:U235)/100) &gt; INT(SUM($U$10:U234)/100), 1, 0)</f>
        <v>0</v>
      </c>
      <c r="W235" t="str" cm="1">
        <f t="array" aca="1" ref="W235" ca="1">IF(V235=1, IFERROR(ROW()-LOOKUP(2,1/($V$10:V234=1),ROW($V$10:V234)), ROW()-ROW($V$10)+1), "")</f>
        <v/>
      </c>
    </row>
    <row r="236" spans="1:23" x14ac:dyDescent="0.75">
      <c r="A236" s="33">
        <v>41866</v>
      </c>
      <c r="B236" s="227">
        <v>0</v>
      </c>
      <c r="C236" s="34">
        <f t="shared" si="36"/>
        <v>0</v>
      </c>
      <c r="D236">
        <v>0</v>
      </c>
      <c r="E236" s="34">
        <f>IF('Energy Usage'!A236&lt;MAIN!$B$19,0,$B$4*0.001)</f>
        <v>0.54</v>
      </c>
      <c r="F236" s="34">
        <f t="shared" si="43"/>
        <v>0</v>
      </c>
      <c r="G236" s="35">
        <v>125600</v>
      </c>
      <c r="H236" s="18">
        <f t="shared" ca="1" si="37"/>
        <v>0</v>
      </c>
      <c r="I236" s="18">
        <f t="shared" ca="1" si="38"/>
        <v>0</v>
      </c>
      <c r="J236" s="18">
        <f t="shared" si="33"/>
        <v>0</v>
      </c>
      <c r="K236" s="18">
        <f t="shared" si="34"/>
        <v>0</v>
      </c>
      <c r="L236" s="18">
        <f t="shared" si="35"/>
        <v>0</v>
      </c>
      <c r="M236" s="18">
        <f t="shared" si="39"/>
        <v>0</v>
      </c>
      <c r="N236" s="18">
        <f t="shared" si="40"/>
        <v>960</v>
      </c>
      <c r="O236" s="121">
        <f>IF(A236&lt;MAIN!$B$19,0,N236*3600/1000000/0.96/0.96)</f>
        <v>3.7500000000000004</v>
      </c>
      <c r="P236" s="121"/>
      <c r="Q236" s="121"/>
      <c r="R236" s="121"/>
      <c r="S236" s="121"/>
      <c r="T236" s="18">
        <f t="shared" ca="1" si="41"/>
        <v>3.7500000000000004</v>
      </c>
      <c r="U236" s="131">
        <f t="shared" ca="1" si="42"/>
        <v>0.2678571428571429</v>
      </c>
      <c r="V236" s="198">
        <f ca="1">IF(INT(SUM($U$10:U236)/100) &gt; INT(SUM($U$10:U235)/100), 1, 0)</f>
        <v>0</v>
      </c>
      <c r="W236" t="str" cm="1">
        <f t="array" aca="1" ref="W236" ca="1">IF(V236=1, IFERROR(ROW()-LOOKUP(2,1/($V$10:V235=1),ROW($V$10:V235)), ROW()-ROW($V$10)+1), "")</f>
        <v/>
      </c>
    </row>
    <row r="237" spans="1:23" x14ac:dyDescent="0.75">
      <c r="A237" s="33">
        <v>41867</v>
      </c>
      <c r="B237" s="227">
        <v>0</v>
      </c>
      <c r="C237" s="34">
        <f t="shared" si="36"/>
        <v>0</v>
      </c>
      <c r="D237">
        <v>0</v>
      </c>
      <c r="E237" s="34">
        <f>IF('Energy Usage'!A237&lt;MAIN!$B$19,0,$B$4*0.001)</f>
        <v>0.54</v>
      </c>
      <c r="F237" s="34">
        <f t="shared" si="43"/>
        <v>0</v>
      </c>
      <c r="G237" s="35">
        <v>125600</v>
      </c>
      <c r="H237" s="18">
        <f t="shared" ca="1" si="37"/>
        <v>0</v>
      </c>
      <c r="I237" s="18">
        <f t="shared" ca="1" si="38"/>
        <v>0</v>
      </c>
      <c r="J237" s="18">
        <f t="shared" si="33"/>
        <v>0</v>
      </c>
      <c r="K237" s="18">
        <f t="shared" si="34"/>
        <v>0</v>
      </c>
      <c r="L237" s="18">
        <f t="shared" si="35"/>
        <v>0</v>
      </c>
      <c r="M237" s="18">
        <f t="shared" si="39"/>
        <v>0</v>
      </c>
      <c r="N237" s="18">
        <f t="shared" si="40"/>
        <v>960</v>
      </c>
      <c r="O237" s="121">
        <f>IF(A237&lt;MAIN!$B$19,0,N237*3600/1000000/0.96/0.96)</f>
        <v>3.7500000000000004</v>
      </c>
      <c r="P237" s="121"/>
      <c r="Q237" s="121"/>
      <c r="R237" s="121"/>
      <c r="S237" s="121"/>
      <c r="T237" s="18">
        <f t="shared" ca="1" si="41"/>
        <v>3.7500000000000004</v>
      </c>
      <c r="U237" s="131">
        <f t="shared" ca="1" si="42"/>
        <v>0.2678571428571429</v>
      </c>
      <c r="V237" s="198">
        <f ca="1">IF(INT(SUM($U$10:U237)/100) &gt; INT(SUM($U$10:U236)/100), 1, 0)</f>
        <v>0</v>
      </c>
      <c r="W237" t="str" cm="1">
        <f t="array" aca="1" ref="W237" ca="1">IF(V237=1, IFERROR(ROW()-LOOKUP(2,1/($V$10:V236=1),ROW($V$10:V236)), ROW()-ROW($V$10)+1), "")</f>
        <v/>
      </c>
    </row>
    <row r="238" spans="1:23" x14ac:dyDescent="0.75">
      <c r="A238" s="33">
        <v>41868</v>
      </c>
      <c r="B238" s="227">
        <v>0</v>
      </c>
      <c r="C238" s="34">
        <f t="shared" si="36"/>
        <v>0</v>
      </c>
      <c r="D238">
        <v>0</v>
      </c>
      <c r="E238" s="34">
        <f>IF('Energy Usage'!A238&lt;MAIN!$B$19,0,$B$4*0.001)</f>
        <v>0.54</v>
      </c>
      <c r="F238" s="34">
        <f t="shared" si="43"/>
        <v>0</v>
      </c>
      <c r="G238" s="35">
        <v>125600</v>
      </c>
      <c r="H238" s="18">
        <f t="shared" ca="1" si="37"/>
        <v>0</v>
      </c>
      <c r="I238" s="18">
        <f t="shared" ca="1" si="38"/>
        <v>0</v>
      </c>
      <c r="J238" s="18">
        <f t="shared" si="33"/>
        <v>0</v>
      </c>
      <c r="K238" s="18">
        <f t="shared" si="34"/>
        <v>0</v>
      </c>
      <c r="L238" s="18">
        <f t="shared" si="35"/>
        <v>0</v>
      </c>
      <c r="M238" s="18">
        <f t="shared" si="39"/>
        <v>0</v>
      </c>
      <c r="N238" s="18">
        <f t="shared" si="40"/>
        <v>960</v>
      </c>
      <c r="O238" s="121">
        <f>IF(A238&lt;MAIN!$B$19,0,N238*3600/1000000/0.96/0.96)</f>
        <v>3.7500000000000004</v>
      </c>
      <c r="P238" s="121"/>
      <c r="Q238" s="121"/>
      <c r="R238" s="121"/>
      <c r="S238" s="121"/>
      <c r="T238" s="18">
        <f t="shared" ca="1" si="41"/>
        <v>3.7500000000000004</v>
      </c>
      <c r="U238" s="131">
        <f t="shared" ca="1" si="42"/>
        <v>0.2678571428571429</v>
      </c>
      <c r="V238" s="198">
        <f ca="1">IF(INT(SUM($U$10:U238)/100) &gt; INT(SUM($U$10:U237)/100), 1, 0)</f>
        <v>0</v>
      </c>
      <c r="W238" t="str" cm="1">
        <f t="array" aca="1" ref="W238" ca="1">IF(V238=1, IFERROR(ROW()-LOOKUP(2,1/($V$10:V237=1),ROW($V$10:V237)), ROW()-ROW($V$10)+1), "")</f>
        <v/>
      </c>
    </row>
    <row r="239" spans="1:23" x14ac:dyDescent="0.75">
      <c r="A239" s="33">
        <v>41869</v>
      </c>
      <c r="B239" s="227">
        <v>0</v>
      </c>
      <c r="C239" s="34">
        <f t="shared" si="36"/>
        <v>0</v>
      </c>
      <c r="D239">
        <v>0</v>
      </c>
      <c r="E239" s="34">
        <f>IF('Energy Usage'!A239&lt;MAIN!$B$19,0,$B$4*0.001)</f>
        <v>0.54</v>
      </c>
      <c r="F239" s="34">
        <f t="shared" si="43"/>
        <v>0</v>
      </c>
      <c r="G239" s="35">
        <v>125600</v>
      </c>
      <c r="H239" s="18">
        <f t="shared" ca="1" si="37"/>
        <v>0</v>
      </c>
      <c r="I239" s="18">
        <f t="shared" ca="1" si="38"/>
        <v>0</v>
      </c>
      <c r="J239" s="18">
        <f t="shared" si="33"/>
        <v>0</v>
      </c>
      <c r="K239" s="18">
        <f t="shared" si="34"/>
        <v>0</v>
      </c>
      <c r="L239" s="18">
        <f t="shared" si="35"/>
        <v>0</v>
      </c>
      <c r="M239" s="18">
        <f t="shared" si="39"/>
        <v>0</v>
      </c>
      <c r="N239" s="18">
        <f t="shared" si="40"/>
        <v>960</v>
      </c>
      <c r="O239" s="121">
        <f>IF(A239&lt;MAIN!$B$19,0,N239*3600/1000000/0.96/0.96)</f>
        <v>3.7500000000000004</v>
      </c>
      <c r="P239" s="121"/>
      <c r="Q239" s="121"/>
      <c r="R239" s="121"/>
      <c r="S239" s="121"/>
      <c r="T239" s="18">
        <f t="shared" ca="1" si="41"/>
        <v>3.7500000000000004</v>
      </c>
      <c r="U239" s="131">
        <f t="shared" ca="1" si="42"/>
        <v>0.2678571428571429</v>
      </c>
      <c r="V239" s="198">
        <f ca="1">IF(INT(SUM($U$10:U239)/100) &gt; INT(SUM($U$10:U238)/100), 1, 0)</f>
        <v>0</v>
      </c>
      <c r="W239" t="str" cm="1">
        <f t="array" aca="1" ref="W239" ca="1">IF(V239=1, IFERROR(ROW()-LOOKUP(2,1/($V$10:V238=1),ROW($V$10:V238)), ROW()-ROW($V$10)+1), "")</f>
        <v/>
      </c>
    </row>
    <row r="240" spans="1:23" x14ac:dyDescent="0.75">
      <c r="A240" s="33">
        <v>41870</v>
      </c>
      <c r="B240" s="227">
        <v>0</v>
      </c>
      <c r="C240" s="34">
        <f t="shared" si="36"/>
        <v>0</v>
      </c>
      <c r="D240">
        <v>0</v>
      </c>
      <c r="E240" s="34">
        <f>IF('Energy Usage'!A240&lt;MAIN!$B$19,0,$B$4*0.001)</f>
        <v>0.54</v>
      </c>
      <c r="F240" s="34">
        <f t="shared" si="43"/>
        <v>0</v>
      </c>
      <c r="G240" s="35">
        <v>125600</v>
      </c>
      <c r="H240" s="18">
        <f t="shared" ca="1" si="37"/>
        <v>0</v>
      </c>
      <c r="I240" s="18">
        <f t="shared" ca="1" si="38"/>
        <v>0</v>
      </c>
      <c r="J240" s="18">
        <f t="shared" si="33"/>
        <v>0</v>
      </c>
      <c r="K240" s="18">
        <f t="shared" si="34"/>
        <v>0</v>
      </c>
      <c r="L240" s="18">
        <f t="shared" si="35"/>
        <v>0</v>
      </c>
      <c r="M240" s="18">
        <f t="shared" si="39"/>
        <v>0</v>
      </c>
      <c r="N240" s="18">
        <f t="shared" si="40"/>
        <v>960</v>
      </c>
      <c r="O240" s="121">
        <f>IF(A240&lt;MAIN!$B$19,0,N240*3600/1000000/0.96/0.96)</f>
        <v>3.7500000000000004</v>
      </c>
      <c r="P240" s="121"/>
      <c r="Q240" s="121"/>
      <c r="R240" s="121"/>
      <c r="S240" s="121"/>
      <c r="T240" s="18">
        <f t="shared" ca="1" si="41"/>
        <v>3.7500000000000004</v>
      </c>
      <c r="U240" s="131">
        <f t="shared" ca="1" si="42"/>
        <v>0.2678571428571429</v>
      </c>
      <c r="V240" s="198">
        <f ca="1">IF(INT(SUM($U$10:U240)/100) &gt; INT(SUM($U$10:U239)/100), 1, 0)</f>
        <v>0</v>
      </c>
      <c r="W240" t="str" cm="1">
        <f t="array" aca="1" ref="W240" ca="1">IF(V240=1, IFERROR(ROW()-LOOKUP(2,1/($V$10:V239=1),ROW($V$10:V239)), ROW()-ROW($V$10)+1), "")</f>
        <v/>
      </c>
    </row>
    <row r="241" spans="1:23" x14ac:dyDescent="0.75">
      <c r="A241" s="33">
        <v>41871</v>
      </c>
      <c r="B241" s="227">
        <v>0</v>
      </c>
      <c r="C241" s="34">
        <f t="shared" si="36"/>
        <v>0</v>
      </c>
      <c r="D241">
        <v>0</v>
      </c>
      <c r="E241" s="34">
        <f>IF('Energy Usage'!A241&lt;MAIN!$B$19,0,$B$4*0.001)</f>
        <v>0.54</v>
      </c>
      <c r="F241" s="34">
        <f t="shared" si="43"/>
        <v>0</v>
      </c>
      <c r="G241" s="35">
        <v>125600</v>
      </c>
      <c r="H241" s="18">
        <f t="shared" ca="1" si="37"/>
        <v>0</v>
      </c>
      <c r="I241" s="18">
        <f t="shared" ca="1" si="38"/>
        <v>0</v>
      </c>
      <c r="J241" s="18">
        <f t="shared" si="33"/>
        <v>0</v>
      </c>
      <c r="K241" s="18">
        <f t="shared" si="34"/>
        <v>0</v>
      </c>
      <c r="L241" s="18">
        <f t="shared" si="35"/>
        <v>0</v>
      </c>
      <c r="M241" s="18">
        <f t="shared" si="39"/>
        <v>0</v>
      </c>
      <c r="N241" s="18">
        <f t="shared" si="40"/>
        <v>960</v>
      </c>
      <c r="O241" s="121">
        <f>IF(A241&lt;MAIN!$B$19,0,N241*3600/1000000/0.96/0.96)</f>
        <v>3.7500000000000004</v>
      </c>
      <c r="P241" s="121"/>
      <c r="Q241" s="121"/>
      <c r="R241" s="121"/>
      <c r="S241" s="121"/>
      <c r="T241" s="18">
        <f t="shared" ca="1" si="41"/>
        <v>3.7500000000000004</v>
      </c>
      <c r="U241" s="131">
        <f t="shared" ca="1" si="42"/>
        <v>0.2678571428571429</v>
      </c>
      <c r="V241" s="198">
        <f ca="1">IF(INT(SUM($U$10:U241)/100) &gt; INT(SUM($U$10:U240)/100), 1, 0)</f>
        <v>0</v>
      </c>
      <c r="W241" t="str" cm="1">
        <f t="array" aca="1" ref="W241" ca="1">IF(V241=1, IFERROR(ROW()-LOOKUP(2,1/($V$10:V240=1),ROW($V$10:V240)), ROW()-ROW($V$10)+1), "")</f>
        <v/>
      </c>
    </row>
    <row r="242" spans="1:23" x14ac:dyDescent="0.75">
      <c r="A242" s="33">
        <v>41872</v>
      </c>
      <c r="B242" s="227">
        <v>0</v>
      </c>
      <c r="C242" s="34">
        <f t="shared" si="36"/>
        <v>0</v>
      </c>
      <c r="D242">
        <v>0</v>
      </c>
      <c r="E242" s="34">
        <f>IF('Energy Usage'!A242&lt;MAIN!$B$19,0,$B$4*0.001)</f>
        <v>0.54</v>
      </c>
      <c r="F242" s="34">
        <f t="shared" si="43"/>
        <v>0</v>
      </c>
      <c r="G242" s="35">
        <v>125600</v>
      </c>
      <c r="H242" s="18">
        <f t="shared" ca="1" si="37"/>
        <v>0</v>
      </c>
      <c r="I242" s="18">
        <f t="shared" ca="1" si="38"/>
        <v>0</v>
      </c>
      <c r="J242" s="18">
        <f t="shared" si="33"/>
        <v>0</v>
      </c>
      <c r="K242" s="18">
        <f t="shared" si="34"/>
        <v>0</v>
      </c>
      <c r="L242" s="18">
        <f t="shared" si="35"/>
        <v>0</v>
      </c>
      <c r="M242" s="18">
        <f t="shared" si="39"/>
        <v>0</v>
      </c>
      <c r="N242" s="18">
        <f t="shared" si="40"/>
        <v>960</v>
      </c>
      <c r="O242" s="121">
        <f>IF(A242&lt;MAIN!$B$19,0,N242*3600/1000000/0.96/0.96)</f>
        <v>3.7500000000000004</v>
      </c>
      <c r="P242" s="121"/>
      <c r="Q242" s="121"/>
      <c r="R242" s="121"/>
      <c r="S242" s="121"/>
      <c r="T242" s="18">
        <f t="shared" ca="1" si="41"/>
        <v>3.7500000000000004</v>
      </c>
      <c r="U242" s="131">
        <f t="shared" ca="1" si="42"/>
        <v>0.2678571428571429</v>
      </c>
      <c r="V242" s="198">
        <f ca="1">IF(INT(SUM($U$10:U242)/100) &gt; INT(SUM($U$10:U241)/100), 1, 0)</f>
        <v>0</v>
      </c>
      <c r="W242" t="str" cm="1">
        <f t="array" aca="1" ref="W242" ca="1">IF(V242=1, IFERROR(ROW()-LOOKUP(2,1/($V$10:V241=1),ROW($V$10:V241)), ROW()-ROW($V$10)+1), "")</f>
        <v/>
      </c>
    </row>
    <row r="243" spans="1:23" x14ac:dyDescent="0.75">
      <c r="A243" s="33">
        <v>41873</v>
      </c>
      <c r="B243" s="227">
        <v>0</v>
      </c>
      <c r="C243" s="34">
        <f t="shared" si="36"/>
        <v>0</v>
      </c>
      <c r="D243">
        <v>0</v>
      </c>
      <c r="E243" s="34">
        <f>IF('Energy Usage'!A243&lt;MAIN!$B$19,0,$B$4*0.001)</f>
        <v>0.54</v>
      </c>
      <c r="F243" s="34">
        <f t="shared" si="43"/>
        <v>0</v>
      </c>
      <c r="G243" s="35">
        <v>125600</v>
      </c>
      <c r="H243" s="18">
        <f t="shared" ca="1" si="37"/>
        <v>0</v>
      </c>
      <c r="I243" s="18">
        <f t="shared" ca="1" si="38"/>
        <v>0</v>
      </c>
      <c r="J243" s="18">
        <f t="shared" si="33"/>
        <v>0</v>
      </c>
      <c r="K243" s="18">
        <f t="shared" si="34"/>
        <v>0</v>
      </c>
      <c r="L243" s="18">
        <f t="shared" si="35"/>
        <v>0</v>
      </c>
      <c r="M243" s="18">
        <f t="shared" si="39"/>
        <v>0</v>
      </c>
      <c r="N243" s="18">
        <f t="shared" si="40"/>
        <v>960</v>
      </c>
      <c r="O243" s="121">
        <f>IF(A243&lt;MAIN!$B$19,0,N243*3600/1000000/0.96/0.96)</f>
        <v>3.7500000000000004</v>
      </c>
      <c r="P243" s="121"/>
      <c r="Q243" s="121"/>
      <c r="R243" s="121"/>
      <c r="S243" s="121"/>
      <c r="T243" s="18">
        <f t="shared" ca="1" si="41"/>
        <v>3.7500000000000004</v>
      </c>
      <c r="U243" s="131">
        <f t="shared" ca="1" si="42"/>
        <v>0.2678571428571429</v>
      </c>
      <c r="V243" s="198">
        <f ca="1">IF(INT(SUM($U$10:U243)/100) &gt; INT(SUM($U$10:U242)/100), 1, 0)</f>
        <v>0</v>
      </c>
      <c r="W243" t="str" cm="1">
        <f t="array" aca="1" ref="W243" ca="1">IF(V243=1, IFERROR(ROW()-LOOKUP(2,1/($V$10:V242=1),ROW($V$10:V242)), ROW()-ROW($V$10)+1), "")</f>
        <v/>
      </c>
    </row>
    <row r="244" spans="1:23" x14ac:dyDescent="0.75">
      <c r="A244" s="33">
        <v>41874</v>
      </c>
      <c r="B244" s="227">
        <v>0</v>
      </c>
      <c r="C244" s="34">
        <f t="shared" si="36"/>
        <v>0</v>
      </c>
      <c r="D244">
        <v>0</v>
      </c>
      <c r="E244" s="34">
        <f>IF('Energy Usage'!A244&lt;MAIN!$B$19,0,$B$4*0.001)</f>
        <v>0.54</v>
      </c>
      <c r="F244" s="34">
        <f t="shared" si="43"/>
        <v>0</v>
      </c>
      <c r="G244" s="35">
        <v>125600</v>
      </c>
      <c r="H244" s="18">
        <f t="shared" ca="1" si="37"/>
        <v>0</v>
      </c>
      <c r="I244" s="18">
        <f t="shared" ca="1" si="38"/>
        <v>0</v>
      </c>
      <c r="J244" s="18">
        <f t="shared" si="33"/>
        <v>0</v>
      </c>
      <c r="K244" s="18">
        <f t="shared" si="34"/>
        <v>0</v>
      </c>
      <c r="L244" s="18">
        <f t="shared" si="35"/>
        <v>0</v>
      </c>
      <c r="M244" s="18">
        <f t="shared" si="39"/>
        <v>0</v>
      </c>
      <c r="N244" s="18">
        <f t="shared" si="40"/>
        <v>960</v>
      </c>
      <c r="O244" s="121">
        <f>IF(A244&lt;MAIN!$B$19,0,N244*3600/1000000/0.96/0.96)</f>
        <v>3.7500000000000004</v>
      </c>
      <c r="P244" s="121"/>
      <c r="Q244" s="121"/>
      <c r="R244" s="121"/>
      <c r="S244" s="121"/>
      <c r="T244" s="18">
        <f t="shared" ca="1" si="41"/>
        <v>3.7500000000000004</v>
      </c>
      <c r="U244" s="131">
        <f t="shared" ca="1" si="42"/>
        <v>0.2678571428571429</v>
      </c>
      <c r="V244" s="198">
        <f ca="1">IF(INT(SUM($U$10:U244)/100) &gt; INT(SUM($U$10:U243)/100), 1, 0)</f>
        <v>0</v>
      </c>
      <c r="W244" t="str" cm="1">
        <f t="array" aca="1" ref="W244" ca="1">IF(V244=1, IFERROR(ROW()-LOOKUP(2,1/($V$10:V243=1),ROW($V$10:V243)), ROW()-ROW($V$10)+1), "")</f>
        <v/>
      </c>
    </row>
    <row r="245" spans="1:23" x14ac:dyDescent="0.75">
      <c r="A245" s="33">
        <v>41875</v>
      </c>
      <c r="B245" s="227">
        <v>0</v>
      </c>
      <c r="C245" s="34">
        <f t="shared" si="36"/>
        <v>0</v>
      </c>
      <c r="D245">
        <v>0</v>
      </c>
      <c r="E245" s="34">
        <f>IF('Energy Usage'!A245&lt;MAIN!$B$19,0,$B$4*0.001)</f>
        <v>0.54</v>
      </c>
      <c r="F245" s="34">
        <f t="shared" si="43"/>
        <v>0</v>
      </c>
      <c r="G245" s="35">
        <v>125600</v>
      </c>
      <c r="H245" s="18">
        <f t="shared" ca="1" si="37"/>
        <v>0</v>
      </c>
      <c r="I245" s="18">
        <f t="shared" ca="1" si="38"/>
        <v>0</v>
      </c>
      <c r="J245" s="18">
        <f t="shared" si="33"/>
        <v>0</v>
      </c>
      <c r="K245" s="18">
        <f t="shared" si="34"/>
        <v>0</v>
      </c>
      <c r="L245" s="18">
        <f t="shared" si="35"/>
        <v>0</v>
      </c>
      <c r="M245" s="18">
        <f t="shared" si="39"/>
        <v>0</v>
      </c>
      <c r="N245" s="18">
        <f t="shared" si="40"/>
        <v>960</v>
      </c>
      <c r="O245" s="121">
        <f>IF(A245&lt;MAIN!$B$19,0,N245*3600/1000000/0.96/0.96)</f>
        <v>3.7500000000000004</v>
      </c>
      <c r="P245" s="121"/>
      <c r="Q245" s="121"/>
      <c r="R245" s="121"/>
      <c r="S245" s="121"/>
      <c r="T245" s="18">
        <f t="shared" ca="1" si="41"/>
        <v>3.7500000000000004</v>
      </c>
      <c r="U245" s="131">
        <f t="shared" ca="1" si="42"/>
        <v>0.2678571428571429</v>
      </c>
      <c r="V245" s="198">
        <f ca="1">IF(INT(SUM($U$10:U245)/100) &gt; INT(SUM($U$10:U244)/100), 1, 0)</f>
        <v>0</v>
      </c>
      <c r="W245" t="str" cm="1">
        <f t="array" aca="1" ref="W245" ca="1">IF(V245=1, IFERROR(ROW()-LOOKUP(2,1/($V$10:V244=1),ROW($V$10:V244)), ROW()-ROW($V$10)+1), "")</f>
        <v/>
      </c>
    </row>
    <row r="246" spans="1:23" x14ac:dyDescent="0.75">
      <c r="A246" s="33">
        <v>41876</v>
      </c>
      <c r="B246" s="227">
        <v>0</v>
      </c>
      <c r="C246" s="34">
        <f t="shared" si="36"/>
        <v>0</v>
      </c>
      <c r="D246">
        <v>0</v>
      </c>
      <c r="E246" s="34">
        <f>IF('Energy Usage'!A246&lt;MAIN!$B$19,0,$B$4*0.001)</f>
        <v>0.54</v>
      </c>
      <c r="F246" s="34">
        <f t="shared" si="43"/>
        <v>0</v>
      </c>
      <c r="G246" s="35">
        <v>125600</v>
      </c>
      <c r="H246" s="18">
        <f t="shared" ca="1" si="37"/>
        <v>0</v>
      </c>
      <c r="I246" s="18">
        <f t="shared" ca="1" si="38"/>
        <v>0</v>
      </c>
      <c r="J246" s="18">
        <f t="shared" si="33"/>
        <v>0</v>
      </c>
      <c r="K246" s="18">
        <f t="shared" si="34"/>
        <v>0</v>
      </c>
      <c r="L246" s="18">
        <f t="shared" si="35"/>
        <v>0</v>
      </c>
      <c r="M246" s="18">
        <f t="shared" si="39"/>
        <v>0</v>
      </c>
      <c r="N246" s="18">
        <f t="shared" si="40"/>
        <v>960</v>
      </c>
      <c r="O246" s="121">
        <f>IF(A246&lt;MAIN!$B$19,0,N246*3600/1000000/0.96/0.96)</f>
        <v>3.7500000000000004</v>
      </c>
      <c r="P246" s="121"/>
      <c r="Q246" s="121"/>
      <c r="R246" s="121"/>
      <c r="S246" s="121"/>
      <c r="T246" s="18">
        <f t="shared" ca="1" si="41"/>
        <v>3.7500000000000004</v>
      </c>
      <c r="U246" s="131">
        <f t="shared" ca="1" si="42"/>
        <v>0.2678571428571429</v>
      </c>
      <c r="V246" s="198">
        <f ca="1">IF(INT(SUM($U$10:U246)/100) &gt; INT(SUM($U$10:U245)/100), 1, 0)</f>
        <v>0</v>
      </c>
      <c r="W246" t="str" cm="1">
        <f t="array" aca="1" ref="W246" ca="1">IF(V246=1, IFERROR(ROW()-LOOKUP(2,1/($V$10:V245=1),ROW($V$10:V245)), ROW()-ROW($V$10)+1), "")</f>
        <v/>
      </c>
    </row>
    <row r="247" spans="1:23" x14ac:dyDescent="0.75">
      <c r="A247" s="33">
        <v>41877</v>
      </c>
      <c r="B247" s="227">
        <v>0</v>
      </c>
      <c r="C247" s="34">
        <f t="shared" si="36"/>
        <v>0</v>
      </c>
      <c r="D247">
        <v>0</v>
      </c>
      <c r="E247" s="34">
        <f>IF('Energy Usage'!A247&lt;MAIN!$B$19,0,$B$4*0.001)</f>
        <v>0.54</v>
      </c>
      <c r="F247" s="34">
        <f t="shared" si="43"/>
        <v>0</v>
      </c>
      <c r="G247" s="35">
        <v>125600</v>
      </c>
      <c r="H247" s="18">
        <f t="shared" ca="1" si="37"/>
        <v>0</v>
      </c>
      <c r="I247" s="18">
        <f t="shared" ca="1" si="38"/>
        <v>0</v>
      </c>
      <c r="J247" s="18">
        <f t="shared" si="33"/>
        <v>0</v>
      </c>
      <c r="K247" s="18">
        <f t="shared" si="34"/>
        <v>0</v>
      </c>
      <c r="L247" s="18">
        <f t="shared" si="35"/>
        <v>0</v>
      </c>
      <c r="M247" s="18">
        <f t="shared" si="39"/>
        <v>0</v>
      </c>
      <c r="N247" s="18">
        <f t="shared" si="40"/>
        <v>960</v>
      </c>
      <c r="O247" s="121">
        <f>IF(A247&lt;MAIN!$B$19,0,N247*3600/1000000/0.96/0.96)</f>
        <v>3.7500000000000004</v>
      </c>
      <c r="P247" s="121"/>
      <c r="Q247" s="121"/>
      <c r="R247" s="121"/>
      <c r="S247" s="121"/>
      <c r="T247" s="18">
        <f t="shared" ca="1" si="41"/>
        <v>3.7500000000000004</v>
      </c>
      <c r="U247" s="131">
        <f t="shared" ca="1" si="42"/>
        <v>0.2678571428571429</v>
      </c>
      <c r="V247" s="198">
        <f ca="1">IF(INT(SUM($U$10:U247)/100) &gt; INT(SUM($U$10:U246)/100), 1, 0)</f>
        <v>0</v>
      </c>
      <c r="W247" t="str" cm="1">
        <f t="array" aca="1" ref="W247" ca="1">IF(V247=1, IFERROR(ROW()-LOOKUP(2,1/($V$10:V246=1),ROW($V$10:V246)), ROW()-ROW($V$10)+1), "")</f>
        <v/>
      </c>
    </row>
    <row r="248" spans="1:23" x14ac:dyDescent="0.75">
      <c r="A248" s="33">
        <v>41878</v>
      </c>
      <c r="B248" s="227">
        <v>0</v>
      </c>
      <c r="C248" s="34">
        <f t="shared" si="36"/>
        <v>0</v>
      </c>
      <c r="D248">
        <v>0</v>
      </c>
      <c r="E248" s="34">
        <f>IF('Energy Usage'!A248&lt;MAIN!$B$19,0,$B$4*0.001)</f>
        <v>0.54</v>
      </c>
      <c r="F248" s="34">
        <f t="shared" si="43"/>
        <v>0</v>
      </c>
      <c r="G248" s="35">
        <v>125600</v>
      </c>
      <c r="H248" s="18">
        <f t="shared" ca="1" si="37"/>
        <v>0</v>
      </c>
      <c r="I248" s="18">
        <f t="shared" ca="1" si="38"/>
        <v>0</v>
      </c>
      <c r="J248" s="18">
        <f t="shared" si="33"/>
        <v>0</v>
      </c>
      <c r="K248" s="18">
        <f t="shared" si="34"/>
        <v>0</v>
      </c>
      <c r="L248" s="18">
        <f t="shared" si="35"/>
        <v>0</v>
      </c>
      <c r="M248" s="18">
        <f t="shared" si="39"/>
        <v>0</v>
      </c>
      <c r="N248" s="18">
        <f t="shared" si="40"/>
        <v>960</v>
      </c>
      <c r="O248" s="121">
        <f>IF(A248&lt;MAIN!$B$19,0,N248*3600/1000000/0.96/0.96)</f>
        <v>3.7500000000000004</v>
      </c>
      <c r="P248" s="121"/>
      <c r="Q248" s="121"/>
      <c r="R248" s="121"/>
      <c r="S248" s="121"/>
      <c r="T248" s="18">
        <f t="shared" ca="1" si="41"/>
        <v>3.7500000000000004</v>
      </c>
      <c r="U248" s="131">
        <f t="shared" ca="1" si="42"/>
        <v>0.2678571428571429</v>
      </c>
      <c r="V248" s="198">
        <f ca="1">IF(INT(SUM($U$10:U248)/100) &gt; INT(SUM($U$10:U247)/100), 1, 0)</f>
        <v>0</v>
      </c>
      <c r="W248" t="str" cm="1">
        <f t="array" aca="1" ref="W248" ca="1">IF(V248=1, IFERROR(ROW()-LOOKUP(2,1/($V$10:V247=1),ROW($V$10:V247)), ROW()-ROW($V$10)+1), "")</f>
        <v/>
      </c>
    </row>
    <row r="249" spans="1:23" x14ac:dyDescent="0.75">
      <c r="A249" s="33">
        <v>41879</v>
      </c>
      <c r="B249" s="227">
        <v>0.4</v>
      </c>
      <c r="C249" s="34">
        <f t="shared" si="36"/>
        <v>0.04</v>
      </c>
      <c r="D249">
        <v>0</v>
      </c>
      <c r="E249" s="34">
        <f>IF('Energy Usage'!A249&lt;MAIN!$B$19,0,$B$4*0.001)</f>
        <v>0.54</v>
      </c>
      <c r="F249" s="34">
        <f t="shared" si="43"/>
        <v>0</v>
      </c>
      <c r="G249" s="35">
        <v>125600</v>
      </c>
      <c r="H249" s="18">
        <f t="shared" ca="1" si="37"/>
        <v>9423.7320371372771</v>
      </c>
      <c r="I249" s="18">
        <f t="shared" ca="1" si="38"/>
        <v>9.4237320371372765E-3</v>
      </c>
      <c r="J249" s="18">
        <f t="shared" si="33"/>
        <v>200</v>
      </c>
      <c r="K249" s="18">
        <f t="shared" si="34"/>
        <v>0.2</v>
      </c>
      <c r="L249" s="18">
        <f t="shared" si="35"/>
        <v>400000</v>
      </c>
      <c r="M249" s="18">
        <f t="shared" si="39"/>
        <v>0.4</v>
      </c>
      <c r="N249" s="18">
        <f t="shared" si="40"/>
        <v>960</v>
      </c>
      <c r="O249" s="121">
        <f>IF(A249&lt;MAIN!$B$19,0,N249*3600/1000000/0.96/0.96)</f>
        <v>3.7500000000000004</v>
      </c>
      <c r="P249" s="121"/>
      <c r="Q249" s="121"/>
      <c r="R249" s="121"/>
      <c r="S249" s="121"/>
      <c r="T249" s="18">
        <f t="shared" ca="1" si="41"/>
        <v>4.1594237320371379</v>
      </c>
      <c r="U249" s="131">
        <f t="shared" ca="1" si="42"/>
        <v>0.29710169514550988</v>
      </c>
      <c r="V249" s="198">
        <f ca="1">IF(INT(SUM($U$10:U249)/100) &gt; INT(SUM($U$10:U248)/100), 1, 0)</f>
        <v>0</v>
      </c>
      <c r="W249" t="str" cm="1">
        <f t="array" aca="1" ref="W249" ca="1">IF(V249=1, IFERROR(ROW()-LOOKUP(2,1/($V$10:V248=1),ROW($V$10:V248)), ROW()-ROW($V$10)+1), "")</f>
        <v/>
      </c>
    </row>
    <row r="250" spans="1:23" x14ac:dyDescent="0.75">
      <c r="A250" s="33">
        <v>41880</v>
      </c>
      <c r="B250" s="227">
        <v>7.8</v>
      </c>
      <c r="C250" s="34">
        <f t="shared" si="36"/>
        <v>0.77999999999999992</v>
      </c>
      <c r="D250">
        <v>0.24</v>
      </c>
      <c r="E250" s="34">
        <f>IF('Energy Usage'!A250&lt;MAIN!$B$19,0,$B$4*0.001)</f>
        <v>0.54</v>
      </c>
      <c r="F250" s="34">
        <f t="shared" si="43"/>
        <v>0.23999999999999988</v>
      </c>
      <c r="G250" s="35">
        <v>125600</v>
      </c>
      <c r="H250" s="18">
        <f t="shared" ca="1" si="37"/>
        <v>183762.77472417685</v>
      </c>
      <c r="I250" s="18">
        <f t="shared" ca="1" si="38"/>
        <v>0.18376277472417685</v>
      </c>
      <c r="J250" s="18">
        <f t="shared" si="33"/>
        <v>3899.9999999999991</v>
      </c>
      <c r="K250" s="18">
        <f t="shared" si="34"/>
        <v>3.899999999999999</v>
      </c>
      <c r="L250" s="18">
        <f t="shared" si="35"/>
        <v>7799999.9999999981</v>
      </c>
      <c r="M250" s="18">
        <f t="shared" si="39"/>
        <v>7.799999999999998</v>
      </c>
      <c r="N250" s="18">
        <f t="shared" si="40"/>
        <v>960</v>
      </c>
      <c r="O250" s="121">
        <f>IF(A250&lt;MAIN!$B$19,0,N250*3600/1000000/0.96/0.96)</f>
        <v>3.7500000000000004</v>
      </c>
      <c r="P250" s="121"/>
      <c r="Q250" s="121"/>
      <c r="R250" s="121"/>
      <c r="S250" s="121"/>
      <c r="T250" s="18">
        <f t="shared" ca="1" si="41"/>
        <v>11.733762774724175</v>
      </c>
      <c r="U250" s="131">
        <f t="shared" ca="1" si="42"/>
        <v>0.83812591248029822</v>
      </c>
      <c r="V250" s="198">
        <f ca="1">IF(INT(SUM($U$10:U250)/100) &gt; INT(SUM($U$10:U249)/100), 1, 0)</f>
        <v>0</v>
      </c>
      <c r="W250" t="str" cm="1">
        <f t="array" aca="1" ref="W250" ca="1">IF(V250=1, IFERROR(ROW()-LOOKUP(2,1/($V$10:V249=1),ROW($V$10:V249)), ROW()-ROW($V$10)+1), "")</f>
        <v/>
      </c>
    </row>
    <row r="251" spans="1:23" x14ac:dyDescent="0.75">
      <c r="A251" s="33">
        <v>41881</v>
      </c>
      <c r="B251" s="227">
        <v>3.6</v>
      </c>
      <c r="C251" s="34">
        <f t="shared" si="36"/>
        <v>0.36</v>
      </c>
      <c r="D251">
        <v>5.9999999999999942E-2</v>
      </c>
      <c r="E251" s="34">
        <f>IF('Energy Usage'!A251&lt;MAIN!$B$19,0,$B$4*0.001)</f>
        <v>0.54</v>
      </c>
      <c r="F251" s="34">
        <f t="shared" si="43"/>
        <v>5.9999999999999831E-2</v>
      </c>
      <c r="G251" s="35">
        <v>125600</v>
      </c>
      <c r="H251" s="18">
        <f t="shared" ca="1" si="37"/>
        <v>84813.588334235494</v>
      </c>
      <c r="I251" s="18">
        <f t="shared" ca="1" si="38"/>
        <v>8.4813588334235496E-2</v>
      </c>
      <c r="J251" s="18">
        <f t="shared" si="33"/>
        <v>1800</v>
      </c>
      <c r="K251" s="18">
        <f t="shared" si="34"/>
        <v>1.8</v>
      </c>
      <c r="L251" s="18">
        <f t="shared" si="35"/>
        <v>3600000</v>
      </c>
      <c r="M251" s="18">
        <f t="shared" si="39"/>
        <v>3.6</v>
      </c>
      <c r="N251" s="18">
        <f t="shared" si="40"/>
        <v>960</v>
      </c>
      <c r="O251" s="121">
        <f>IF(A251&lt;MAIN!$B$19,0,N251*3600/1000000/0.96/0.96)</f>
        <v>3.7500000000000004</v>
      </c>
      <c r="P251" s="121"/>
      <c r="Q251" s="121"/>
      <c r="R251" s="121"/>
      <c r="S251" s="121"/>
      <c r="T251" s="18">
        <f t="shared" ca="1" si="41"/>
        <v>7.4348135883342366</v>
      </c>
      <c r="U251" s="131">
        <f t="shared" ca="1" si="42"/>
        <v>0.53105811345244558</v>
      </c>
      <c r="V251" s="198">
        <f ca="1">IF(INT(SUM($U$10:U251)/100) &gt; INT(SUM($U$10:U250)/100), 1, 0)</f>
        <v>0</v>
      </c>
      <c r="W251" t="str" cm="1">
        <f t="array" aca="1" ref="W251" ca="1">IF(V251=1, IFERROR(ROW()-LOOKUP(2,1/($V$10:V250=1),ROW($V$10:V250)), ROW()-ROW($V$10)+1), "")</f>
        <v/>
      </c>
    </row>
    <row r="252" spans="1:23" x14ac:dyDescent="0.75">
      <c r="A252" s="33">
        <v>41882</v>
      </c>
      <c r="B252" s="227">
        <v>10.6</v>
      </c>
      <c r="C252" s="34">
        <f t="shared" si="36"/>
        <v>1.06</v>
      </c>
      <c r="D252">
        <v>0.58000000000000007</v>
      </c>
      <c r="E252" s="34">
        <f>IF('Energy Usage'!A252&lt;MAIN!$B$19,0,$B$4*0.001)</f>
        <v>0.54</v>
      </c>
      <c r="F252" s="34">
        <f t="shared" si="43"/>
        <v>0.57999999999999985</v>
      </c>
      <c r="G252" s="35">
        <v>125600</v>
      </c>
      <c r="H252" s="18">
        <f t="shared" ca="1" si="37"/>
        <v>249728.89898413784</v>
      </c>
      <c r="I252" s="18">
        <f t="shared" ca="1" si="38"/>
        <v>0.24972889898413783</v>
      </c>
      <c r="J252" s="18">
        <f t="shared" si="33"/>
        <v>5300</v>
      </c>
      <c r="K252" s="18">
        <f t="shared" si="34"/>
        <v>5.3</v>
      </c>
      <c r="L252" s="18">
        <f t="shared" si="35"/>
        <v>10600000</v>
      </c>
      <c r="M252" s="18">
        <f t="shared" si="39"/>
        <v>10.6</v>
      </c>
      <c r="N252" s="18">
        <f t="shared" si="40"/>
        <v>960</v>
      </c>
      <c r="O252" s="121">
        <f>IF(A252&lt;MAIN!$B$19,0,N252*3600/1000000/0.96/0.96)</f>
        <v>3.7500000000000004</v>
      </c>
      <c r="P252" s="121"/>
      <c r="Q252" s="121"/>
      <c r="R252" s="121"/>
      <c r="S252" s="121"/>
      <c r="T252" s="18">
        <f t="shared" ca="1" si="41"/>
        <v>14.599728898984138</v>
      </c>
      <c r="U252" s="131">
        <f t="shared" ca="1" si="42"/>
        <v>1.0428377784988669</v>
      </c>
      <c r="V252" s="198">
        <f ca="1">IF(INT(SUM($U$10:U252)/100) &gt; INT(SUM($U$10:U251)/100), 1, 0)</f>
        <v>0</v>
      </c>
      <c r="W252" t="str" cm="1">
        <f t="array" aca="1" ref="W252" ca="1">IF(V252=1, IFERROR(ROW()-LOOKUP(2,1/($V$10:V251=1),ROW($V$10:V251)), ROW()-ROW($V$10)+1), "")</f>
        <v/>
      </c>
    </row>
    <row r="253" spans="1:23" x14ac:dyDescent="0.75">
      <c r="A253" s="33">
        <v>41883</v>
      </c>
      <c r="B253" s="227">
        <v>3.2</v>
      </c>
      <c r="C253" s="34">
        <f t="shared" si="36"/>
        <v>0.32</v>
      </c>
      <c r="D253">
        <v>0.3600000000000001</v>
      </c>
      <c r="E253" s="34">
        <f>IF('Energy Usage'!A253&lt;MAIN!$B$19,0,$B$4*0.001)</f>
        <v>0.54</v>
      </c>
      <c r="F253" s="34">
        <f t="shared" si="43"/>
        <v>0.35999999999999988</v>
      </c>
      <c r="G253" s="35">
        <v>125600</v>
      </c>
      <c r="H253" s="18">
        <f t="shared" ca="1" si="37"/>
        <v>75389.856297098217</v>
      </c>
      <c r="I253" s="18">
        <f t="shared" ca="1" si="38"/>
        <v>7.5389856297098212E-2</v>
      </c>
      <c r="J253" s="18">
        <f t="shared" si="33"/>
        <v>1600</v>
      </c>
      <c r="K253" s="18">
        <f t="shared" si="34"/>
        <v>1.6</v>
      </c>
      <c r="L253" s="18">
        <f t="shared" si="35"/>
        <v>3200000</v>
      </c>
      <c r="M253" s="18">
        <f t="shared" si="39"/>
        <v>3.2</v>
      </c>
      <c r="N253" s="18">
        <f t="shared" si="40"/>
        <v>960</v>
      </c>
      <c r="O253" s="121">
        <f>IF(A253&lt;MAIN!$B$19,0,N253*3600/1000000/0.96/0.96)</f>
        <v>3.7500000000000004</v>
      </c>
      <c r="P253" s="121"/>
      <c r="Q253" s="121"/>
      <c r="R253" s="121"/>
      <c r="S253" s="121"/>
      <c r="T253" s="18">
        <f t="shared" ca="1" si="41"/>
        <v>7.0253898562970987</v>
      </c>
      <c r="U253" s="131">
        <f t="shared" ca="1" si="42"/>
        <v>0.50181356116407849</v>
      </c>
      <c r="V253" s="198">
        <f ca="1">IF(INT(SUM($U$10:U253)/100) &gt; INT(SUM($U$10:U252)/100), 1, 0)</f>
        <v>0</v>
      </c>
      <c r="W253" t="str" cm="1">
        <f t="array" aca="1" ref="W253" ca="1">IF(V253=1, IFERROR(ROW()-LOOKUP(2,1/($V$10:V252=1),ROW($V$10:V252)), ROW()-ROW($V$10)+1), "")</f>
        <v/>
      </c>
    </row>
    <row r="254" spans="1:23" x14ac:dyDescent="0.75">
      <c r="A254" s="33">
        <v>41884</v>
      </c>
      <c r="B254" s="227">
        <v>6.2</v>
      </c>
      <c r="C254" s="34">
        <f t="shared" si="36"/>
        <v>0.62</v>
      </c>
      <c r="D254">
        <v>0.44000000000000006</v>
      </c>
      <c r="E254" s="34">
        <f>IF('Energy Usage'!A254&lt;MAIN!$B$19,0,$B$4*0.001)</f>
        <v>0.54</v>
      </c>
      <c r="F254" s="34">
        <f t="shared" si="43"/>
        <v>0.43999999999999984</v>
      </c>
      <c r="G254" s="35">
        <v>125600</v>
      </c>
      <c r="H254" s="18">
        <f t="shared" ca="1" si="37"/>
        <v>146067.84657562777</v>
      </c>
      <c r="I254" s="18">
        <f t="shared" ca="1" si="38"/>
        <v>0.14606784657562777</v>
      </c>
      <c r="J254" s="18">
        <f t="shared" si="33"/>
        <v>3100</v>
      </c>
      <c r="K254" s="18">
        <f t="shared" si="34"/>
        <v>3.1</v>
      </c>
      <c r="L254" s="18">
        <f t="shared" si="35"/>
        <v>6200000</v>
      </c>
      <c r="M254" s="18">
        <f t="shared" si="39"/>
        <v>6.2</v>
      </c>
      <c r="N254" s="18">
        <f t="shared" si="40"/>
        <v>960</v>
      </c>
      <c r="O254" s="121">
        <f>IF(A254&lt;MAIN!$B$19,0,N254*3600/1000000/0.96/0.96)</f>
        <v>3.7500000000000004</v>
      </c>
      <c r="P254" s="121"/>
      <c r="Q254" s="121"/>
      <c r="R254" s="121"/>
      <c r="S254" s="121"/>
      <c r="T254" s="18">
        <f t="shared" ca="1" si="41"/>
        <v>10.096067846575629</v>
      </c>
      <c r="U254" s="131">
        <f t="shared" ca="1" si="42"/>
        <v>0.72114770332683076</v>
      </c>
      <c r="V254" s="198">
        <f ca="1">IF(INT(SUM($U$10:U254)/100) &gt; INT(SUM($U$10:U253)/100), 1, 0)</f>
        <v>0</v>
      </c>
      <c r="W254" t="str" cm="1">
        <f t="array" aca="1" ref="W254" ca="1">IF(V254=1, IFERROR(ROW()-LOOKUP(2,1/($V$10:V253=1),ROW($V$10:V253)), ROW()-ROW($V$10)+1), "")</f>
        <v/>
      </c>
    </row>
    <row r="255" spans="1:23" x14ac:dyDescent="0.75">
      <c r="A255" s="33">
        <v>41885</v>
      </c>
      <c r="B255" s="227">
        <v>0</v>
      </c>
      <c r="C255" s="34">
        <f t="shared" si="36"/>
        <v>0</v>
      </c>
      <c r="D255">
        <v>0</v>
      </c>
      <c r="E255" s="34">
        <f>IF('Energy Usage'!A255&lt;MAIN!$B$19,0,$B$4*0.001)</f>
        <v>0.54</v>
      </c>
      <c r="F255" s="34">
        <f t="shared" si="43"/>
        <v>0</v>
      </c>
      <c r="G255" s="35">
        <v>125600</v>
      </c>
      <c r="H255" s="18">
        <f t="shared" ca="1" si="37"/>
        <v>0</v>
      </c>
      <c r="I255" s="18">
        <f t="shared" ca="1" si="38"/>
        <v>0</v>
      </c>
      <c r="J255" s="18">
        <f t="shared" si="33"/>
        <v>0</v>
      </c>
      <c r="K255" s="18">
        <f t="shared" si="34"/>
        <v>0</v>
      </c>
      <c r="L255" s="18">
        <f t="shared" si="35"/>
        <v>0</v>
      </c>
      <c r="M255" s="18">
        <f t="shared" si="39"/>
        <v>0</v>
      </c>
      <c r="N255" s="18">
        <f t="shared" si="40"/>
        <v>960</v>
      </c>
      <c r="O255" s="121">
        <f>IF(A255&lt;MAIN!$B$19,0,N255*3600/1000000/0.96/0.96)</f>
        <v>3.7500000000000004</v>
      </c>
      <c r="P255" s="121"/>
      <c r="Q255" s="121"/>
      <c r="R255" s="121"/>
      <c r="S255" s="121"/>
      <c r="T255" s="18">
        <f t="shared" ca="1" si="41"/>
        <v>3.7500000000000004</v>
      </c>
      <c r="U255" s="131">
        <f t="shared" ca="1" si="42"/>
        <v>0.2678571428571429</v>
      </c>
      <c r="V255" s="198">
        <f ca="1">IF(INT(SUM($U$10:U255)/100) &gt; INT(SUM($U$10:U254)/100), 1, 0)</f>
        <v>0</v>
      </c>
      <c r="W255" t="str" cm="1">
        <f t="array" aca="1" ref="W255" ca="1">IF(V255=1, IFERROR(ROW()-LOOKUP(2,1/($V$10:V254=1),ROW($V$10:V254)), ROW()-ROW($V$10)+1), "")</f>
        <v/>
      </c>
    </row>
    <row r="256" spans="1:23" x14ac:dyDescent="0.75">
      <c r="A256" s="33">
        <v>41886</v>
      </c>
      <c r="B256" s="227">
        <v>0</v>
      </c>
      <c r="C256" s="34">
        <f t="shared" si="36"/>
        <v>0</v>
      </c>
      <c r="D256">
        <v>0</v>
      </c>
      <c r="E256" s="34">
        <f>IF('Energy Usage'!A256&lt;MAIN!$B$19,0,$B$4*0.001)</f>
        <v>0.54</v>
      </c>
      <c r="F256" s="34">
        <f t="shared" si="43"/>
        <v>0</v>
      </c>
      <c r="G256" s="35">
        <v>125600</v>
      </c>
      <c r="H256" s="18">
        <f t="shared" ca="1" si="37"/>
        <v>0</v>
      </c>
      <c r="I256" s="18">
        <f t="shared" ca="1" si="38"/>
        <v>0</v>
      </c>
      <c r="J256" s="18">
        <f t="shared" si="33"/>
        <v>0</v>
      </c>
      <c r="K256" s="18">
        <f t="shared" si="34"/>
        <v>0</v>
      </c>
      <c r="L256" s="18">
        <f t="shared" si="35"/>
        <v>0</v>
      </c>
      <c r="M256" s="18">
        <f t="shared" si="39"/>
        <v>0</v>
      </c>
      <c r="N256" s="18">
        <f t="shared" si="40"/>
        <v>960</v>
      </c>
      <c r="O256" s="121">
        <f>IF(A256&lt;MAIN!$B$19,0,N256*3600/1000000/0.96/0.96)</f>
        <v>3.7500000000000004</v>
      </c>
      <c r="P256" s="121"/>
      <c r="Q256" s="121"/>
      <c r="R256" s="121"/>
      <c r="S256" s="121"/>
      <c r="T256" s="18">
        <f t="shared" ca="1" si="41"/>
        <v>3.7500000000000004</v>
      </c>
      <c r="U256" s="131">
        <f t="shared" ca="1" si="42"/>
        <v>0.2678571428571429</v>
      </c>
      <c r="V256" s="198">
        <f ca="1">IF(INT(SUM($U$10:U256)/100) &gt; INT(SUM($U$10:U255)/100), 1, 0)</f>
        <v>0</v>
      </c>
      <c r="W256" t="str" cm="1">
        <f t="array" aca="1" ref="W256" ca="1">IF(V256=1, IFERROR(ROW()-LOOKUP(2,1/($V$10:V255=1),ROW($V$10:V255)), ROW()-ROW($V$10)+1), "")</f>
        <v/>
      </c>
    </row>
    <row r="257" spans="1:23" x14ac:dyDescent="0.75">
      <c r="A257" s="33">
        <v>41887</v>
      </c>
      <c r="B257" s="227">
        <v>0</v>
      </c>
      <c r="C257" s="34">
        <f t="shared" si="36"/>
        <v>0</v>
      </c>
      <c r="D257">
        <v>0</v>
      </c>
      <c r="E257" s="34">
        <f>IF('Energy Usage'!A257&lt;MAIN!$B$19,0,$B$4*0.001)</f>
        <v>0.54</v>
      </c>
      <c r="F257" s="34">
        <f t="shared" si="43"/>
        <v>0</v>
      </c>
      <c r="G257" s="35">
        <v>125600</v>
      </c>
      <c r="H257" s="18">
        <f t="shared" ca="1" si="37"/>
        <v>0</v>
      </c>
      <c r="I257" s="18">
        <f t="shared" ca="1" si="38"/>
        <v>0</v>
      </c>
      <c r="J257" s="18">
        <f t="shared" si="33"/>
        <v>0</v>
      </c>
      <c r="K257" s="18">
        <f t="shared" si="34"/>
        <v>0</v>
      </c>
      <c r="L257" s="18">
        <f t="shared" si="35"/>
        <v>0</v>
      </c>
      <c r="M257" s="18">
        <f t="shared" si="39"/>
        <v>0</v>
      </c>
      <c r="N257" s="18">
        <f t="shared" si="40"/>
        <v>960</v>
      </c>
      <c r="O257" s="121">
        <f>IF(A257&lt;MAIN!$B$19,0,N257*3600/1000000/0.96/0.96)</f>
        <v>3.7500000000000004</v>
      </c>
      <c r="P257" s="121"/>
      <c r="Q257" s="121"/>
      <c r="R257" s="121"/>
      <c r="S257" s="121"/>
      <c r="T257" s="18">
        <f t="shared" ca="1" si="41"/>
        <v>3.7500000000000004</v>
      </c>
      <c r="U257" s="131">
        <f t="shared" ca="1" si="42"/>
        <v>0.2678571428571429</v>
      </c>
      <c r="V257" s="198">
        <f ca="1">IF(INT(SUM($U$10:U257)/100) &gt; INT(SUM($U$10:U256)/100), 1, 0)</f>
        <v>0</v>
      </c>
      <c r="W257" t="str" cm="1">
        <f t="array" aca="1" ref="W257" ca="1">IF(V257=1, IFERROR(ROW()-LOOKUP(2,1/($V$10:V256=1),ROW($V$10:V256)), ROW()-ROW($V$10)+1), "")</f>
        <v/>
      </c>
    </row>
    <row r="258" spans="1:23" x14ac:dyDescent="0.75">
      <c r="A258" s="33">
        <v>41888</v>
      </c>
      <c r="B258" s="227">
        <v>0</v>
      </c>
      <c r="C258" s="34">
        <f t="shared" si="36"/>
        <v>0</v>
      </c>
      <c r="D258">
        <v>0</v>
      </c>
      <c r="E258" s="34">
        <f>IF('Energy Usage'!A258&lt;MAIN!$B$19,0,$B$4*0.001)</f>
        <v>0.54</v>
      </c>
      <c r="F258" s="34">
        <f t="shared" si="43"/>
        <v>0</v>
      </c>
      <c r="G258" s="35">
        <v>125600</v>
      </c>
      <c r="H258" s="18">
        <f t="shared" ca="1" si="37"/>
        <v>0</v>
      </c>
      <c r="I258" s="18">
        <f t="shared" ca="1" si="38"/>
        <v>0</v>
      </c>
      <c r="J258" s="18">
        <f t="shared" si="33"/>
        <v>0</v>
      </c>
      <c r="K258" s="18">
        <f t="shared" si="34"/>
        <v>0</v>
      </c>
      <c r="L258" s="18">
        <f t="shared" si="35"/>
        <v>0</v>
      </c>
      <c r="M258" s="18">
        <f t="shared" si="39"/>
        <v>0</v>
      </c>
      <c r="N258" s="18">
        <f t="shared" si="40"/>
        <v>960</v>
      </c>
      <c r="O258" s="121">
        <f>IF(A258&lt;MAIN!$B$19,0,N258*3600/1000000/0.96/0.96)</f>
        <v>3.7500000000000004</v>
      </c>
      <c r="P258" s="121"/>
      <c r="Q258" s="121"/>
      <c r="R258" s="121"/>
      <c r="S258" s="121"/>
      <c r="T258" s="18">
        <f t="shared" ca="1" si="41"/>
        <v>3.7500000000000004</v>
      </c>
      <c r="U258" s="131">
        <f t="shared" ca="1" si="42"/>
        <v>0.2678571428571429</v>
      </c>
      <c r="V258" s="198">
        <f ca="1">IF(INT(SUM($U$10:U258)/100) &gt; INT(SUM($U$10:U257)/100), 1, 0)</f>
        <v>0</v>
      </c>
      <c r="W258" t="str" cm="1">
        <f t="array" aca="1" ref="W258" ca="1">IF(V258=1, IFERROR(ROW()-LOOKUP(2,1/($V$10:V257=1),ROW($V$10:V257)), ROW()-ROW($V$10)+1), "")</f>
        <v/>
      </c>
    </row>
    <row r="259" spans="1:23" x14ac:dyDescent="0.75">
      <c r="A259" s="33">
        <v>41889</v>
      </c>
      <c r="B259" s="227">
        <v>0</v>
      </c>
      <c r="C259" s="34">
        <f t="shared" si="36"/>
        <v>0</v>
      </c>
      <c r="D259">
        <v>0</v>
      </c>
      <c r="E259" s="34">
        <f>IF('Energy Usage'!A259&lt;MAIN!$B$19,0,$B$4*0.001)</f>
        <v>0.54</v>
      </c>
      <c r="F259" s="34">
        <f t="shared" si="43"/>
        <v>0</v>
      </c>
      <c r="G259" s="35">
        <v>125600</v>
      </c>
      <c r="H259" s="18">
        <f t="shared" ca="1" si="37"/>
        <v>0</v>
      </c>
      <c r="I259" s="18">
        <f t="shared" ca="1" si="38"/>
        <v>0</v>
      </c>
      <c r="J259" s="18">
        <f t="shared" si="33"/>
        <v>0</v>
      </c>
      <c r="K259" s="18">
        <f t="shared" si="34"/>
        <v>0</v>
      </c>
      <c r="L259" s="18">
        <f t="shared" si="35"/>
        <v>0</v>
      </c>
      <c r="M259" s="18">
        <f t="shared" si="39"/>
        <v>0</v>
      </c>
      <c r="N259" s="18">
        <f t="shared" si="40"/>
        <v>960</v>
      </c>
      <c r="O259" s="121">
        <f>IF(A259&lt;MAIN!$B$19,0,N259*3600/1000000/0.96/0.96)</f>
        <v>3.7500000000000004</v>
      </c>
      <c r="P259" s="121"/>
      <c r="Q259" s="121"/>
      <c r="R259" s="121"/>
      <c r="S259" s="121"/>
      <c r="T259" s="18">
        <f t="shared" ca="1" si="41"/>
        <v>3.7500000000000004</v>
      </c>
      <c r="U259" s="131">
        <f t="shared" ca="1" si="42"/>
        <v>0.2678571428571429</v>
      </c>
      <c r="V259" s="198">
        <f ca="1">IF(INT(SUM($U$10:U259)/100) &gt; INT(SUM($U$10:U258)/100), 1, 0)</f>
        <v>0</v>
      </c>
      <c r="W259" t="str" cm="1">
        <f t="array" aca="1" ref="W259" ca="1">IF(V259=1, IFERROR(ROW()-LOOKUP(2,1/($V$10:V258=1),ROW($V$10:V258)), ROW()-ROW($V$10)+1), "")</f>
        <v/>
      </c>
    </row>
    <row r="260" spans="1:23" x14ac:dyDescent="0.75">
      <c r="A260" s="33">
        <v>41890</v>
      </c>
      <c r="B260" s="227">
        <v>0</v>
      </c>
      <c r="C260" s="34">
        <f t="shared" si="36"/>
        <v>0</v>
      </c>
      <c r="D260">
        <v>0</v>
      </c>
      <c r="E260" s="34">
        <f>IF('Energy Usage'!A260&lt;MAIN!$B$19,0,$B$4*0.001)</f>
        <v>0.54</v>
      </c>
      <c r="F260" s="34">
        <f t="shared" si="43"/>
        <v>0</v>
      </c>
      <c r="G260" s="35">
        <v>125600</v>
      </c>
      <c r="H260" s="18">
        <f t="shared" ca="1" si="37"/>
        <v>0</v>
      </c>
      <c r="I260" s="18">
        <f t="shared" ca="1" si="38"/>
        <v>0</v>
      </c>
      <c r="J260" s="18">
        <f t="shared" si="33"/>
        <v>0</v>
      </c>
      <c r="K260" s="18">
        <f t="shared" si="34"/>
        <v>0</v>
      </c>
      <c r="L260" s="18">
        <f t="shared" si="35"/>
        <v>0</v>
      </c>
      <c r="M260" s="18">
        <f t="shared" si="39"/>
        <v>0</v>
      </c>
      <c r="N260" s="18">
        <f t="shared" si="40"/>
        <v>960</v>
      </c>
      <c r="O260" s="121">
        <f>IF(A260&lt;MAIN!$B$19,0,N260*3600/1000000/0.96/0.96)</f>
        <v>3.7500000000000004</v>
      </c>
      <c r="P260" s="121"/>
      <c r="Q260" s="121"/>
      <c r="R260" s="121"/>
      <c r="S260" s="121"/>
      <c r="T260" s="18">
        <f t="shared" ca="1" si="41"/>
        <v>3.7500000000000004</v>
      </c>
      <c r="U260" s="131">
        <f t="shared" ca="1" si="42"/>
        <v>0.2678571428571429</v>
      </c>
      <c r="V260" s="198">
        <f ca="1">IF(INT(SUM($U$10:U260)/100) &gt; INT(SUM($U$10:U259)/100), 1, 0)</f>
        <v>0</v>
      </c>
      <c r="W260" t="str" cm="1">
        <f t="array" aca="1" ref="W260" ca="1">IF(V260=1, IFERROR(ROW()-LOOKUP(2,1/($V$10:V259=1),ROW($V$10:V259)), ROW()-ROW($V$10)+1), "")</f>
        <v/>
      </c>
    </row>
    <row r="261" spans="1:23" x14ac:dyDescent="0.75">
      <c r="A261" s="33">
        <v>41891</v>
      </c>
      <c r="B261" s="227">
        <v>0</v>
      </c>
      <c r="C261" s="34">
        <f t="shared" si="36"/>
        <v>0</v>
      </c>
      <c r="D261">
        <v>0</v>
      </c>
      <c r="E261" s="34">
        <f>IF('Energy Usage'!A261&lt;MAIN!$B$19,0,$B$4*0.001)</f>
        <v>0.54</v>
      </c>
      <c r="F261" s="34">
        <f t="shared" si="43"/>
        <v>0</v>
      </c>
      <c r="G261" s="35">
        <v>125600</v>
      </c>
      <c r="H261" s="18">
        <f t="shared" ca="1" si="37"/>
        <v>0</v>
      </c>
      <c r="I261" s="18">
        <f t="shared" ca="1" si="38"/>
        <v>0</v>
      </c>
      <c r="J261" s="18">
        <f t="shared" si="33"/>
        <v>0</v>
      </c>
      <c r="K261" s="18">
        <f t="shared" si="34"/>
        <v>0</v>
      </c>
      <c r="L261" s="18">
        <f t="shared" si="35"/>
        <v>0</v>
      </c>
      <c r="M261" s="18">
        <f t="shared" si="39"/>
        <v>0</v>
      </c>
      <c r="N261" s="18">
        <f t="shared" si="40"/>
        <v>960</v>
      </c>
      <c r="O261" s="121">
        <f>IF(A261&lt;MAIN!$B$19,0,N261*3600/1000000/0.96/0.96)</f>
        <v>3.7500000000000004</v>
      </c>
      <c r="P261" s="121"/>
      <c r="Q261" s="121"/>
      <c r="R261" s="121"/>
      <c r="S261" s="121"/>
      <c r="T261" s="18">
        <f t="shared" ca="1" si="41"/>
        <v>3.7500000000000004</v>
      </c>
      <c r="U261" s="131">
        <f t="shared" ca="1" si="42"/>
        <v>0.2678571428571429</v>
      </c>
      <c r="V261" s="198">
        <f ca="1">IF(INT(SUM($U$10:U261)/100) &gt; INT(SUM($U$10:U260)/100), 1, 0)</f>
        <v>0</v>
      </c>
      <c r="W261" t="str" cm="1">
        <f t="array" aca="1" ref="W261" ca="1">IF(V261=1, IFERROR(ROW()-LOOKUP(2,1/($V$10:V260=1),ROW($V$10:V260)), ROW()-ROW($V$10)+1), "")</f>
        <v/>
      </c>
    </row>
    <row r="262" spans="1:23" x14ac:dyDescent="0.75">
      <c r="A262" s="33">
        <v>41892</v>
      </c>
      <c r="B262" s="227">
        <v>0</v>
      </c>
      <c r="C262" s="34">
        <f t="shared" si="36"/>
        <v>0</v>
      </c>
      <c r="D262">
        <v>0</v>
      </c>
      <c r="E262" s="34">
        <f>IF('Energy Usage'!A262&lt;MAIN!$B$19,0,$B$4*0.001)</f>
        <v>0.54</v>
      </c>
      <c r="F262" s="34">
        <f t="shared" si="43"/>
        <v>0</v>
      </c>
      <c r="G262" s="35">
        <v>125600</v>
      </c>
      <c r="H262" s="18">
        <f t="shared" ca="1" si="37"/>
        <v>0</v>
      </c>
      <c r="I262" s="18">
        <f t="shared" ca="1" si="38"/>
        <v>0</v>
      </c>
      <c r="J262" s="18">
        <f t="shared" si="33"/>
        <v>0</v>
      </c>
      <c r="K262" s="18">
        <f t="shared" si="34"/>
        <v>0</v>
      </c>
      <c r="L262" s="18">
        <f t="shared" si="35"/>
        <v>0</v>
      </c>
      <c r="M262" s="18">
        <f t="shared" si="39"/>
        <v>0</v>
      </c>
      <c r="N262" s="18">
        <f t="shared" si="40"/>
        <v>960</v>
      </c>
      <c r="O262" s="121">
        <f>IF(A262&lt;MAIN!$B$19,0,N262*3600/1000000/0.96/0.96)</f>
        <v>3.7500000000000004</v>
      </c>
      <c r="P262" s="121"/>
      <c r="Q262" s="121"/>
      <c r="R262" s="121"/>
      <c r="S262" s="121"/>
      <c r="T262" s="18">
        <f t="shared" ca="1" si="41"/>
        <v>3.7500000000000004</v>
      </c>
      <c r="U262" s="131">
        <f t="shared" ca="1" si="42"/>
        <v>0.2678571428571429</v>
      </c>
      <c r="V262" s="198">
        <f ca="1">IF(INT(SUM($U$10:U262)/100) &gt; INT(SUM($U$10:U261)/100), 1, 0)</f>
        <v>0</v>
      </c>
      <c r="W262" t="str" cm="1">
        <f t="array" aca="1" ref="W262" ca="1">IF(V262=1, IFERROR(ROW()-LOOKUP(2,1/($V$10:V261=1),ROW($V$10:V261)), ROW()-ROW($V$10)+1), "")</f>
        <v/>
      </c>
    </row>
    <row r="263" spans="1:23" x14ac:dyDescent="0.75">
      <c r="A263" s="33">
        <v>41893</v>
      </c>
      <c r="B263" s="227">
        <v>0</v>
      </c>
      <c r="C263" s="34">
        <f t="shared" si="36"/>
        <v>0</v>
      </c>
      <c r="D263">
        <v>0</v>
      </c>
      <c r="E263" s="34">
        <f>IF('Energy Usage'!A263&lt;MAIN!$B$19,0,$B$4*0.001)</f>
        <v>0.54</v>
      </c>
      <c r="F263" s="34">
        <f t="shared" si="43"/>
        <v>0</v>
      </c>
      <c r="G263" s="35">
        <v>125600</v>
      </c>
      <c r="H263" s="18">
        <f t="shared" ca="1" si="37"/>
        <v>0</v>
      </c>
      <c r="I263" s="18">
        <f t="shared" ca="1" si="38"/>
        <v>0</v>
      </c>
      <c r="J263" s="18">
        <f t="shared" si="33"/>
        <v>0</v>
      </c>
      <c r="K263" s="18">
        <f t="shared" si="34"/>
        <v>0</v>
      </c>
      <c r="L263" s="18">
        <f t="shared" si="35"/>
        <v>0</v>
      </c>
      <c r="M263" s="18">
        <f t="shared" si="39"/>
        <v>0</v>
      </c>
      <c r="N263" s="18">
        <f t="shared" si="40"/>
        <v>960</v>
      </c>
      <c r="O263" s="121">
        <f>IF(A263&lt;MAIN!$B$19,0,N263*3600/1000000/0.96/0.96)</f>
        <v>3.7500000000000004</v>
      </c>
      <c r="P263" s="121"/>
      <c r="Q263" s="121"/>
      <c r="R263" s="121"/>
      <c r="S263" s="121"/>
      <c r="T263" s="18">
        <f t="shared" ca="1" si="41"/>
        <v>3.7500000000000004</v>
      </c>
      <c r="U263" s="131">
        <f t="shared" ca="1" si="42"/>
        <v>0.2678571428571429</v>
      </c>
      <c r="V263" s="198">
        <f ca="1">IF(INT(SUM($U$10:U263)/100) &gt; INT(SUM($U$10:U262)/100), 1, 0)</f>
        <v>0</v>
      </c>
      <c r="W263" t="str" cm="1">
        <f t="array" aca="1" ref="W263" ca="1">IF(V263=1, IFERROR(ROW()-LOOKUP(2,1/($V$10:V262=1),ROW($V$10:V262)), ROW()-ROW($V$10)+1), "")</f>
        <v/>
      </c>
    </row>
    <row r="264" spans="1:23" x14ac:dyDescent="0.75">
      <c r="A264" s="33">
        <v>41894</v>
      </c>
      <c r="B264" s="227">
        <v>0</v>
      </c>
      <c r="C264" s="34">
        <f t="shared" si="36"/>
        <v>0</v>
      </c>
      <c r="D264">
        <v>0</v>
      </c>
      <c r="E264" s="34">
        <f>IF('Energy Usage'!A264&lt;MAIN!$B$19,0,$B$4*0.001)</f>
        <v>0.54</v>
      </c>
      <c r="F264" s="34">
        <f t="shared" si="43"/>
        <v>0</v>
      </c>
      <c r="G264" s="35">
        <v>125600</v>
      </c>
      <c r="H264" s="18">
        <f t="shared" ca="1" si="37"/>
        <v>0</v>
      </c>
      <c r="I264" s="18">
        <f t="shared" ca="1" si="38"/>
        <v>0</v>
      </c>
      <c r="J264" s="18">
        <f t="shared" si="33"/>
        <v>0</v>
      </c>
      <c r="K264" s="18">
        <f t="shared" si="34"/>
        <v>0</v>
      </c>
      <c r="L264" s="18">
        <f t="shared" si="35"/>
        <v>0</v>
      </c>
      <c r="M264" s="18">
        <f t="shared" si="39"/>
        <v>0</v>
      </c>
      <c r="N264" s="18">
        <f t="shared" si="40"/>
        <v>960</v>
      </c>
      <c r="O264" s="121">
        <f>IF(A264&lt;MAIN!$B$19,0,N264*3600/1000000/0.96/0.96)</f>
        <v>3.7500000000000004</v>
      </c>
      <c r="P264" s="121"/>
      <c r="Q264" s="121"/>
      <c r="R264" s="121"/>
      <c r="S264" s="121"/>
      <c r="T264" s="18">
        <f t="shared" ca="1" si="41"/>
        <v>3.7500000000000004</v>
      </c>
      <c r="U264" s="131">
        <f t="shared" ca="1" si="42"/>
        <v>0.2678571428571429</v>
      </c>
      <c r="V264" s="198">
        <f ca="1">IF(INT(SUM($U$10:U264)/100) &gt; INT(SUM($U$10:U263)/100), 1, 0)</f>
        <v>0</v>
      </c>
      <c r="W264" t="str" cm="1">
        <f t="array" aca="1" ref="W264" ca="1">IF(V264=1, IFERROR(ROW()-LOOKUP(2,1/($V$10:V263=1),ROW($V$10:V263)), ROW()-ROW($V$10)+1), "")</f>
        <v/>
      </c>
    </row>
    <row r="265" spans="1:23" x14ac:dyDescent="0.75">
      <c r="A265" s="33">
        <v>41895</v>
      </c>
      <c r="B265" s="227">
        <v>0</v>
      </c>
      <c r="C265" s="34">
        <f t="shared" si="36"/>
        <v>0</v>
      </c>
      <c r="D265">
        <v>0</v>
      </c>
      <c r="E265" s="34">
        <f>IF('Energy Usage'!A265&lt;MAIN!$B$19,0,$B$4*0.001)</f>
        <v>0.54</v>
      </c>
      <c r="F265" s="34">
        <f t="shared" si="43"/>
        <v>0</v>
      </c>
      <c r="G265" s="35">
        <v>125600</v>
      </c>
      <c r="H265" s="18">
        <f t="shared" ca="1" si="37"/>
        <v>0</v>
      </c>
      <c r="I265" s="18">
        <f t="shared" ca="1" si="38"/>
        <v>0</v>
      </c>
      <c r="J265" s="18">
        <f t="shared" si="33"/>
        <v>0</v>
      </c>
      <c r="K265" s="18">
        <f t="shared" si="34"/>
        <v>0</v>
      </c>
      <c r="L265" s="18">
        <f t="shared" si="35"/>
        <v>0</v>
      </c>
      <c r="M265" s="18">
        <f t="shared" si="39"/>
        <v>0</v>
      </c>
      <c r="N265" s="18">
        <f t="shared" si="40"/>
        <v>960</v>
      </c>
      <c r="O265" s="121">
        <f>IF(A265&lt;MAIN!$B$19,0,N265*3600/1000000/0.96/0.96)</f>
        <v>3.7500000000000004</v>
      </c>
      <c r="P265" s="121"/>
      <c r="Q265" s="121"/>
      <c r="R265" s="121"/>
      <c r="S265" s="121"/>
      <c r="T265" s="18">
        <f t="shared" ca="1" si="41"/>
        <v>3.7500000000000004</v>
      </c>
      <c r="U265" s="131">
        <f t="shared" ca="1" si="42"/>
        <v>0.2678571428571429</v>
      </c>
      <c r="V265" s="198">
        <f ca="1">IF(INT(SUM($U$10:U265)/100) &gt; INT(SUM($U$10:U264)/100), 1, 0)</f>
        <v>0</v>
      </c>
      <c r="W265" t="str" cm="1">
        <f t="array" aca="1" ref="W265" ca="1">IF(V265=1, IFERROR(ROW()-LOOKUP(2,1/($V$10:V264=1),ROW($V$10:V264)), ROW()-ROW($V$10)+1), "")</f>
        <v/>
      </c>
    </row>
    <row r="266" spans="1:23" x14ac:dyDescent="0.75">
      <c r="A266" s="33">
        <v>41896</v>
      </c>
      <c r="B266" s="227">
        <v>0</v>
      </c>
      <c r="C266" s="34">
        <f t="shared" si="36"/>
        <v>0</v>
      </c>
      <c r="D266">
        <v>0</v>
      </c>
      <c r="E266" s="34">
        <f>IF('Energy Usage'!A266&lt;MAIN!$B$19,0,$B$4*0.001)</f>
        <v>0.54</v>
      </c>
      <c r="F266" s="34">
        <f t="shared" si="43"/>
        <v>0</v>
      </c>
      <c r="G266" s="35">
        <v>125600</v>
      </c>
      <c r="H266" s="18">
        <f t="shared" ca="1" si="37"/>
        <v>0</v>
      </c>
      <c r="I266" s="18">
        <f t="shared" ca="1" si="38"/>
        <v>0</v>
      </c>
      <c r="J266" s="18">
        <f t="shared" ref="J266:J329" si="44">$K$2*C266*1000/$K$1</f>
        <v>0</v>
      </c>
      <c r="K266" s="18">
        <f t="shared" ref="K266:K329" si="45">J266/1000</f>
        <v>0</v>
      </c>
      <c r="L266" s="18">
        <f t="shared" ref="L266:L329" si="46">M266*1000000</f>
        <v>0</v>
      </c>
      <c r="M266" s="18">
        <f t="shared" si="39"/>
        <v>0</v>
      </c>
      <c r="N266" s="18">
        <f t="shared" si="40"/>
        <v>960</v>
      </c>
      <c r="O266" s="121">
        <f>IF(A266&lt;MAIN!$B$19,0,N266*3600/1000000/0.96/0.96)</f>
        <v>3.7500000000000004</v>
      </c>
      <c r="P266" s="121"/>
      <c r="Q266" s="121"/>
      <c r="R266" s="121"/>
      <c r="S266" s="121"/>
      <c r="T266" s="18">
        <f t="shared" ca="1" si="41"/>
        <v>3.7500000000000004</v>
      </c>
      <c r="U266" s="131">
        <f t="shared" ca="1" si="42"/>
        <v>0.2678571428571429</v>
      </c>
      <c r="V266" s="198">
        <f ca="1">IF(INT(SUM($U$10:U266)/100) &gt; INT(SUM($U$10:U265)/100), 1, 0)</f>
        <v>0</v>
      </c>
      <c r="W266" t="str" cm="1">
        <f t="array" aca="1" ref="W266" ca="1">IF(V266=1, IFERROR(ROW()-LOOKUP(2,1/($V$10:V265=1),ROW($V$10:V265)), ROW()-ROW($V$10)+1), "")</f>
        <v/>
      </c>
    </row>
    <row r="267" spans="1:23" x14ac:dyDescent="0.75">
      <c r="A267" s="33">
        <v>41897</v>
      </c>
      <c r="B267" s="227">
        <v>0</v>
      </c>
      <c r="C267" s="34">
        <f t="shared" ref="C267:C330" si="47">IF(B267/1000*$B$2&lt;=$B$3,B267/1000*$B$2,$B$3)</f>
        <v>0</v>
      </c>
      <c r="D267">
        <v>0</v>
      </c>
      <c r="E267" s="34">
        <f>IF('Energy Usage'!A267&lt;MAIN!$B$19,0,$B$4*0.001)</f>
        <v>0.54</v>
      </c>
      <c r="F267" s="34">
        <f t="shared" si="43"/>
        <v>0</v>
      </c>
      <c r="G267" s="35">
        <v>125600</v>
      </c>
      <c r="H267" s="18">
        <f t="shared" ref="H267:H330" ca="1" si="48">(C267*G267)/$H$1</f>
        <v>0</v>
      </c>
      <c r="I267" s="18">
        <f t="shared" ref="I267:I330" ca="1" si="49">H267/1000000</f>
        <v>0</v>
      </c>
      <c r="J267" s="18">
        <f t="shared" si="44"/>
        <v>0</v>
      </c>
      <c r="K267" s="18">
        <f t="shared" si="45"/>
        <v>0</v>
      </c>
      <c r="L267" s="18">
        <f t="shared" si="46"/>
        <v>0</v>
      </c>
      <c r="M267" s="18">
        <f t="shared" ref="M267:M330" si="50">($K$3*K267)</f>
        <v>0</v>
      </c>
      <c r="N267" s="18">
        <f t="shared" ref="N267:N330" si="51">$N$1*24</f>
        <v>960</v>
      </c>
      <c r="O267" s="121">
        <f>IF(A267&lt;MAIN!$B$19,0,N267*3600/1000000/0.96/0.96)</f>
        <v>3.7500000000000004</v>
      </c>
      <c r="P267" s="121"/>
      <c r="Q267" s="121"/>
      <c r="R267" s="121"/>
      <c r="S267" s="121"/>
      <c r="T267" s="18">
        <f t="shared" ref="T267:T330" ca="1" si="52">I267+M267+O267</f>
        <v>3.7500000000000004</v>
      </c>
      <c r="U267" s="131">
        <f t="shared" ref="U267:U330" ca="1" si="53">(T267/$U$1)/$U$2</f>
        <v>0.2678571428571429</v>
      </c>
      <c r="V267" s="198">
        <f ca="1">IF(INT(SUM($U$10:U267)/100) &gt; INT(SUM($U$10:U266)/100), 1, 0)</f>
        <v>0</v>
      </c>
      <c r="W267" t="str" cm="1">
        <f t="array" aca="1" ref="W267" ca="1">IF(V267=1, IFERROR(ROW()-LOOKUP(2,1/($V$10:V266=1),ROW($V$10:V266)), ROW()-ROW($V$10)+1), "")</f>
        <v/>
      </c>
    </row>
    <row r="268" spans="1:23" x14ac:dyDescent="0.75">
      <c r="A268" s="33">
        <v>41898</v>
      </c>
      <c r="B268" s="227">
        <v>0</v>
      </c>
      <c r="C268" s="34">
        <f t="shared" si="47"/>
        <v>0</v>
      </c>
      <c r="D268">
        <v>0</v>
      </c>
      <c r="E268" s="34">
        <f>IF('Energy Usage'!A268&lt;MAIN!$B$19,0,$B$4*0.001)</f>
        <v>0.54</v>
      </c>
      <c r="F268" s="34">
        <f t="shared" si="43"/>
        <v>0</v>
      </c>
      <c r="G268" s="35">
        <v>125600</v>
      </c>
      <c r="H268" s="18">
        <f t="shared" ca="1" si="48"/>
        <v>0</v>
      </c>
      <c r="I268" s="18">
        <f t="shared" ca="1" si="49"/>
        <v>0</v>
      </c>
      <c r="J268" s="18">
        <f t="shared" si="44"/>
        <v>0</v>
      </c>
      <c r="K268" s="18">
        <f t="shared" si="45"/>
        <v>0</v>
      </c>
      <c r="L268" s="18">
        <f t="shared" si="46"/>
        <v>0</v>
      </c>
      <c r="M268" s="18">
        <f t="shared" si="50"/>
        <v>0</v>
      </c>
      <c r="N268" s="18">
        <f t="shared" si="51"/>
        <v>960</v>
      </c>
      <c r="O268" s="121">
        <f>IF(A268&lt;MAIN!$B$19,0,N268*3600/1000000/0.96/0.96)</f>
        <v>3.7500000000000004</v>
      </c>
      <c r="P268" s="121"/>
      <c r="Q268" s="121"/>
      <c r="R268" s="121"/>
      <c r="S268" s="121"/>
      <c r="T268" s="18">
        <f t="shared" ca="1" si="52"/>
        <v>3.7500000000000004</v>
      </c>
      <c r="U268" s="131">
        <f t="shared" ca="1" si="53"/>
        <v>0.2678571428571429</v>
      </c>
      <c r="V268" s="198">
        <f ca="1">IF(INT(SUM($U$10:U268)/100) &gt; INT(SUM($U$10:U267)/100), 1, 0)</f>
        <v>0</v>
      </c>
      <c r="W268" t="str" cm="1">
        <f t="array" aca="1" ref="W268" ca="1">IF(V268=1, IFERROR(ROW()-LOOKUP(2,1/($V$10:V267=1),ROW($V$10:V267)), ROW()-ROW($V$10)+1), "")</f>
        <v/>
      </c>
    </row>
    <row r="269" spans="1:23" x14ac:dyDescent="0.75">
      <c r="A269" s="33">
        <v>41899</v>
      </c>
      <c r="B269" s="227">
        <v>0</v>
      </c>
      <c r="C269" s="34">
        <f t="shared" si="47"/>
        <v>0</v>
      </c>
      <c r="D269">
        <v>0</v>
      </c>
      <c r="E269" s="34">
        <f>IF('Energy Usage'!A269&lt;MAIN!$B$19,0,$B$4*0.001)</f>
        <v>0.54</v>
      </c>
      <c r="F269" s="34">
        <f t="shared" ref="F269:F332" si="54">IF(F268+C269-E269&gt;$B$6,$B$6, IF( F268+C269-E269&lt;0, 0, F268+C269-E269))</f>
        <v>0</v>
      </c>
      <c r="G269" s="35">
        <v>125600</v>
      </c>
      <c r="H269" s="18">
        <f t="shared" ca="1" si="48"/>
        <v>0</v>
      </c>
      <c r="I269" s="18">
        <f t="shared" ca="1" si="49"/>
        <v>0</v>
      </c>
      <c r="J269" s="18">
        <f t="shared" si="44"/>
        <v>0</v>
      </c>
      <c r="K269" s="18">
        <f t="shared" si="45"/>
        <v>0</v>
      </c>
      <c r="L269" s="18">
        <f t="shared" si="46"/>
        <v>0</v>
      </c>
      <c r="M269" s="18">
        <f t="shared" si="50"/>
        <v>0</v>
      </c>
      <c r="N269" s="18">
        <f t="shared" si="51"/>
        <v>960</v>
      </c>
      <c r="O269" s="121">
        <f>IF(A269&lt;MAIN!$B$19,0,N269*3600/1000000/0.96/0.96)</f>
        <v>3.7500000000000004</v>
      </c>
      <c r="P269" s="121"/>
      <c r="Q269" s="121"/>
      <c r="R269" s="121"/>
      <c r="S269" s="121"/>
      <c r="T269" s="18">
        <f t="shared" ca="1" si="52"/>
        <v>3.7500000000000004</v>
      </c>
      <c r="U269" s="131">
        <f t="shared" ca="1" si="53"/>
        <v>0.2678571428571429</v>
      </c>
      <c r="V269" s="198">
        <f ca="1">IF(INT(SUM($U$10:U269)/100) &gt; INT(SUM($U$10:U268)/100), 1, 0)</f>
        <v>0</v>
      </c>
      <c r="W269" t="str" cm="1">
        <f t="array" aca="1" ref="W269" ca="1">IF(V269=1, IFERROR(ROW()-LOOKUP(2,1/($V$10:V268=1),ROW($V$10:V268)), ROW()-ROW($V$10)+1), "")</f>
        <v/>
      </c>
    </row>
    <row r="270" spans="1:23" x14ac:dyDescent="0.75">
      <c r="A270" s="33">
        <v>41900</v>
      </c>
      <c r="B270" s="227">
        <v>26.4</v>
      </c>
      <c r="C270" s="34">
        <f t="shared" si="47"/>
        <v>2.5</v>
      </c>
      <c r="D270">
        <v>1.96</v>
      </c>
      <c r="E270" s="34">
        <f>IF('Energy Usage'!A270&lt;MAIN!$B$19,0,$B$4*0.001)</f>
        <v>0.54</v>
      </c>
      <c r="F270" s="34">
        <f t="shared" si="54"/>
        <v>1.96</v>
      </c>
      <c r="G270" s="35">
        <v>125600</v>
      </c>
      <c r="H270" s="18">
        <f t="shared" ca="1" si="48"/>
        <v>588983.25232107972</v>
      </c>
      <c r="I270" s="18">
        <f t="shared" ca="1" si="49"/>
        <v>0.58898325232107973</v>
      </c>
      <c r="J270" s="18">
        <f t="shared" si="44"/>
        <v>12500</v>
      </c>
      <c r="K270" s="18">
        <f t="shared" si="45"/>
        <v>12.5</v>
      </c>
      <c r="L270" s="18">
        <f t="shared" si="46"/>
        <v>25000000</v>
      </c>
      <c r="M270" s="18">
        <f t="shared" si="50"/>
        <v>25</v>
      </c>
      <c r="N270" s="18">
        <f t="shared" si="51"/>
        <v>960</v>
      </c>
      <c r="O270" s="121">
        <f>IF(A270&lt;MAIN!$B$19,0,N270*3600/1000000/0.96/0.96)</f>
        <v>3.7500000000000004</v>
      </c>
      <c r="P270" s="121"/>
      <c r="Q270" s="121"/>
      <c r="R270" s="121"/>
      <c r="S270" s="121"/>
      <c r="T270" s="18">
        <f t="shared" ca="1" si="52"/>
        <v>29.338983252321079</v>
      </c>
      <c r="U270" s="131">
        <f t="shared" ca="1" si="53"/>
        <v>2.0956416608800774</v>
      </c>
      <c r="V270" s="198">
        <f ca="1">IF(INT(SUM($U$10:U270)/100) &gt; INT(SUM($U$10:U269)/100), 1, 0)</f>
        <v>0</v>
      </c>
      <c r="W270" t="str" cm="1">
        <f t="array" aca="1" ref="W270" ca="1">IF(V270=1, IFERROR(ROW()-LOOKUP(2,1/($V$10:V269=1),ROW($V$10:V269)), ROW()-ROW($V$10)+1), "")</f>
        <v/>
      </c>
    </row>
    <row r="271" spans="1:23" x14ac:dyDescent="0.75">
      <c r="A271" s="33">
        <v>41901</v>
      </c>
      <c r="B271" s="227">
        <v>0.4</v>
      </c>
      <c r="C271" s="34">
        <f t="shared" si="47"/>
        <v>0.04</v>
      </c>
      <c r="D271">
        <v>1.46</v>
      </c>
      <c r="E271" s="34">
        <f>IF('Energy Usage'!A271&lt;MAIN!$B$19,0,$B$4*0.001)</f>
        <v>0.54</v>
      </c>
      <c r="F271" s="34">
        <f t="shared" si="54"/>
        <v>1.46</v>
      </c>
      <c r="G271" s="35">
        <v>125600</v>
      </c>
      <c r="H271" s="18">
        <f t="shared" ca="1" si="48"/>
        <v>9423.7320371372771</v>
      </c>
      <c r="I271" s="18">
        <f t="shared" ca="1" si="49"/>
        <v>9.4237320371372765E-3</v>
      </c>
      <c r="J271" s="18">
        <f t="shared" si="44"/>
        <v>200</v>
      </c>
      <c r="K271" s="18">
        <f t="shared" si="45"/>
        <v>0.2</v>
      </c>
      <c r="L271" s="18">
        <f t="shared" si="46"/>
        <v>400000</v>
      </c>
      <c r="M271" s="18">
        <f t="shared" si="50"/>
        <v>0.4</v>
      </c>
      <c r="N271" s="18">
        <f t="shared" si="51"/>
        <v>960</v>
      </c>
      <c r="O271" s="121">
        <f>IF(A271&lt;MAIN!$B$19,0,N271*3600/1000000/0.96/0.96)</f>
        <v>3.7500000000000004</v>
      </c>
      <c r="P271" s="121"/>
      <c r="Q271" s="121"/>
      <c r="R271" s="121"/>
      <c r="S271" s="121"/>
      <c r="T271" s="18">
        <f t="shared" ca="1" si="52"/>
        <v>4.1594237320371379</v>
      </c>
      <c r="U271" s="131">
        <f t="shared" ca="1" si="53"/>
        <v>0.29710169514550988</v>
      </c>
      <c r="V271" s="198">
        <f ca="1">IF(INT(SUM($U$10:U271)/100) &gt; INT(SUM($U$10:U270)/100), 1, 0)</f>
        <v>0</v>
      </c>
      <c r="W271" t="str" cm="1">
        <f t="array" aca="1" ref="W271" ca="1">IF(V271=1, IFERROR(ROW()-LOOKUP(2,1/($V$10:V270=1),ROW($V$10:V270)), ROW()-ROW($V$10)+1), "")</f>
        <v/>
      </c>
    </row>
    <row r="272" spans="1:23" x14ac:dyDescent="0.75">
      <c r="A272" s="33">
        <v>41902</v>
      </c>
      <c r="B272" s="227">
        <v>0</v>
      </c>
      <c r="C272" s="34">
        <f t="shared" si="47"/>
        <v>0</v>
      </c>
      <c r="D272">
        <v>0.91999999999999993</v>
      </c>
      <c r="E272" s="34">
        <f>IF('Energy Usage'!A272&lt;MAIN!$B$19,0,$B$4*0.001)</f>
        <v>0.54</v>
      </c>
      <c r="F272" s="34">
        <f t="shared" si="54"/>
        <v>0.91999999999999993</v>
      </c>
      <c r="G272" s="35">
        <v>125600</v>
      </c>
      <c r="H272" s="18">
        <f t="shared" ca="1" si="48"/>
        <v>0</v>
      </c>
      <c r="I272" s="18">
        <f t="shared" ca="1" si="49"/>
        <v>0</v>
      </c>
      <c r="J272" s="18">
        <f t="shared" si="44"/>
        <v>0</v>
      </c>
      <c r="K272" s="18">
        <f t="shared" si="45"/>
        <v>0</v>
      </c>
      <c r="L272" s="18">
        <f t="shared" si="46"/>
        <v>0</v>
      </c>
      <c r="M272" s="18">
        <f t="shared" si="50"/>
        <v>0</v>
      </c>
      <c r="N272" s="18">
        <f t="shared" si="51"/>
        <v>960</v>
      </c>
      <c r="O272" s="121">
        <f>IF(A272&lt;MAIN!$B$19,0,N272*3600/1000000/0.96/0.96)</f>
        <v>3.7500000000000004</v>
      </c>
      <c r="P272" s="121"/>
      <c r="Q272" s="121"/>
      <c r="R272" s="121"/>
      <c r="S272" s="121"/>
      <c r="T272" s="18">
        <f t="shared" ca="1" si="52"/>
        <v>3.7500000000000004</v>
      </c>
      <c r="U272" s="131">
        <f t="shared" ca="1" si="53"/>
        <v>0.2678571428571429</v>
      </c>
      <c r="V272" s="198">
        <f ca="1">IF(INT(SUM($U$10:U272)/100) &gt; INT(SUM($U$10:U271)/100), 1, 0)</f>
        <v>0</v>
      </c>
      <c r="W272" t="str" cm="1">
        <f t="array" aca="1" ref="W272" ca="1">IF(V272=1, IFERROR(ROW()-LOOKUP(2,1/($V$10:V271=1),ROW($V$10:V271)), ROW()-ROW($V$10)+1), "")</f>
        <v/>
      </c>
    </row>
    <row r="273" spans="1:23" x14ac:dyDescent="0.75">
      <c r="A273" s="33">
        <v>41903</v>
      </c>
      <c r="B273" s="227">
        <v>2</v>
      </c>
      <c r="C273" s="34">
        <f t="shared" si="47"/>
        <v>0.2</v>
      </c>
      <c r="D273">
        <v>0.57999999999999985</v>
      </c>
      <c r="E273" s="34">
        <f>IF('Energy Usage'!A273&lt;MAIN!$B$19,0,$B$4*0.001)</f>
        <v>0.54</v>
      </c>
      <c r="F273" s="34">
        <f t="shared" si="54"/>
        <v>0.57999999999999985</v>
      </c>
      <c r="G273" s="35">
        <v>125600</v>
      </c>
      <c r="H273" s="18">
        <f t="shared" ca="1" si="48"/>
        <v>47118.660185686385</v>
      </c>
      <c r="I273" s="18">
        <f t="shared" ca="1" si="49"/>
        <v>4.7118660185686383E-2</v>
      </c>
      <c r="J273" s="18">
        <f t="shared" si="44"/>
        <v>1000</v>
      </c>
      <c r="K273" s="18">
        <f t="shared" si="45"/>
        <v>1</v>
      </c>
      <c r="L273" s="18">
        <f t="shared" si="46"/>
        <v>2000000</v>
      </c>
      <c r="M273" s="18">
        <f t="shared" si="50"/>
        <v>2</v>
      </c>
      <c r="N273" s="18">
        <f t="shared" si="51"/>
        <v>960</v>
      </c>
      <c r="O273" s="121">
        <f>IF(A273&lt;MAIN!$B$19,0,N273*3600/1000000/0.96/0.96)</f>
        <v>3.7500000000000004</v>
      </c>
      <c r="P273" s="121"/>
      <c r="Q273" s="121"/>
      <c r="R273" s="121"/>
      <c r="S273" s="121"/>
      <c r="T273" s="18">
        <f t="shared" ca="1" si="52"/>
        <v>5.7971186601856868</v>
      </c>
      <c r="U273" s="131">
        <f t="shared" ca="1" si="53"/>
        <v>0.41407990429897767</v>
      </c>
      <c r="V273" s="198">
        <f ca="1">IF(INT(SUM($U$10:U273)/100) &gt; INT(SUM($U$10:U272)/100), 1, 0)</f>
        <v>0</v>
      </c>
      <c r="W273" t="str" cm="1">
        <f t="array" aca="1" ref="W273" ca="1">IF(V273=1, IFERROR(ROW()-LOOKUP(2,1/($V$10:V272=1),ROW($V$10:V272)), ROW()-ROW($V$10)+1), "")</f>
        <v/>
      </c>
    </row>
    <row r="274" spans="1:23" x14ac:dyDescent="0.75">
      <c r="A274" s="33">
        <v>41904</v>
      </c>
      <c r="B274" s="227">
        <v>12.4</v>
      </c>
      <c r="C274" s="34">
        <f t="shared" si="47"/>
        <v>1.24</v>
      </c>
      <c r="D274">
        <v>1.2799999999999998</v>
      </c>
      <c r="E274" s="34">
        <f>IF('Energy Usage'!A274&lt;MAIN!$B$19,0,$B$4*0.001)</f>
        <v>0.54</v>
      </c>
      <c r="F274" s="34">
        <f t="shared" si="54"/>
        <v>1.2799999999999998</v>
      </c>
      <c r="G274" s="35">
        <v>125600</v>
      </c>
      <c r="H274" s="18">
        <f t="shared" ca="1" si="48"/>
        <v>292135.69315125555</v>
      </c>
      <c r="I274" s="18">
        <f t="shared" ca="1" si="49"/>
        <v>0.29213569315125554</v>
      </c>
      <c r="J274" s="18">
        <f t="shared" si="44"/>
        <v>6200</v>
      </c>
      <c r="K274" s="18">
        <f t="shared" si="45"/>
        <v>6.2</v>
      </c>
      <c r="L274" s="18">
        <f t="shared" si="46"/>
        <v>12400000</v>
      </c>
      <c r="M274" s="18">
        <f t="shared" si="50"/>
        <v>12.4</v>
      </c>
      <c r="N274" s="18">
        <f t="shared" si="51"/>
        <v>960</v>
      </c>
      <c r="O274" s="121">
        <f>IF(A274&lt;MAIN!$B$19,0,N274*3600/1000000/0.96/0.96)</f>
        <v>3.7500000000000004</v>
      </c>
      <c r="P274" s="121"/>
      <c r="Q274" s="121"/>
      <c r="R274" s="121"/>
      <c r="S274" s="121"/>
      <c r="T274" s="18">
        <f t="shared" ca="1" si="52"/>
        <v>16.442135693151258</v>
      </c>
      <c r="U274" s="131">
        <f t="shared" ca="1" si="53"/>
        <v>1.1744382637965185</v>
      </c>
      <c r="V274" s="198">
        <f ca="1">IF(INT(SUM($U$10:U274)/100) &gt; INT(SUM($U$10:U273)/100), 1, 0)</f>
        <v>0</v>
      </c>
      <c r="W274" t="str" cm="1">
        <f t="array" aca="1" ref="W274" ca="1">IF(V274=1, IFERROR(ROW()-LOOKUP(2,1/($V$10:V273=1),ROW($V$10:V273)), ROW()-ROW($V$10)+1), "")</f>
        <v/>
      </c>
    </row>
    <row r="275" spans="1:23" x14ac:dyDescent="0.75">
      <c r="A275" s="33">
        <v>41905</v>
      </c>
      <c r="B275" s="227">
        <v>29.4</v>
      </c>
      <c r="C275" s="34">
        <f t="shared" si="47"/>
        <v>2.5</v>
      </c>
      <c r="D275">
        <v>3.2399999999999998</v>
      </c>
      <c r="E275" s="34">
        <f>IF('Energy Usage'!A275&lt;MAIN!$B$19,0,$B$4*0.001)</f>
        <v>0.54</v>
      </c>
      <c r="F275" s="34">
        <f t="shared" si="54"/>
        <v>3.2399999999999998</v>
      </c>
      <c r="G275" s="35">
        <v>125600</v>
      </c>
      <c r="H275" s="18">
        <f t="shared" ca="1" si="48"/>
        <v>588983.25232107972</v>
      </c>
      <c r="I275" s="18">
        <f t="shared" ca="1" si="49"/>
        <v>0.58898325232107973</v>
      </c>
      <c r="J275" s="18">
        <f t="shared" si="44"/>
        <v>12500</v>
      </c>
      <c r="K275" s="18">
        <f t="shared" si="45"/>
        <v>12.5</v>
      </c>
      <c r="L275" s="18">
        <f t="shared" si="46"/>
        <v>25000000</v>
      </c>
      <c r="M275" s="18">
        <f t="shared" si="50"/>
        <v>25</v>
      </c>
      <c r="N275" s="18">
        <f t="shared" si="51"/>
        <v>960</v>
      </c>
      <c r="O275" s="121">
        <f>IF(A275&lt;MAIN!$B$19,0,N275*3600/1000000/0.96/0.96)</f>
        <v>3.7500000000000004</v>
      </c>
      <c r="P275" s="121"/>
      <c r="Q275" s="121"/>
      <c r="R275" s="121"/>
      <c r="S275" s="121"/>
      <c r="T275" s="18">
        <f t="shared" ca="1" si="52"/>
        <v>29.338983252321079</v>
      </c>
      <c r="U275" s="131">
        <f t="shared" ca="1" si="53"/>
        <v>2.0956416608800774</v>
      </c>
      <c r="V275" s="198">
        <f ca="1">IF(INT(SUM($U$10:U275)/100) &gt; INT(SUM($U$10:U274)/100), 1, 0)</f>
        <v>0</v>
      </c>
      <c r="W275" t="str" cm="1">
        <f t="array" aca="1" ref="W275" ca="1">IF(V275=1, IFERROR(ROW()-LOOKUP(2,1/($V$10:V274=1),ROW($V$10:V274)), ROW()-ROW($V$10)+1), "")</f>
        <v/>
      </c>
    </row>
    <row r="276" spans="1:23" x14ac:dyDescent="0.75">
      <c r="A276" s="33">
        <v>41906</v>
      </c>
      <c r="B276" s="227">
        <v>1.6</v>
      </c>
      <c r="C276" s="34">
        <f t="shared" si="47"/>
        <v>0.16</v>
      </c>
      <c r="D276">
        <v>2.86</v>
      </c>
      <c r="E276" s="34">
        <f>IF('Energy Usage'!A276&lt;MAIN!$B$19,0,$B$4*0.001)</f>
        <v>0.54</v>
      </c>
      <c r="F276" s="34">
        <f t="shared" si="54"/>
        <v>2.86</v>
      </c>
      <c r="G276" s="35">
        <v>125600</v>
      </c>
      <c r="H276" s="18">
        <f t="shared" ca="1" si="48"/>
        <v>37694.928148549108</v>
      </c>
      <c r="I276" s="18">
        <f t="shared" ca="1" si="49"/>
        <v>3.7694928148549106E-2</v>
      </c>
      <c r="J276" s="18">
        <f t="shared" si="44"/>
        <v>800</v>
      </c>
      <c r="K276" s="18">
        <f t="shared" si="45"/>
        <v>0.8</v>
      </c>
      <c r="L276" s="18">
        <f t="shared" si="46"/>
        <v>1600000</v>
      </c>
      <c r="M276" s="18">
        <f t="shared" si="50"/>
        <v>1.6</v>
      </c>
      <c r="N276" s="18">
        <f t="shared" si="51"/>
        <v>960</v>
      </c>
      <c r="O276" s="121">
        <f>IF(A276&lt;MAIN!$B$19,0,N276*3600/1000000/0.96/0.96)</f>
        <v>3.7500000000000004</v>
      </c>
      <c r="P276" s="121"/>
      <c r="Q276" s="121"/>
      <c r="R276" s="121"/>
      <c r="S276" s="121"/>
      <c r="T276" s="18">
        <f t="shared" ca="1" si="52"/>
        <v>5.3876949281485498</v>
      </c>
      <c r="U276" s="131">
        <f t="shared" ca="1" si="53"/>
        <v>0.3848353520106107</v>
      </c>
      <c r="V276" s="198">
        <f ca="1">IF(INT(SUM($U$10:U276)/100) &gt; INT(SUM($U$10:U275)/100), 1, 0)</f>
        <v>0</v>
      </c>
      <c r="W276" t="str" cm="1">
        <f t="array" aca="1" ref="W276" ca="1">IF(V276=1, IFERROR(ROW()-LOOKUP(2,1/($V$10:V275=1),ROW($V$10:V275)), ROW()-ROW($V$10)+1), "")</f>
        <v/>
      </c>
    </row>
    <row r="277" spans="1:23" x14ac:dyDescent="0.75">
      <c r="A277" s="33">
        <v>41907</v>
      </c>
      <c r="B277" s="227">
        <v>0.6</v>
      </c>
      <c r="C277" s="34">
        <f t="shared" si="47"/>
        <v>0.06</v>
      </c>
      <c r="D277">
        <v>2.38</v>
      </c>
      <c r="E277" s="34">
        <f>IF('Energy Usage'!A277&lt;MAIN!$B$19,0,$B$4*0.001)</f>
        <v>0.54</v>
      </c>
      <c r="F277" s="34">
        <f t="shared" si="54"/>
        <v>2.38</v>
      </c>
      <c r="G277" s="35">
        <v>125600</v>
      </c>
      <c r="H277" s="18">
        <f t="shared" ca="1" si="48"/>
        <v>14135.598055705914</v>
      </c>
      <c r="I277" s="18">
        <f t="shared" ca="1" si="49"/>
        <v>1.4135598055705913E-2</v>
      </c>
      <c r="J277" s="18">
        <f t="shared" si="44"/>
        <v>300</v>
      </c>
      <c r="K277" s="18">
        <f t="shared" si="45"/>
        <v>0.3</v>
      </c>
      <c r="L277" s="18">
        <f t="shared" si="46"/>
        <v>600000</v>
      </c>
      <c r="M277" s="18">
        <f t="shared" si="50"/>
        <v>0.6</v>
      </c>
      <c r="N277" s="18">
        <f t="shared" si="51"/>
        <v>960</v>
      </c>
      <c r="O277" s="121">
        <f>IF(A277&lt;MAIN!$B$19,0,N277*3600/1000000/0.96/0.96)</f>
        <v>3.7500000000000004</v>
      </c>
      <c r="P277" s="121"/>
      <c r="Q277" s="121"/>
      <c r="R277" s="121"/>
      <c r="S277" s="121"/>
      <c r="T277" s="18">
        <f t="shared" ca="1" si="52"/>
        <v>4.3641355980557064</v>
      </c>
      <c r="U277" s="131">
        <f t="shared" ca="1" si="53"/>
        <v>0.31172397128969331</v>
      </c>
      <c r="V277" s="198">
        <f ca="1">IF(INT(SUM($U$10:U277)/100) &gt; INT(SUM($U$10:U276)/100), 1, 0)</f>
        <v>0</v>
      </c>
      <c r="W277" t="str" cm="1">
        <f t="array" aca="1" ref="W277" ca="1">IF(V277=1, IFERROR(ROW()-LOOKUP(2,1/($V$10:V276=1),ROW($V$10:V276)), ROW()-ROW($V$10)+1), "")</f>
        <v/>
      </c>
    </row>
    <row r="278" spans="1:23" x14ac:dyDescent="0.75">
      <c r="A278" s="33">
        <v>41908</v>
      </c>
      <c r="B278" s="227">
        <v>8.1999999999999993</v>
      </c>
      <c r="C278" s="34">
        <f t="shared" si="47"/>
        <v>0.81999999999999984</v>
      </c>
      <c r="D278">
        <v>2.6599999999999997</v>
      </c>
      <c r="E278" s="34">
        <f>IF('Energy Usage'!A278&lt;MAIN!$B$19,0,$B$4*0.001)</f>
        <v>0.54</v>
      </c>
      <c r="F278" s="34">
        <f t="shared" si="54"/>
        <v>2.6599999999999997</v>
      </c>
      <c r="G278" s="35">
        <v>125600</v>
      </c>
      <c r="H278" s="18">
        <f t="shared" ca="1" si="48"/>
        <v>193186.50676131414</v>
      </c>
      <c r="I278" s="18">
        <f t="shared" ca="1" si="49"/>
        <v>0.19318650676131413</v>
      </c>
      <c r="J278" s="18">
        <f t="shared" si="44"/>
        <v>4099.9999999999991</v>
      </c>
      <c r="K278" s="18">
        <f t="shared" si="45"/>
        <v>4.0999999999999988</v>
      </c>
      <c r="L278" s="18">
        <f t="shared" si="46"/>
        <v>8199999.9999999972</v>
      </c>
      <c r="M278" s="18">
        <f t="shared" si="50"/>
        <v>8.1999999999999975</v>
      </c>
      <c r="N278" s="18">
        <f t="shared" si="51"/>
        <v>960</v>
      </c>
      <c r="O278" s="121">
        <f>IF(A278&lt;MAIN!$B$19,0,N278*3600/1000000/0.96/0.96)</f>
        <v>3.7500000000000004</v>
      </c>
      <c r="P278" s="121"/>
      <c r="Q278" s="121"/>
      <c r="R278" s="121"/>
      <c r="S278" s="121"/>
      <c r="T278" s="18">
        <f t="shared" ca="1" si="52"/>
        <v>12.143186506761312</v>
      </c>
      <c r="U278" s="131">
        <f t="shared" ca="1" si="53"/>
        <v>0.86737046476866519</v>
      </c>
      <c r="V278" s="198">
        <f ca="1">IF(INT(SUM($U$10:U278)/100) &gt; INT(SUM($U$10:U277)/100), 1, 0)</f>
        <v>0</v>
      </c>
      <c r="W278" t="str" cm="1">
        <f t="array" aca="1" ref="W278" ca="1">IF(V278=1, IFERROR(ROW()-LOOKUP(2,1/($V$10:V277=1),ROW($V$10:V277)), ROW()-ROW($V$10)+1), "")</f>
        <v/>
      </c>
    </row>
    <row r="279" spans="1:23" x14ac:dyDescent="0.75">
      <c r="A279" s="33">
        <v>41909</v>
      </c>
      <c r="B279" s="227">
        <v>0</v>
      </c>
      <c r="C279" s="34">
        <f t="shared" si="47"/>
        <v>0</v>
      </c>
      <c r="D279">
        <v>2.1199999999999997</v>
      </c>
      <c r="E279" s="34">
        <f>IF('Energy Usage'!A279&lt;MAIN!$B$19,0,$B$4*0.001)</f>
        <v>0.54</v>
      </c>
      <c r="F279" s="34">
        <f t="shared" si="54"/>
        <v>2.1199999999999997</v>
      </c>
      <c r="G279" s="35">
        <v>125600</v>
      </c>
      <c r="H279" s="18">
        <f t="shared" ca="1" si="48"/>
        <v>0</v>
      </c>
      <c r="I279" s="18">
        <f t="shared" ca="1" si="49"/>
        <v>0</v>
      </c>
      <c r="J279" s="18">
        <f t="shared" si="44"/>
        <v>0</v>
      </c>
      <c r="K279" s="18">
        <f t="shared" si="45"/>
        <v>0</v>
      </c>
      <c r="L279" s="18">
        <f t="shared" si="46"/>
        <v>0</v>
      </c>
      <c r="M279" s="18">
        <f t="shared" si="50"/>
        <v>0</v>
      </c>
      <c r="N279" s="18">
        <f t="shared" si="51"/>
        <v>960</v>
      </c>
      <c r="O279" s="121">
        <f>IF(A279&lt;MAIN!$B$19,0,N279*3600/1000000/0.96/0.96)</f>
        <v>3.7500000000000004</v>
      </c>
      <c r="P279" s="121"/>
      <c r="Q279" s="121"/>
      <c r="R279" s="121"/>
      <c r="S279" s="121"/>
      <c r="T279" s="18">
        <f t="shared" ca="1" si="52"/>
        <v>3.7500000000000004</v>
      </c>
      <c r="U279" s="131">
        <f t="shared" ca="1" si="53"/>
        <v>0.2678571428571429</v>
      </c>
      <c r="V279" s="198">
        <f ca="1">IF(INT(SUM($U$10:U279)/100) &gt; INT(SUM($U$10:U278)/100), 1, 0)</f>
        <v>0</v>
      </c>
      <c r="W279" t="str" cm="1">
        <f t="array" aca="1" ref="W279" ca="1">IF(V279=1, IFERROR(ROW()-LOOKUP(2,1/($V$10:V278=1),ROW($V$10:V278)), ROW()-ROW($V$10)+1), "")</f>
        <v/>
      </c>
    </row>
    <row r="280" spans="1:23" x14ac:dyDescent="0.75">
      <c r="A280" s="33">
        <v>41910</v>
      </c>
      <c r="B280" s="227">
        <v>12.4</v>
      </c>
      <c r="C280" s="34">
        <f t="shared" si="47"/>
        <v>1.24</v>
      </c>
      <c r="D280">
        <v>2.8199999999999994</v>
      </c>
      <c r="E280" s="34">
        <f>IF('Energy Usage'!A280&lt;MAIN!$B$19,0,$B$4*0.001)</f>
        <v>0.54</v>
      </c>
      <c r="F280" s="34">
        <f t="shared" si="54"/>
        <v>2.8199999999999994</v>
      </c>
      <c r="G280" s="35">
        <v>125600</v>
      </c>
      <c r="H280" s="18">
        <f t="shared" ca="1" si="48"/>
        <v>292135.69315125555</v>
      </c>
      <c r="I280" s="18">
        <f t="shared" ca="1" si="49"/>
        <v>0.29213569315125554</v>
      </c>
      <c r="J280" s="18">
        <f t="shared" si="44"/>
        <v>6200</v>
      </c>
      <c r="K280" s="18">
        <f t="shared" si="45"/>
        <v>6.2</v>
      </c>
      <c r="L280" s="18">
        <f t="shared" si="46"/>
        <v>12400000</v>
      </c>
      <c r="M280" s="18">
        <f t="shared" si="50"/>
        <v>12.4</v>
      </c>
      <c r="N280" s="18">
        <f t="shared" si="51"/>
        <v>960</v>
      </c>
      <c r="O280" s="121">
        <f>IF(A280&lt;MAIN!$B$19,0,N280*3600/1000000/0.96/0.96)</f>
        <v>3.7500000000000004</v>
      </c>
      <c r="P280" s="121"/>
      <c r="Q280" s="121"/>
      <c r="R280" s="121"/>
      <c r="S280" s="121"/>
      <c r="T280" s="18">
        <f t="shared" ca="1" si="52"/>
        <v>16.442135693151258</v>
      </c>
      <c r="U280" s="131">
        <f t="shared" ca="1" si="53"/>
        <v>1.1744382637965185</v>
      </c>
      <c r="V280" s="198">
        <f ca="1">IF(INT(SUM($U$10:U280)/100) &gt; INT(SUM($U$10:U279)/100), 1, 0)</f>
        <v>0</v>
      </c>
      <c r="W280" t="str" cm="1">
        <f t="array" aca="1" ref="W280" ca="1">IF(V280=1, IFERROR(ROW()-LOOKUP(2,1/($V$10:V279=1),ROW($V$10:V279)), ROW()-ROW($V$10)+1), "")</f>
        <v/>
      </c>
    </row>
    <row r="281" spans="1:23" x14ac:dyDescent="0.75">
      <c r="A281" s="33">
        <v>41911</v>
      </c>
      <c r="B281" s="227">
        <v>5.6</v>
      </c>
      <c r="C281" s="34">
        <f t="shared" si="47"/>
        <v>0.55999999999999994</v>
      </c>
      <c r="D281">
        <v>2.8399999999999994</v>
      </c>
      <c r="E281" s="34">
        <f>IF('Energy Usage'!A281&lt;MAIN!$B$19,0,$B$4*0.001)</f>
        <v>0.54</v>
      </c>
      <c r="F281" s="34">
        <f t="shared" si="54"/>
        <v>2.8399999999999994</v>
      </c>
      <c r="G281" s="35">
        <v>125600</v>
      </c>
      <c r="H281" s="18">
        <f t="shared" ca="1" si="48"/>
        <v>131932.24851992188</v>
      </c>
      <c r="I281" s="18">
        <f t="shared" ca="1" si="49"/>
        <v>0.13193224851992189</v>
      </c>
      <c r="J281" s="18">
        <f t="shared" si="44"/>
        <v>2799.9999999999995</v>
      </c>
      <c r="K281" s="18">
        <f t="shared" si="45"/>
        <v>2.7999999999999994</v>
      </c>
      <c r="L281" s="18">
        <f t="shared" si="46"/>
        <v>5599999.9999999991</v>
      </c>
      <c r="M281" s="18">
        <f t="shared" si="50"/>
        <v>5.5999999999999988</v>
      </c>
      <c r="N281" s="18">
        <f t="shared" si="51"/>
        <v>960</v>
      </c>
      <c r="O281" s="121">
        <f>IF(A281&lt;MAIN!$B$19,0,N281*3600/1000000/0.96/0.96)</f>
        <v>3.7500000000000004</v>
      </c>
      <c r="P281" s="121"/>
      <c r="Q281" s="121"/>
      <c r="R281" s="121"/>
      <c r="S281" s="121"/>
      <c r="T281" s="18">
        <f t="shared" ca="1" si="52"/>
        <v>9.4819322485199216</v>
      </c>
      <c r="U281" s="131">
        <f t="shared" ca="1" si="53"/>
        <v>0.67728087489428024</v>
      </c>
      <c r="V281" s="198">
        <f ca="1">IF(INT(SUM($U$10:U281)/100) &gt; INT(SUM($U$10:U280)/100), 1, 0)</f>
        <v>0</v>
      </c>
      <c r="W281" t="str" cm="1">
        <f t="array" aca="1" ref="W281" ca="1">IF(V281=1, IFERROR(ROW()-LOOKUP(2,1/($V$10:V280=1),ROW($V$10:V280)), ROW()-ROW($V$10)+1), "")</f>
        <v/>
      </c>
    </row>
    <row r="282" spans="1:23" x14ac:dyDescent="0.75">
      <c r="A282" s="33">
        <v>41912</v>
      </c>
      <c r="B282" s="227">
        <v>0</v>
      </c>
      <c r="C282" s="34">
        <f t="shared" si="47"/>
        <v>0</v>
      </c>
      <c r="D282">
        <v>2.2999999999999994</v>
      </c>
      <c r="E282" s="34">
        <f>IF('Energy Usage'!A282&lt;MAIN!$B$19,0,$B$4*0.001)</f>
        <v>0.54</v>
      </c>
      <c r="F282" s="34">
        <f t="shared" si="54"/>
        <v>2.2999999999999994</v>
      </c>
      <c r="G282" s="35">
        <v>125600</v>
      </c>
      <c r="H282" s="18">
        <f t="shared" ca="1" si="48"/>
        <v>0</v>
      </c>
      <c r="I282" s="18">
        <f t="shared" ca="1" si="49"/>
        <v>0</v>
      </c>
      <c r="J282" s="18">
        <f t="shared" si="44"/>
        <v>0</v>
      </c>
      <c r="K282" s="18">
        <f t="shared" si="45"/>
        <v>0</v>
      </c>
      <c r="L282" s="18">
        <f t="shared" si="46"/>
        <v>0</v>
      </c>
      <c r="M282" s="18">
        <f t="shared" si="50"/>
        <v>0</v>
      </c>
      <c r="N282" s="18">
        <f t="shared" si="51"/>
        <v>960</v>
      </c>
      <c r="O282" s="121">
        <f>IF(A282&lt;MAIN!$B$19,0,N282*3600/1000000/0.96/0.96)</f>
        <v>3.7500000000000004</v>
      </c>
      <c r="P282" s="121"/>
      <c r="Q282" s="121"/>
      <c r="R282" s="121"/>
      <c r="S282" s="121"/>
      <c r="T282" s="18">
        <f t="shared" ca="1" si="52"/>
        <v>3.7500000000000004</v>
      </c>
      <c r="U282" s="131">
        <f t="shared" ca="1" si="53"/>
        <v>0.2678571428571429</v>
      </c>
      <c r="V282" s="198">
        <f ca="1">IF(INT(SUM($U$10:U282)/100) &gt; INT(SUM($U$10:U281)/100), 1, 0)</f>
        <v>0</v>
      </c>
      <c r="W282" t="str" cm="1">
        <f t="array" aca="1" ref="W282" ca="1">IF(V282=1, IFERROR(ROW()-LOOKUP(2,1/($V$10:V281=1),ROW($V$10:V281)), ROW()-ROW($V$10)+1), "")</f>
        <v/>
      </c>
    </row>
    <row r="283" spans="1:23" x14ac:dyDescent="0.75">
      <c r="A283" s="33">
        <v>41913</v>
      </c>
      <c r="B283" s="227">
        <v>0</v>
      </c>
      <c r="C283" s="34">
        <f t="shared" si="47"/>
        <v>0</v>
      </c>
      <c r="D283">
        <v>1.7599999999999993</v>
      </c>
      <c r="E283" s="34">
        <f>IF('Energy Usage'!A283&lt;MAIN!$B$19,0,$B$4*0.001)</f>
        <v>0.54</v>
      </c>
      <c r="F283" s="34">
        <f t="shared" si="54"/>
        <v>1.7599999999999993</v>
      </c>
      <c r="G283" s="35">
        <v>125600</v>
      </c>
      <c r="H283" s="18">
        <f t="shared" ca="1" si="48"/>
        <v>0</v>
      </c>
      <c r="I283" s="18">
        <f t="shared" ca="1" si="49"/>
        <v>0</v>
      </c>
      <c r="J283" s="18">
        <f t="shared" si="44"/>
        <v>0</v>
      </c>
      <c r="K283" s="18">
        <f t="shared" si="45"/>
        <v>0</v>
      </c>
      <c r="L283" s="18">
        <f t="shared" si="46"/>
        <v>0</v>
      </c>
      <c r="M283" s="18">
        <f t="shared" si="50"/>
        <v>0</v>
      </c>
      <c r="N283" s="18">
        <f t="shared" si="51"/>
        <v>960</v>
      </c>
      <c r="O283" s="121">
        <f>IF(A283&lt;MAIN!$B$19,0,N283*3600/1000000/0.96/0.96)</f>
        <v>3.7500000000000004</v>
      </c>
      <c r="P283" s="121"/>
      <c r="Q283" s="121"/>
      <c r="R283" s="121"/>
      <c r="S283" s="121"/>
      <c r="T283" s="18">
        <f t="shared" ca="1" si="52"/>
        <v>3.7500000000000004</v>
      </c>
      <c r="U283" s="131">
        <f t="shared" ca="1" si="53"/>
        <v>0.2678571428571429</v>
      </c>
      <c r="V283" s="198">
        <f ca="1">IF(INT(SUM($U$10:U283)/100) &gt; INT(SUM($U$10:U282)/100), 1, 0)</f>
        <v>0</v>
      </c>
      <c r="W283" t="str" cm="1">
        <f t="array" aca="1" ref="W283" ca="1">IF(V283=1, IFERROR(ROW()-LOOKUP(2,1/($V$10:V282=1),ROW($V$10:V282)), ROW()-ROW($V$10)+1), "")</f>
        <v/>
      </c>
    </row>
    <row r="284" spans="1:23" x14ac:dyDescent="0.75">
      <c r="A284" s="33">
        <v>41914</v>
      </c>
      <c r="B284" s="227">
        <v>0</v>
      </c>
      <c r="C284" s="34">
        <f t="shared" si="47"/>
        <v>0</v>
      </c>
      <c r="D284">
        <v>1.2199999999999993</v>
      </c>
      <c r="E284" s="34">
        <f>IF('Energy Usage'!A284&lt;MAIN!$B$19,0,$B$4*0.001)</f>
        <v>0.54</v>
      </c>
      <c r="F284" s="34">
        <f t="shared" si="54"/>
        <v>1.2199999999999993</v>
      </c>
      <c r="G284" s="35">
        <v>125600</v>
      </c>
      <c r="H284" s="18">
        <f t="shared" ca="1" si="48"/>
        <v>0</v>
      </c>
      <c r="I284" s="18">
        <f t="shared" ca="1" si="49"/>
        <v>0</v>
      </c>
      <c r="J284" s="18">
        <f t="shared" si="44"/>
        <v>0</v>
      </c>
      <c r="K284" s="18">
        <f t="shared" si="45"/>
        <v>0</v>
      </c>
      <c r="L284" s="18">
        <f t="shared" si="46"/>
        <v>0</v>
      </c>
      <c r="M284" s="18">
        <f t="shared" si="50"/>
        <v>0</v>
      </c>
      <c r="N284" s="18">
        <f t="shared" si="51"/>
        <v>960</v>
      </c>
      <c r="O284" s="121">
        <f>IF(A284&lt;MAIN!$B$19,0,N284*3600/1000000/0.96/0.96)</f>
        <v>3.7500000000000004</v>
      </c>
      <c r="P284" s="121"/>
      <c r="Q284" s="121"/>
      <c r="R284" s="121"/>
      <c r="S284" s="121"/>
      <c r="T284" s="18">
        <f t="shared" ca="1" si="52"/>
        <v>3.7500000000000004</v>
      </c>
      <c r="U284" s="131">
        <f t="shared" ca="1" si="53"/>
        <v>0.2678571428571429</v>
      </c>
      <c r="V284" s="198">
        <f ca="1">IF(INT(SUM($U$10:U284)/100) &gt; INT(SUM($U$10:U283)/100), 1, 0)</f>
        <v>0</v>
      </c>
      <c r="W284" t="str" cm="1">
        <f t="array" aca="1" ref="W284" ca="1">IF(V284=1, IFERROR(ROW()-LOOKUP(2,1/($V$10:V283=1),ROW($V$10:V283)), ROW()-ROW($V$10)+1), "")</f>
        <v/>
      </c>
    </row>
    <row r="285" spans="1:23" x14ac:dyDescent="0.75">
      <c r="A285" s="33">
        <v>41915</v>
      </c>
      <c r="B285" s="227">
        <v>57.8</v>
      </c>
      <c r="C285" s="34">
        <f t="shared" si="47"/>
        <v>2.5</v>
      </c>
      <c r="D285">
        <v>3.1799999999999993</v>
      </c>
      <c r="E285" s="34">
        <f>IF('Energy Usage'!A285&lt;MAIN!$B$19,0,$B$4*0.001)</f>
        <v>0.54</v>
      </c>
      <c r="F285" s="34">
        <f t="shared" si="54"/>
        <v>3.1799999999999993</v>
      </c>
      <c r="G285" s="35">
        <v>125600</v>
      </c>
      <c r="H285" s="18">
        <f t="shared" ca="1" si="48"/>
        <v>588983.25232107972</v>
      </c>
      <c r="I285" s="18">
        <f t="shared" ca="1" si="49"/>
        <v>0.58898325232107973</v>
      </c>
      <c r="J285" s="18">
        <f t="shared" si="44"/>
        <v>12500</v>
      </c>
      <c r="K285" s="18">
        <f t="shared" si="45"/>
        <v>12.5</v>
      </c>
      <c r="L285" s="18">
        <f t="shared" si="46"/>
        <v>25000000</v>
      </c>
      <c r="M285" s="18">
        <f t="shared" si="50"/>
        <v>25</v>
      </c>
      <c r="N285" s="18">
        <f t="shared" si="51"/>
        <v>960</v>
      </c>
      <c r="O285" s="121">
        <f>IF(A285&lt;MAIN!$B$19,0,N285*3600/1000000/0.96/0.96)</f>
        <v>3.7500000000000004</v>
      </c>
      <c r="P285" s="121"/>
      <c r="Q285" s="121"/>
      <c r="R285" s="121"/>
      <c r="S285" s="121"/>
      <c r="T285" s="18">
        <f t="shared" ca="1" si="52"/>
        <v>29.338983252321079</v>
      </c>
      <c r="U285" s="131">
        <f t="shared" ca="1" si="53"/>
        <v>2.0956416608800774</v>
      </c>
      <c r="V285" s="198">
        <f ca="1">IF(INT(SUM($U$10:U285)/100) &gt; INT(SUM($U$10:U284)/100), 1, 0)</f>
        <v>0</v>
      </c>
      <c r="W285" t="str" cm="1">
        <f t="array" aca="1" ref="W285" ca="1">IF(V285=1, IFERROR(ROW()-LOOKUP(2,1/($V$10:V284=1),ROW($V$10:V284)), ROW()-ROW($V$10)+1), "")</f>
        <v/>
      </c>
    </row>
    <row r="286" spans="1:23" x14ac:dyDescent="0.75">
      <c r="A286" s="33">
        <v>41916</v>
      </c>
      <c r="B286" s="227">
        <v>6</v>
      </c>
      <c r="C286" s="34">
        <f t="shared" si="47"/>
        <v>0.6</v>
      </c>
      <c r="D286">
        <v>3.2399999999999993</v>
      </c>
      <c r="E286" s="34">
        <f>IF('Energy Usage'!A286&lt;MAIN!$B$19,0,$B$4*0.001)</f>
        <v>0.54</v>
      </c>
      <c r="F286" s="34">
        <f t="shared" si="54"/>
        <v>3.2399999999999993</v>
      </c>
      <c r="G286" s="35">
        <v>125600</v>
      </c>
      <c r="H286" s="18">
        <f t="shared" ca="1" si="48"/>
        <v>141355.98055705914</v>
      </c>
      <c r="I286" s="18">
        <f t="shared" ca="1" si="49"/>
        <v>0.14135598055705914</v>
      </c>
      <c r="J286" s="18">
        <f t="shared" si="44"/>
        <v>3000</v>
      </c>
      <c r="K286" s="18">
        <f t="shared" si="45"/>
        <v>3</v>
      </c>
      <c r="L286" s="18">
        <f t="shared" si="46"/>
        <v>6000000</v>
      </c>
      <c r="M286" s="18">
        <f t="shared" si="50"/>
        <v>6</v>
      </c>
      <c r="N286" s="18">
        <f t="shared" si="51"/>
        <v>960</v>
      </c>
      <c r="O286" s="121">
        <f>IF(A286&lt;MAIN!$B$19,0,N286*3600/1000000/0.96/0.96)</f>
        <v>3.7500000000000004</v>
      </c>
      <c r="P286" s="121"/>
      <c r="Q286" s="121"/>
      <c r="R286" s="121"/>
      <c r="S286" s="121"/>
      <c r="T286" s="18">
        <f t="shared" ca="1" si="52"/>
        <v>9.8913559805570603</v>
      </c>
      <c r="U286" s="131">
        <f t="shared" ca="1" si="53"/>
        <v>0.70652542718264721</v>
      </c>
      <c r="V286" s="198">
        <f ca="1">IF(INT(SUM($U$10:U286)/100) &gt; INT(SUM($U$10:U285)/100), 1, 0)</f>
        <v>0</v>
      </c>
      <c r="W286" t="str" cm="1">
        <f t="array" aca="1" ref="W286" ca="1">IF(V286=1, IFERROR(ROW()-LOOKUP(2,1/($V$10:V285=1),ROW($V$10:V285)), ROW()-ROW($V$10)+1), "")</f>
        <v/>
      </c>
    </row>
    <row r="287" spans="1:23" x14ac:dyDescent="0.75">
      <c r="A287" s="33">
        <v>41917</v>
      </c>
      <c r="B287" s="227">
        <v>9.1999999999999993</v>
      </c>
      <c r="C287" s="34">
        <f t="shared" si="47"/>
        <v>0.91999999999999993</v>
      </c>
      <c r="D287">
        <v>3.6199999999999992</v>
      </c>
      <c r="E287" s="34">
        <f>IF('Energy Usage'!A287&lt;MAIN!$B$19,0,$B$4*0.001)</f>
        <v>0.54</v>
      </c>
      <c r="F287" s="34">
        <f t="shared" si="54"/>
        <v>3.6199999999999992</v>
      </c>
      <c r="G287" s="35">
        <v>125600</v>
      </c>
      <c r="H287" s="18">
        <f t="shared" ca="1" si="48"/>
        <v>216745.83685415733</v>
      </c>
      <c r="I287" s="18">
        <f t="shared" ca="1" si="49"/>
        <v>0.21674583685415733</v>
      </c>
      <c r="J287" s="18">
        <f t="shared" si="44"/>
        <v>4600</v>
      </c>
      <c r="K287" s="18">
        <f t="shared" si="45"/>
        <v>4.5999999999999996</v>
      </c>
      <c r="L287" s="18">
        <f t="shared" si="46"/>
        <v>9200000</v>
      </c>
      <c r="M287" s="18">
        <f t="shared" si="50"/>
        <v>9.1999999999999993</v>
      </c>
      <c r="N287" s="18">
        <f t="shared" si="51"/>
        <v>960</v>
      </c>
      <c r="O287" s="121">
        <f>IF(A287&lt;MAIN!$B$19,0,N287*3600/1000000/0.96/0.96)</f>
        <v>3.7500000000000004</v>
      </c>
      <c r="P287" s="121"/>
      <c r="Q287" s="121"/>
      <c r="R287" s="121"/>
      <c r="S287" s="121"/>
      <c r="T287" s="18">
        <f t="shared" ca="1" si="52"/>
        <v>13.166745836854156</v>
      </c>
      <c r="U287" s="131">
        <f t="shared" ca="1" si="53"/>
        <v>0.94048184548958269</v>
      </c>
      <c r="V287" s="198">
        <f ca="1">IF(INT(SUM($U$10:U287)/100) &gt; INT(SUM($U$10:U286)/100), 1, 0)</f>
        <v>0</v>
      </c>
      <c r="W287" t="str" cm="1">
        <f t="array" aca="1" ref="W287" ca="1">IF(V287=1, IFERROR(ROW()-LOOKUP(2,1/($V$10:V286=1),ROW($V$10:V286)), ROW()-ROW($V$10)+1), "")</f>
        <v/>
      </c>
    </row>
    <row r="288" spans="1:23" x14ac:dyDescent="0.75">
      <c r="A288" s="33">
        <v>41918</v>
      </c>
      <c r="B288" s="227">
        <v>0.4</v>
      </c>
      <c r="C288" s="34">
        <f t="shared" si="47"/>
        <v>0.04</v>
      </c>
      <c r="D288">
        <v>3.1199999999999992</v>
      </c>
      <c r="E288" s="34">
        <f>IF('Energy Usage'!A288&lt;MAIN!$B$19,0,$B$4*0.001)</f>
        <v>0.54</v>
      </c>
      <c r="F288" s="34">
        <f t="shared" si="54"/>
        <v>3.1199999999999992</v>
      </c>
      <c r="G288" s="35">
        <v>125600</v>
      </c>
      <c r="H288" s="18">
        <f t="shared" ca="1" si="48"/>
        <v>9423.7320371372771</v>
      </c>
      <c r="I288" s="18">
        <f t="shared" ca="1" si="49"/>
        <v>9.4237320371372765E-3</v>
      </c>
      <c r="J288" s="18">
        <f t="shared" si="44"/>
        <v>200</v>
      </c>
      <c r="K288" s="18">
        <f t="shared" si="45"/>
        <v>0.2</v>
      </c>
      <c r="L288" s="18">
        <f t="shared" si="46"/>
        <v>400000</v>
      </c>
      <c r="M288" s="18">
        <f t="shared" si="50"/>
        <v>0.4</v>
      </c>
      <c r="N288" s="18">
        <f t="shared" si="51"/>
        <v>960</v>
      </c>
      <c r="O288" s="121">
        <f>IF(A288&lt;MAIN!$B$19,0,N288*3600/1000000/0.96/0.96)</f>
        <v>3.7500000000000004</v>
      </c>
      <c r="P288" s="121"/>
      <c r="Q288" s="121"/>
      <c r="R288" s="121"/>
      <c r="S288" s="121"/>
      <c r="T288" s="18">
        <f t="shared" ca="1" si="52"/>
        <v>4.1594237320371379</v>
      </c>
      <c r="U288" s="131">
        <f t="shared" ca="1" si="53"/>
        <v>0.29710169514550988</v>
      </c>
      <c r="V288" s="198">
        <f ca="1">IF(INT(SUM($U$10:U288)/100) &gt; INT(SUM($U$10:U287)/100), 1, 0)</f>
        <v>0</v>
      </c>
      <c r="W288" t="str" cm="1">
        <f t="array" aca="1" ref="W288" ca="1">IF(V288=1, IFERROR(ROW()-LOOKUP(2,1/($V$10:V287=1),ROW($V$10:V287)), ROW()-ROW($V$10)+1), "")</f>
        <v/>
      </c>
    </row>
    <row r="289" spans="1:23" x14ac:dyDescent="0.75">
      <c r="A289" s="33">
        <v>41919</v>
      </c>
      <c r="B289" s="227">
        <v>0</v>
      </c>
      <c r="C289" s="34">
        <f t="shared" si="47"/>
        <v>0</v>
      </c>
      <c r="D289">
        <v>2.5799999999999992</v>
      </c>
      <c r="E289" s="34">
        <f>IF('Energy Usage'!A289&lt;MAIN!$B$19,0,$B$4*0.001)</f>
        <v>0.54</v>
      </c>
      <c r="F289" s="34">
        <f t="shared" si="54"/>
        <v>2.5799999999999992</v>
      </c>
      <c r="G289" s="35">
        <v>125600</v>
      </c>
      <c r="H289" s="18">
        <f t="shared" ca="1" si="48"/>
        <v>0</v>
      </c>
      <c r="I289" s="18">
        <f t="shared" ca="1" si="49"/>
        <v>0</v>
      </c>
      <c r="J289" s="18">
        <f t="shared" si="44"/>
        <v>0</v>
      </c>
      <c r="K289" s="18">
        <f t="shared" si="45"/>
        <v>0</v>
      </c>
      <c r="L289" s="18">
        <f t="shared" si="46"/>
        <v>0</v>
      </c>
      <c r="M289" s="18">
        <f t="shared" si="50"/>
        <v>0</v>
      </c>
      <c r="N289" s="18">
        <f t="shared" si="51"/>
        <v>960</v>
      </c>
      <c r="O289" s="121">
        <f>IF(A289&lt;MAIN!$B$19,0,N289*3600/1000000/0.96/0.96)</f>
        <v>3.7500000000000004</v>
      </c>
      <c r="P289" s="121"/>
      <c r="Q289" s="121"/>
      <c r="R289" s="121"/>
      <c r="S289" s="121"/>
      <c r="T289" s="18">
        <f t="shared" ca="1" si="52"/>
        <v>3.7500000000000004</v>
      </c>
      <c r="U289" s="131">
        <f t="shared" ca="1" si="53"/>
        <v>0.2678571428571429</v>
      </c>
      <c r="V289" s="198">
        <f ca="1">IF(INT(SUM($U$10:U289)/100) &gt; INT(SUM($U$10:U288)/100), 1, 0)</f>
        <v>0</v>
      </c>
      <c r="W289" t="str" cm="1">
        <f t="array" aca="1" ref="W289" ca="1">IF(V289=1, IFERROR(ROW()-LOOKUP(2,1/($V$10:V288=1),ROW($V$10:V288)), ROW()-ROW($V$10)+1), "")</f>
        <v/>
      </c>
    </row>
    <row r="290" spans="1:23" x14ac:dyDescent="0.75">
      <c r="A290" s="33">
        <v>41920</v>
      </c>
      <c r="B290" s="227">
        <v>1.4</v>
      </c>
      <c r="C290" s="34">
        <f t="shared" si="47"/>
        <v>0.13999999999999999</v>
      </c>
      <c r="D290">
        <v>2.1799999999999993</v>
      </c>
      <c r="E290" s="34">
        <f>IF('Energy Usage'!A290&lt;MAIN!$B$19,0,$B$4*0.001)</f>
        <v>0.54</v>
      </c>
      <c r="F290" s="34">
        <f t="shared" si="54"/>
        <v>2.1799999999999993</v>
      </c>
      <c r="G290" s="35">
        <v>125600</v>
      </c>
      <c r="H290" s="18">
        <f t="shared" ca="1" si="48"/>
        <v>32983.06212998047</v>
      </c>
      <c r="I290" s="18">
        <f t="shared" ca="1" si="49"/>
        <v>3.2983062129980471E-2</v>
      </c>
      <c r="J290" s="18">
        <f t="shared" si="44"/>
        <v>699.99999999999989</v>
      </c>
      <c r="K290" s="18">
        <f t="shared" si="45"/>
        <v>0.69999999999999984</v>
      </c>
      <c r="L290" s="18">
        <f t="shared" si="46"/>
        <v>1399999.9999999998</v>
      </c>
      <c r="M290" s="18">
        <f t="shared" si="50"/>
        <v>1.3999999999999997</v>
      </c>
      <c r="N290" s="18">
        <f t="shared" si="51"/>
        <v>960</v>
      </c>
      <c r="O290" s="121">
        <f>IF(A290&lt;MAIN!$B$19,0,N290*3600/1000000/0.96/0.96)</f>
        <v>3.7500000000000004</v>
      </c>
      <c r="P290" s="121"/>
      <c r="Q290" s="121"/>
      <c r="R290" s="121"/>
      <c r="S290" s="121"/>
      <c r="T290" s="18">
        <f t="shared" ca="1" si="52"/>
        <v>5.1829830621299804</v>
      </c>
      <c r="U290" s="131">
        <f t="shared" ca="1" si="53"/>
        <v>0.37021307586642715</v>
      </c>
      <c r="V290" s="198">
        <f ca="1">IF(INT(SUM($U$10:U290)/100) &gt; INT(SUM($U$10:U289)/100), 1, 0)</f>
        <v>0</v>
      </c>
      <c r="W290" t="str" cm="1">
        <f t="array" aca="1" ref="W290" ca="1">IF(V290=1, IFERROR(ROW()-LOOKUP(2,1/($V$10:V289=1),ROW($V$10:V289)), ROW()-ROW($V$10)+1), "")</f>
        <v/>
      </c>
    </row>
    <row r="291" spans="1:23" x14ac:dyDescent="0.75">
      <c r="A291" s="33">
        <v>41921</v>
      </c>
      <c r="B291" s="227">
        <v>1.8</v>
      </c>
      <c r="C291" s="34">
        <f t="shared" si="47"/>
        <v>0.18</v>
      </c>
      <c r="D291">
        <v>1.8199999999999994</v>
      </c>
      <c r="E291" s="34">
        <f>IF('Energy Usage'!A291&lt;MAIN!$B$19,0,$B$4*0.001)</f>
        <v>0.54</v>
      </c>
      <c r="F291" s="34">
        <f t="shared" si="54"/>
        <v>1.8199999999999994</v>
      </c>
      <c r="G291" s="35">
        <v>125600</v>
      </c>
      <c r="H291" s="18">
        <f t="shared" ca="1" si="48"/>
        <v>42406.794167117747</v>
      </c>
      <c r="I291" s="18">
        <f t="shared" ca="1" si="49"/>
        <v>4.2406794167117748E-2</v>
      </c>
      <c r="J291" s="18">
        <f t="shared" si="44"/>
        <v>900</v>
      </c>
      <c r="K291" s="18">
        <f t="shared" si="45"/>
        <v>0.9</v>
      </c>
      <c r="L291" s="18">
        <f t="shared" si="46"/>
        <v>1800000</v>
      </c>
      <c r="M291" s="18">
        <f t="shared" si="50"/>
        <v>1.8</v>
      </c>
      <c r="N291" s="18">
        <f t="shared" si="51"/>
        <v>960</v>
      </c>
      <c r="O291" s="121">
        <f>IF(A291&lt;MAIN!$B$19,0,N291*3600/1000000/0.96/0.96)</f>
        <v>3.7500000000000004</v>
      </c>
      <c r="P291" s="121"/>
      <c r="Q291" s="121"/>
      <c r="R291" s="121"/>
      <c r="S291" s="121"/>
      <c r="T291" s="18">
        <f t="shared" ca="1" si="52"/>
        <v>5.5924067941671183</v>
      </c>
      <c r="U291" s="131">
        <f t="shared" ca="1" si="53"/>
        <v>0.39945762815479419</v>
      </c>
      <c r="V291" s="198">
        <f ca="1">IF(INT(SUM($U$10:U291)/100) &gt; INT(SUM($U$10:U290)/100), 1, 0)</f>
        <v>0</v>
      </c>
      <c r="W291" t="str" cm="1">
        <f t="array" aca="1" ref="W291" ca="1">IF(V291=1, IFERROR(ROW()-LOOKUP(2,1/($V$10:V290=1),ROW($V$10:V290)), ROW()-ROW($V$10)+1), "")</f>
        <v/>
      </c>
    </row>
    <row r="292" spans="1:23" x14ac:dyDescent="0.75">
      <c r="A292" s="33">
        <v>41922</v>
      </c>
      <c r="B292" s="227">
        <v>17.8</v>
      </c>
      <c r="C292" s="34">
        <f t="shared" si="47"/>
        <v>1.78</v>
      </c>
      <c r="D292">
        <v>3.0599999999999996</v>
      </c>
      <c r="E292" s="34">
        <f>IF('Energy Usage'!A292&lt;MAIN!$B$19,0,$B$4*0.001)</f>
        <v>0.54</v>
      </c>
      <c r="F292" s="34">
        <f t="shared" si="54"/>
        <v>3.0599999999999996</v>
      </c>
      <c r="G292" s="35">
        <v>125600</v>
      </c>
      <c r="H292" s="18">
        <f t="shared" ca="1" si="48"/>
        <v>419356.07565260882</v>
      </c>
      <c r="I292" s="18">
        <f t="shared" ca="1" si="49"/>
        <v>0.4193560756526088</v>
      </c>
      <c r="J292" s="18">
        <f t="shared" si="44"/>
        <v>8900</v>
      </c>
      <c r="K292" s="18">
        <f t="shared" si="45"/>
        <v>8.9</v>
      </c>
      <c r="L292" s="18">
        <f t="shared" si="46"/>
        <v>17800000</v>
      </c>
      <c r="M292" s="18">
        <f t="shared" si="50"/>
        <v>17.8</v>
      </c>
      <c r="N292" s="18">
        <f t="shared" si="51"/>
        <v>960</v>
      </c>
      <c r="O292" s="121">
        <f>IF(A292&lt;MAIN!$B$19,0,N292*3600/1000000/0.96/0.96)</f>
        <v>3.7500000000000004</v>
      </c>
      <c r="P292" s="121"/>
      <c r="Q292" s="121"/>
      <c r="R292" s="121"/>
      <c r="S292" s="121"/>
      <c r="T292" s="18">
        <f t="shared" ca="1" si="52"/>
        <v>21.969356075652609</v>
      </c>
      <c r="U292" s="131">
        <f t="shared" ca="1" si="53"/>
        <v>1.5692397196894723</v>
      </c>
      <c r="V292" s="198">
        <f ca="1">IF(INT(SUM($U$10:U292)/100) &gt; INT(SUM($U$10:U291)/100), 1, 0)</f>
        <v>0</v>
      </c>
      <c r="W292" t="str" cm="1">
        <f t="array" aca="1" ref="W292" ca="1">IF(V292=1, IFERROR(ROW()-LOOKUP(2,1/($V$10:V291=1),ROW($V$10:V291)), ROW()-ROW($V$10)+1), "")</f>
        <v/>
      </c>
    </row>
    <row r="293" spans="1:23" x14ac:dyDescent="0.75">
      <c r="A293" s="33">
        <v>41923</v>
      </c>
      <c r="B293" s="227">
        <v>15.4</v>
      </c>
      <c r="C293" s="34">
        <f t="shared" si="47"/>
        <v>1.54</v>
      </c>
      <c r="D293">
        <v>4.0599999999999996</v>
      </c>
      <c r="E293" s="34">
        <f>IF('Energy Usage'!A293&lt;MAIN!$B$19,0,$B$4*0.001)</f>
        <v>0.54</v>
      </c>
      <c r="F293" s="34">
        <f t="shared" si="54"/>
        <v>4.0599999999999996</v>
      </c>
      <c r="G293" s="35">
        <v>125600</v>
      </c>
      <c r="H293" s="18">
        <f t="shared" ca="1" si="48"/>
        <v>362813.68342978513</v>
      </c>
      <c r="I293" s="18">
        <f t="shared" ca="1" si="49"/>
        <v>0.36281368342978515</v>
      </c>
      <c r="J293" s="18">
        <f t="shared" si="44"/>
        <v>7700</v>
      </c>
      <c r="K293" s="18">
        <f t="shared" si="45"/>
        <v>7.7</v>
      </c>
      <c r="L293" s="18">
        <f t="shared" si="46"/>
        <v>15400000</v>
      </c>
      <c r="M293" s="18">
        <f t="shared" si="50"/>
        <v>15.4</v>
      </c>
      <c r="N293" s="18">
        <f t="shared" si="51"/>
        <v>960</v>
      </c>
      <c r="O293" s="121">
        <f>IF(A293&lt;MAIN!$B$19,0,N293*3600/1000000/0.96/0.96)</f>
        <v>3.7500000000000004</v>
      </c>
      <c r="P293" s="121"/>
      <c r="Q293" s="121"/>
      <c r="R293" s="121"/>
      <c r="S293" s="121"/>
      <c r="T293" s="18">
        <f t="shared" ca="1" si="52"/>
        <v>19.512813683429787</v>
      </c>
      <c r="U293" s="131">
        <f t="shared" ca="1" si="53"/>
        <v>1.3937724059592704</v>
      </c>
      <c r="V293" s="198">
        <f ca="1">IF(INT(SUM($U$10:U293)/100) &gt; INT(SUM($U$10:U292)/100), 1, 0)</f>
        <v>0</v>
      </c>
      <c r="W293" t="str" cm="1">
        <f t="array" aca="1" ref="W293" ca="1">IF(V293=1, IFERROR(ROW()-LOOKUP(2,1/($V$10:V292=1),ROW($V$10:V292)), ROW()-ROW($V$10)+1), "")</f>
        <v/>
      </c>
    </row>
    <row r="294" spans="1:23" x14ac:dyDescent="0.75">
      <c r="A294" s="33">
        <v>41924</v>
      </c>
      <c r="B294" s="227">
        <v>33</v>
      </c>
      <c r="C294" s="34">
        <f t="shared" si="47"/>
        <v>2.5</v>
      </c>
      <c r="D294">
        <v>6.02</v>
      </c>
      <c r="E294" s="34">
        <f>IF('Energy Usage'!A294&lt;MAIN!$B$19,0,$B$4*0.001)</f>
        <v>0.54</v>
      </c>
      <c r="F294" s="34">
        <f t="shared" si="54"/>
        <v>6.02</v>
      </c>
      <c r="G294" s="35">
        <v>125600</v>
      </c>
      <c r="H294" s="18">
        <f t="shared" ca="1" si="48"/>
        <v>588983.25232107972</v>
      </c>
      <c r="I294" s="18">
        <f t="shared" ca="1" si="49"/>
        <v>0.58898325232107973</v>
      </c>
      <c r="J294" s="18">
        <f t="shared" si="44"/>
        <v>12500</v>
      </c>
      <c r="K294" s="18">
        <f t="shared" si="45"/>
        <v>12.5</v>
      </c>
      <c r="L294" s="18">
        <f t="shared" si="46"/>
        <v>25000000</v>
      </c>
      <c r="M294" s="18">
        <f t="shared" si="50"/>
        <v>25</v>
      </c>
      <c r="N294" s="18">
        <f t="shared" si="51"/>
        <v>960</v>
      </c>
      <c r="O294" s="121">
        <f>IF(A294&lt;MAIN!$B$19,0,N294*3600/1000000/0.96/0.96)</f>
        <v>3.7500000000000004</v>
      </c>
      <c r="P294" s="121"/>
      <c r="Q294" s="121"/>
      <c r="R294" s="121"/>
      <c r="S294" s="121"/>
      <c r="T294" s="18">
        <f t="shared" ca="1" si="52"/>
        <v>29.338983252321079</v>
      </c>
      <c r="U294" s="131">
        <f t="shared" ca="1" si="53"/>
        <v>2.0956416608800774</v>
      </c>
      <c r="V294" s="198">
        <f ca="1">IF(INT(SUM($U$10:U294)/100) &gt; INT(SUM($U$10:U293)/100), 1, 0)</f>
        <v>0</v>
      </c>
      <c r="W294" t="str" cm="1">
        <f t="array" aca="1" ref="W294" ca="1">IF(V294=1, IFERROR(ROW()-LOOKUP(2,1/($V$10:V293=1),ROW($V$10:V293)), ROW()-ROW($V$10)+1), "")</f>
        <v/>
      </c>
    </row>
    <row r="295" spans="1:23" x14ac:dyDescent="0.75">
      <c r="A295" s="33">
        <v>41925</v>
      </c>
      <c r="B295" s="227">
        <v>31.4</v>
      </c>
      <c r="C295" s="34">
        <f t="shared" si="47"/>
        <v>2.5</v>
      </c>
      <c r="D295">
        <v>7.9799999999999995</v>
      </c>
      <c r="E295" s="34">
        <f>IF('Energy Usage'!A295&lt;MAIN!$B$19,0,$B$4*0.001)</f>
        <v>0.54</v>
      </c>
      <c r="F295" s="34">
        <f t="shared" si="54"/>
        <v>7.9799999999999995</v>
      </c>
      <c r="G295" s="35">
        <v>125600</v>
      </c>
      <c r="H295" s="18">
        <f t="shared" ca="1" si="48"/>
        <v>588983.25232107972</v>
      </c>
      <c r="I295" s="18">
        <f t="shared" ca="1" si="49"/>
        <v>0.58898325232107973</v>
      </c>
      <c r="J295" s="18">
        <f t="shared" si="44"/>
        <v>12500</v>
      </c>
      <c r="K295" s="18">
        <f t="shared" si="45"/>
        <v>12.5</v>
      </c>
      <c r="L295" s="18">
        <f t="shared" si="46"/>
        <v>25000000</v>
      </c>
      <c r="M295" s="18">
        <f t="shared" si="50"/>
        <v>25</v>
      </c>
      <c r="N295" s="18">
        <f t="shared" si="51"/>
        <v>960</v>
      </c>
      <c r="O295" s="121">
        <f>IF(A295&lt;MAIN!$B$19,0,N295*3600/1000000/0.96/0.96)</f>
        <v>3.7500000000000004</v>
      </c>
      <c r="P295" s="121"/>
      <c r="Q295" s="121"/>
      <c r="R295" s="121"/>
      <c r="S295" s="121"/>
      <c r="T295" s="18">
        <f t="shared" ca="1" si="52"/>
        <v>29.338983252321079</v>
      </c>
      <c r="U295" s="131">
        <f t="shared" ca="1" si="53"/>
        <v>2.0956416608800774</v>
      </c>
      <c r="V295" s="198">
        <f ca="1">IF(INT(SUM($U$10:U295)/100) &gt; INT(SUM($U$10:U294)/100), 1, 0)</f>
        <v>0</v>
      </c>
      <c r="W295" t="str" cm="1">
        <f t="array" aca="1" ref="W295" ca="1">IF(V295=1, IFERROR(ROW()-LOOKUP(2,1/($V$10:V294=1),ROW($V$10:V294)), ROW()-ROW($V$10)+1), "")</f>
        <v/>
      </c>
    </row>
    <row r="296" spans="1:23" x14ac:dyDescent="0.75">
      <c r="A296" s="33">
        <v>41926</v>
      </c>
      <c r="B296" s="227">
        <v>28.4</v>
      </c>
      <c r="C296" s="34">
        <f t="shared" si="47"/>
        <v>2.5</v>
      </c>
      <c r="D296">
        <v>9.9400000000000013</v>
      </c>
      <c r="E296" s="34">
        <f>IF('Energy Usage'!A296&lt;MAIN!$B$19,0,$B$4*0.001)</f>
        <v>0.54</v>
      </c>
      <c r="F296" s="34">
        <f t="shared" si="54"/>
        <v>9.9400000000000013</v>
      </c>
      <c r="G296" s="35">
        <v>125600</v>
      </c>
      <c r="H296" s="18">
        <f t="shared" ca="1" si="48"/>
        <v>588983.25232107972</v>
      </c>
      <c r="I296" s="18">
        <f t="shared" ca="1" si="49"/>
        <v>0.58898325232107973</v>
      </c>
      <c r="J296" s="18">
        <f t="shared" si="44"/>
        <v>12500</v>
      </c>
      <c r="K296" s="18">
        <f t="shared" si="45"/>
        <v>12.5</v>
      </c>
      <c r="L296" s="18">
        <f t="shared" si="46"/>
        <v>25000000</v>
      </c>
      <c r="M296" s="18">
        <f t="shared" si="50"/>
        <v>25</v>
      </c>
      <c r="N296" s="18">
        <f t="shared" si="51"/>
        <v>960</v>
      </c>
      <c r="O296" s="121">
        <f>IF(A296&lt;MAIN!$B$19,0,N296*3600/1000000/0.96/0.96)</f>
        <v>3.7500000000000004</v>
      </c>
      <c r="P296" s="121"/>
      <c r="Q296" s="121"/>
      <c r="R296" s="121"/>
      <c r="S296" s="121"/>
      <c r="T296" s="18">
        <f t="shared" ca="1" si="52"/>
        <v>29.338983252321079</v>
      </c>
      <c r="U296" s="131">
        <f t="shared" ca="1" si="53"/>
        <v>2.0956416608800774</v>
      </c>
      <c r="V296" s="198">
        <f ca="1">IF(INT(SUM($U$10:U296)/100) &gt; INT(SUM($U$10:U295)/100), 1, 0)</f>
        <v>0</v>
      </c>
      <c r="W296" t="str" cm="1">
        <f t="array" aca="1" ref="W296" ca="1">IF(V296=1, IFERROR(ROW()-LOOKUP(2,1/($V$10:V295=1),ROW($V$10:V295)), ROW()-ROW($V$10)+1), "")</f>
        <v/>
      </c>
    </row>
    <row r="297" spans="1:23" x14ac:dyDescent="0.75">
      <c r="A297" s="33">
        <v>41927</v>
      </c>
      <c r="B297" s="227">
        <v>6.4</v>
      </c>
      <c r="C297" s="34">
        <f t="shared" si="47"/>
        <v>0.64</v>
      </c>
      <c r="D297">
        <v>10.040000000000003</v>
      </c>
      <c r="E297" s="34">
        <f>IF('Energy Usage'!A297&lt;MAIN!$B$19,0,$B$4*0.001)</f>
        <v>0.54</v>
      </c>
      <c r="F297" s="34">
        <f t="shared" si="54"/>
        <v>10.040000000000003</v>
      </c>
      <c r="G297" s="35">
        <v>125600</v>
      </c>
      <c r="H297" s="18">
        <f t="shared" ca="1" si="48"/>
        <v>150779.71259419643</v>
      </c>
      <c r="I297" s="18">
        <f t="shared" ca="1" si="49"/>
        <v>0.15077971259419642</v>
      </c>
      <c r="J297" s="18">
        <f t="shared" si="44"/>
        <v>3200</v>
      </c>
      <c r="K297" s="18">
        <f t="shared" si="45"/>
        <v>3.2</v>
      </c>
      <c r="L297" s="18">
        <f t="shared" si="46"/>
        <v>6400000</v>
      </c>
      <c r="M297" s="18">
        <f t="shared" si="50"/>
        <v>6.4</v>
      </c>
      <c r="N297" s="18">
        <f t="shared" si="51"/>
        <v>960</v>
      </c>
      <c r="O297" s="121">
        <f>IF(A297&lt;MAIN!$B$19,0,N297*3600/1000000/0.96/0.96)</f>
        <v>3.7500000000000004</v>
      </c>
      <c r="P297" s="121"/>
      <c r="Q297" s="121"/>
      <c r="R297" s="121"/>
      <c r="S297" s="121"/>
      <c r="T297" s="18">
        <f t="shared" ca="1" si="52"/>
        <v>10.300779712594197</v>
      </c>
      <c r="U297" s="131">
        <f t="shared" ca="1" si="53"/>
        <v>0.73576997947101408</v>
      </c>
      <c r="V297" s="198">
        <f ca="1">IF(INT(SUM($U$10:U297)/100) &gt; INT(SUM($U$10:U296)/100), 1, 0)</f>
        <v>0</v>
      </c>
      <c r="W297" t="str" cm="1">
        <f t="array" aca="1" ref="W297" ca="1">IF(V297=1, IFERROR(ROW()-LOOKUP(2,1/($V$10:V296=1),ROW($V$10:V296)), ROW()-ROW($V$10)+1), "")</f>
        <v/>
      </c>
    </row>
    <row r="298" spans="1:23" x14ac:dyDescent="0.75">
      <c r="A298" s="33">
        <v>41928</v>
      </c>
      <c r="B298" s="227">
        <v>17.2</v>
      </c>
      <c r="C298" s="34">
        <f t="shared" si="47"/>
        <v>1.72</v>
      </c>
      <c r="D298">
        <v>11.220000000000002</v>
      </c>
      <c r="E298" s="34">
        <f>IF('Energy Usage'!A298&lt;MAIN!$B$19,0,$B$4*0.001)</f>
        <v>0.54</v>
      </c>
      <c r="F298" s="34">
        <f t="shared" si="54"/>
        <v>11.220000000000002</v>
      </c>
      <c r="G298" s="35">
        <v>125600</v>
      </c>
      <c r="H298" s="18">
        <f t="shared" ca="1" si="48"/>
        <v>405220.47759690287</v>
      </c>
      <c r="I298" s="18">
        <f t="shared" ca="1" si="49"/>
        <v>0.40522047759690288</v>
      </c>
      <c r="J298" s="18">
        <f t="shared" si="44"/>
        <v>8600</v>
      </c>
      <c r="K298" s="18">
        <f t="shared" si="45"/>
        <v>8.6</v>
      </c>
      <c r="L298" s="18">
        <f t="shared" si="46"/>
        <v>17200000</v>
      </c>
      <c r="M298" s="18">
        <f t="shared" si="50"/>
        <v>17.2</v>
      </c>
      <c r="N298" s="18">
        <f t="shared" si="51"/>
        <v>960</v>
      </c>
      <c r="O298" s="121">
        <f>IF(A298&lt;MAIN!$B$19,0,N298*3600/1000000/0.96/0.96)</f>
        <v>3.7500000000000004</v>
      </c>
      <c r="P298" s="121"/>
      <c r="Q298" s="121"/>
      <c r="R298" s="121"/>
      <c r="S298" s="121"/>
      <c r="T298" s="18">
        <f t="shared" ca="1" si="52"/>
        <v>21.355220477596902</v>
      </c>
      <c r="U298" s="131">
        <f t="shared" ca="1" si="53"/>
        <v>1.5253728912569218</v>
      </c>
      <c r="V298" s="198">
        <f ca="1">IF(INT(SUM($U$10:U298)/100) &gt; INT(SUM($U$10:U297)/100), 1, 0)</f>
        <v>0</v>
      </c>
      <c r="W298" t="str" cm="1">
        <f t="array" aca="1" ref="W298" ca="1">IF(V298=1, IFERROR(ROW()-LOOKUP(2,1/($V$10:V297=1),ROW($V$10:V297)), ROW()-ROW($V$10)+1), "")</f>
        <v/>
      </c>
    </row>
    <row r="299" spans="1:23" x14ac:dyDescent="0.75">
      <c r="A299" s="33">
        <v>41929</v>
      </c>
      <c r="B299" s="227">
        <v>27</v>
      </c>
      <c r="C299" s="34">
        <f t="shared" si="47"/>
        <v>2.5</v>
      </c>
      <c r="D299">
        <v>13.180000000000003</v>
      </c>
      <c r="E299" s="34">
        <f>IF('Energy Usage'!A299&lt;MAIN!$B$19,0,$B$4*0.001)</f>
        <v>0.54</v>
      </c>
      <c r="F299" s="34">
        <f t="shared" si="54"/>
        <v>13.180000000000003</v>
      </c>
      <c r="G299" s="35">
        <v>125600</v>
      </c>
      <c r="H299" s="18">
        <f t="shared" ca="1" si="48"/>
        <v>588983.25232107972</v>
      </c>
      <c r="I299" s="18">
        <f t="shared" ca="1" si="49"/>
        <v>0.58898325232107973</v>
      </c>
      <c r="J299" s="18">
        <f t="shared" si="44"/>
        <v>12500</v>
      </c>
      <c r="K299" s="18">
        <f t="shared" si="45"/>
        <v>12.5</v>
      </c>
      <c r="L299" s="18">
        <f t="shared" si="46"/>
        <v>25000000</v>
      </c>
      <c r="M299" s="18">
        <f t="shared" si="50"/>
        <v>25</v>
      </c>
      <c r="N299" s="18">
        <f t="shared" si="51"/>
        <v>960</v>
      </c>
      <c r="O299" s="121">
        <f>IF(A299&lt;MAIN!$B$19,0,N299*3600/1000000/0.96/0.96)</f>
        <v>3.7500000000000004</v>
      </c>
      <c r="P299" s="121"/>
      <c r="Q299" s="121"/>
      <c r="R299" s="121"/>
      <c r="S299" s="121"/>
      <c r="T299" s="18">
        <f t="shared" ca="1" si="52"/>
        <v>29.338983252321079</v>
      </c>
      <c r="U299" s="131">
        <f t="shared" ca="1" si="53"/>
        <v>2.0956416608800774</v>
      </c>
      <c r="V299" s="198">
        <f ca="1">IF(INT(SUM($U$10:U299)/100) &gt; INT(SUM($U$10:U298)/100), 1, 0)</f>
        <v>0</v>
      </c>
      <c r="W299" t="str" cm="1">
        <f t="array" aca="1" ref="W299" ca="1">IF(V299=1, IFERROR(ROW()-LOOKUP(2,1/($V$10:V298=1),ROW($V$10:V298)), ROW()-ROW($V$10)+1), "")</f>
        <v/>
      </c>
    </row>
    <row r="300" spans="1:23" x14ac:dyDescent="0.75">
      <c r="A300" s="33">
        <v>41930</v>
      </c>
      <c r="B300" s="227">
        <v>16.8</v>
      </c>
      <c r="C300" s="34">
        <f t="shared" si="47"/>
        <v>1.6800000000000002</v>
      </c>
      <c r="D300">
        <v>14.320000000000004</v>
      </c>
      <c r="E300" s="34">
        <f>IF('Energy Usage'!A300&lt;MAIN!$B$19,0,$B$4*0.001)</f>
        <v>0.54</v>
      </c>
      <c r="F300" s="34">
        <f t="shared" si="54"/>
        <v>14.320000000000004</v>
      </c>
      <c r="G300" s="35">
        <v>125600</v>
      </c>
      <c r="H300" s="18">
        <f t="shared" ca="1" si="48"/>
        <v>395796.74555976567</v>
      </c>
      <c r="I300" s="18">
        <f t="shared" ca="1" si="49"/>
        <v>0.39579674555976568</v>
      </c>
      <c r="J300" s="18">
        <f t="shared" si="44"/>
        <v>8400.0000000000018</v>
      </c>
      <c r="K300" s="18">
        <f t="shared" si="45"/>
        <v>8.4000000000000021</v>
      </c>
      <c r="L300" s="18">
        <f t="shared" si="46"/>
        <v>16800000.000000004</v>
      </c>
      <c r="M300" s="18">
        <f t="shared" si="50"/>
        <v>16.800000000000004</v>
      </c>
      <c r="N300" s="18">
        <f t="shared" si="51"/>
        <v>960</v>
      </c>
      <c r="O300" s="121">
        <f>IF(A300&lt;MAIN!$B$19,0,N300*3600/1000000/0.96/0.96)</f>
        <v>3.7500000000000004</v>
      </c>
      <c r="P300" s="121"/>
      <c r="Q300" s="121"/>
      <c r="R300" s="121"/>
      <c r="S300" s="121"/>
      <c r="T300" s="18">
        <f t="shared" ca="1" si="52"/>
        <v>20.945796745559768</v>
      </c>
      <c r="U300" s="131">
        <f t="shared" ca="1" si="53"/>
        <v>1.4961283389685549</v>
      </c>
      <c r="V300" s="198">
        <f ca="1">IF(INT(SUM($U$10:U300)/100) &gt; INT(SUM($U$10:U299)/100), 1, 0)</f>
        <v>0</v>
      </c>
      <c r="W300" t="str" cm="1">
        <f t="array" aca="1" ref="W300" ca="1">IF(V300=1, IFERROR(ROW()-LOOKUP(2,1/($V$10:V299=1),ROW($V$10:V299)), ROW()-ROW($V$10)+1), "")</f>
        <v/>
      </c>
    </row>
    <row r="301" spans="1:23" x14ac:dyDescent="0.75">
      <c r="A301" s="33">
        <v>41931</v>
      </c>
      <c r="B301" s="227">
        <v>46.2</v>
      </c>
      <c r="C301" s="34">
        <f t="shared" si="47"/>
        <v>2.5</v>
      </c>
      <c r="D301">
        <v>16.280000000000005</v>
      </c>
      <c r="E301" s="34">
        <f>IF('Energy Usage'!A301&lt;MAIN!$B$19,0,$B$4*0.001)</f>
        <v>0.54</v>
      </c>
      <c r="F301" s="34">
        <f t="shared" si="54"/>
        <v>16.280000000000005</v>
      </c>
      <c r="G301" s="35">
        <v>125600</v>
      </c>
      <c r="H301" s="18">
        <f t="shared" ca="1" si="48"/>
        <v>588983.25232107972</v>
      </c>
      <c r="I301" s="18">
        <f t="shared" ca="1" si="49"/>
        <v>0.58898325232107973</v>
      </c>
      <c r="J301" s="18">
        <f t="shared" si="44"/>
        <v>12500</v>
      </c>
      <c r="K301" s="18">
        <f t="shared" si="45"/>
        <v>12.5</v>
      </c>
      <c r="L301" s="18">
        <f t="shared" si="46"/>
        <v>25000000</v>
      </c>
      <c r="M301" s="18">
        <f t="shared" si="50"/>
        <v>25</v>
      </c>
      <c r="N301" s="18">
        <f t="shared" si="51"/>
        <v>960</v>
      </c>
      <c r="O301" s="121">
        <f>IF(A301&lt;MAIN!$B$19,0,N301*3600/1000000/0.96/0.96)</f>
        <v>3.7500000000000004</v>
      </c>
      <c r="P301" s="121"/>
      <c r="Q301" s="121"/>
      <c r="R301" s="121"/>
      <c r="S301" s="121"/>
      <c r="T301" s="18">
        <f t="shared" ca="1" si="52"/>
        <v>29.338983252321079</v>
      </c>
      <c r="U301" s="131">
        <f t="shared" ca="1" si="53"/>
        <v>2.0956416608800774</v>
      </c>
      <c r="V301" s="198">
        <f ca="1">IF(INT(SUM($U$10:U301)/100) &gt; INT(SUM($U$10:U300)/100), 1, 0)</f>
        <v>0</v>
      </c>
      <c r="W301" t="str" cm="1">
        <f t="array" aca="1" ref="W301" ca="1">IF(V301=1, IFERROR(ROW()-LOOKUP(2,1/($V$10:V300=1),ROW($V$10:V300)), ROW()-ROW($V$10)+1), "")</f>
        <v/>
      </c>
    </row>
    <row r="302" spans="1:23" x14ac:dyDescent="0.75">
      <c r="A302" s="33">
        <v>41932</v>
      </c>
      <c r="B302" s="227">
        <v>10.8</v>
      </c>
      <c r="C302" s="34">
        <f t="shared" si="47"/>
        <v>1.08</v>
      </c>
      <c r="D302">
        <v>16.820000000000007</v>
      </c>
      <c r="E302" s="34">
        <f>IF('Energy Usage'!A302&lt;MAIN!$B$19,0,$B$4*0.001)</f>
        <v>0.54</v>
      </c>
      <c r="F302" s="34">
        <f t="shared" si="54"/>
        <v>16.820000000000007</v>
      </c>
      <c r="G302" s="35">
        <v>125600</v>
      </c>
      <c r="H302" s="18">
        <f t="shared" ca="1" si="48"/>
        <v>254440.76500270647</v>
      </c>
      <c r="I302" s="18">
        <f t="shared" ca="1" si="49"/>
        <v>0.25444076500270646</v>
      </c>
      <c r="J302" s="18">
        <f t="shared" si="44"/>
        <v>5400</v>
      </c>
      <c r="K302" s="18">
        <f t="shared" si="45"/>
        <v>5.4</v>
      </c>
      <c r="L302" s="18">
        <f t="shared" si="46"/>
        <v>10800000</v>
      </c>
      <c r="M302" s="18">
        <f t="shared" si="50"/>
        <v>10.8</v>
      </c>
      <c r="N302" s="18">
        <f t="shared" si="51"/>
        <v>960</v>
      </c>
      <c r="O302" s="121">
        <f>IF(A302&lt;MAIN!$B$19,0,N302*3600/1000000/0.96/0.96)</f>
        <v>3.7500000000000004</v>
      </c>
      <c r="P302" s="121"/>
      <c r="Q302" s="121"/>
      <c r="R302" s="121"/>
      <c r="S302" s="121"/>
      <c r="T302" s="18">
        <f t="shared" ca="1" si="52"/>
        <v>14.804440765002708</v>
      </c>
      <c r="U302" s="131">
        <f t="shared" ca="1" si="53"/>
        <v>1.0574600546430506</v>
      </c>
      <c r="V302" s="198">
        <f ca="1">IF(INT(SUM($U$10:U302)/100) &gt; INT(SUM($U$10:U301)/100), 1, 0)</f>
        <v>0</v>
      </c>
      <c r="W302" t="str" cm="1">
        <f t="array" aca="1" ref="W302" ca="1">IF(V302=1, IFERROR(ROW()-LOOKUP(2,1/($V$10:V301=1),ROW($V$10:V301)), ROW()-ROW($V$10)+1), "")</f>
        <v/>
      </c>
    </row>
    <row r="303" spans="1:23" x14ac:dyDescent="0.75">
      <c r="A303" s="33">
        <v>41933</v>
      </c>
      <c r="B303" s="227">
        <v>40.200000000000003</v>
      </c>
      <c r="C303" s="34">
        <f t="shared" si="47"/>
        <v>2.5</v>
      </c>
      <c r="D303">
        <v>18.780000000000008</v>
      </c>
      <c r="E303" s="34">
        <f>IF('Energy Usage'!A303&lt;MAIN!$B$19,0,$B$4*0.001)</f>
        <v>0.54</v>
      </c>
      <c r="F303" s="34">
        <f t="shared" si="54"/>
        <v>18.780000000000008</v>
      </c>
      <c r="G303" s="35">
        <v>125600</v>
      </c>
      <c r="H303" s="18">
        <f t="shared" ca="1" si="48"/>
        <v>588983.25232107972</v>
      </c>
      <c r="I303" s="18">
        <f t="shared" ca="1" si="49"/>
        <v>0.58898325232107973</v>
      </c>
      <c r="J303" s="18">
        <f t="shared" si="44"/>
        <v>12500</v>
      </c>
      <c r="K303" s="18">
        <f t="shared" si="45"/>
        <v>12.5</v>
      </c>
      <c r="L303" s="18">
        <f t="shared" si="46"/>
        <v>25000000</v>
      </c>
      <c r="M303" s="18">
        <f t="shared" si="50"/>
        <v>25</v>
      </c>
      <c r="N303" s="18">
        <f t="shared" si="51"/>
        <v>960</v>
      </c>
      <c r="O303" s="121">
        <f>IF(A303&lt;MAIN!$B$19,0,N303*3600/1000000/0.96/0.96)</f>
        <v>3.7500000000000004</v>
      </c>
      <c r="P303" s="121"/>
      <c r="Q303" s="121"/>
      <c r="R303" s="121"/>
      <c r="S303" s="121"/>
      <c r="T303" s="18">
        <f t="shared" ca="1" si="52"/>
        <v>29.338983252321079</v>
      </c>
      <c r="U303" s="131">
        <f t="shared" ca="1" si="53"/>
        <v>2.0956416608800774</v>
      </c>
      <c r="V303" s="198">
        <f ca="1">IF(INT(SUM($U$10:U303)/100) &gt; INT(SUM($U$10:U302)/100), 1, 0)</f>
        <v>0</v>
      </c>
      <c r="W303" t="str" cm="1">
        <f t="array" aca="1" ref="W303" ca="1">IF(V303=1, IFERROR(ROW()-LOOKUP(2,1/($V$10:V302=1),ROW($V$10:V302)), ROW()-ROW($V$10)+1), "")</f>
        <v/>
      </c>
    </row>
    <row r="304" spans="1:23" x14ac:dyDescent="0.75">
      <c r="A304" s="33">
        <v>41934</v>
      </c>
      <c r="B304" s="227">
        <v>21.4</v>
      </c>
      <c r="C304" s="34">
        <f t="shared" si="47"/>
        <v>2.1399999999999997</v>
      </c>
      <c r="D304">
        <v>20.38000000000001</v>
      </c>
      <c r="E304" s="34">
        <f>IF('Energy Usage'!A304&lt;MAIN!$B$19,0,$B$4*0.001)</f>
        <v>0.54</v>
      </c>
      <c r="F304" s="34">
        <f t="shared" si="54"/>
        <v>20.38000000000001</v>
      </c>
      <c r="G304" s="35">
        <v>125600</v>
      </c>
      <c r="H304" s="18">
        <f t="shared" ca="1" si="48"/>
        <v>504169.66398684419</v>
      </c>
      <c r="I304" s="18">
        <f t="shared" ca="1" si="49"/>
        <v>0.50416966398684415</v>
      </c>
      <c r="J304" s="18">
        <f t="shared" si="44"/>
        <v>10699.999999999998</v>
      </c>
      <c r="K304" s="18">
        <f t="shared" si="45"/>
        <v>10.699999999999998</v>
      </c>
      <c r="L304" s="18">
        <f t="shared" si="46"/>
        <v>21399999.999999996</v>
      </c>
      <c r="M304" s="18">
        <f t="shared" si="50"/>
        <v>21.399999999999995</v>
      </c>
      <c r="N304" s="18">
        <f t="shared" si="51"/>
        <v>960</v>
      </c>
      <c r="O304" s="121">
        <f>IF(A304&lt;MAIN!$B$19,0,N304*3600/1000000/0.96/0.96)</f>
        <v>3.7500000000000004</v>
      </c>
      <c r="P304" s="121"/>
      <c r="Q304" s="121"/>
      <c r="R304" s="121"/>
      <c r="S304" s="121"/>
      <c r="T304" s="18">
        <f t="shared" ca="1" si="52"/>
        <v>25.654169663986838</v>
      </c>
      <c r="U304" s="131">
        <f t="shared" ca="1" si="53"/>
        <v>1.8324406902847741</v>
      </c>
      <c r="V304" s="198">
        <f ca="1">IF(INT(SUM($U$10:U304)/100) &gt; INT(SUM($U$10:U303)/100), 1, 0)</f>
        <v>0</v>
      </c>
      <c r="W304" t="str" cm="1">
        <f t="array" aca="1" ref="W304" ca="1">IF(V304=1, IFERROR(ROW()-LOOKUP(2,1/($V$10:V303=1),ROW($V$10:V303)), ROW()-ROW($V$10)+1), "")</f>
        <v/>
      </c>
    </row>
    <row r="305" spans="1:23" x14ac:dyDescent="0.75">
      <c r="A305" s="33">
        <v>41935</v>
      </c>
      <c r="B305" s="227">
        <v>9.4</v>
      </c>
      <c r="C305" s="34">
        <f t="shared" si="47"/>
        <v>0.94000000000000006</v>
      </c>
      <c r="D305">
        <v>20.780000000000012</v>
      </c>
      <c r="E305" s="34">
        <f>IF('Energy Usage'!A305&lt;MAIN!$B$19,0,$B$4*0.001)</f>
        <v>0.54</v>
      </c>
      <c r="F305" s="34">
        <f t="shared" si="54"/>
        <v>20.780000000000012</v>
      </c>
      <c r="G305" s="35">
        <v>125600</v>
      </c>
      <c r="H305" s="18">
        <f t="shared" ca="1" si="48"/>
        <v>221457.70287272599</v>
      </c>
      <c r="I305" s="18">
        <f t="shared" ca="1" si="49"/>
        <v>0.22145770287272598</v>
      </c>
      <c r="J305" s="18">
        <f t="shared" si="44"/>
        <v>4700</v>
      </c>
      <c r="K305" s="18">
        <f t="shared" si="45"/>
        <v>4.7</v>
      </c>
      <c r="L305" s="18">
        <f t="shared" si="46"/>
        <v>9400000</v>
      </c>
      <c r="M305" s="18">
        <f t="shared" si="50"/>
        <v>9.4</v>
      </c>
      <c r="N305" s="18">
        <f t="shared" si="51"/>
        <v>960</v>
      </c>
      <c r="O305" s="121">
        <f>IF(A305&lt;MAIN!$B$19,0,N305*3600/1000000/0.96/0.96)</f>
        <v>3.7500000000000004</v>
      </c>
      <c r="P305" s="121"/>
      <c r="Q305" s="121"/>
      <c r="R305" s="121"/>
      <c r="S305" s="121"/>
      <c r="T305" s="18">
        <f t="shared" ca="1" si="52"/>
        <v>13.371457702872727</v>
      </c>
      <c r="U305" s="131">
        <f t="shared" ca="1" si="53"/>
        <v>0.95510412163376623</v>
      </c>
      <c r="V305" s="198">
        <f ca="1">IF(INT(SUM($U$10:U305)/100) &gt; INT(SUM($U$10:U304)/100), 1, 0)</f>
        <v>0</v>
      </c>
      <c r="W305" t="str" cm="1">
        <f t="array" aca="1" ref="W305" ca="1">IF(V305=1, IFERROR(ROW()-LOOKUP(2,1/($V$10:V304=1),ROW($V$10:V304)), ROW()-ROW($V$10)+1), "")</f>
        <v/>
      </c>
    </row>
    <row r="306" spans="1:23" x14ac:dyDescent="0.75">
      <c r="A306" s="33">
        <v>41936</v>
      </c>
      <c r="B306" s="227">
        <v>1.6</v>
      </c>
      <c r="C306" s="34">
        <f t="shared" si="47"/>
        <v>0.16</v>
      </c>
      <c r="D306">
        <v>20.400000000000013</v>
      </c>
      <c r="E306" s="34">
        <f>IF('Energy Usage'!A306&lt;MAIN!$B$19,0,$B$4*0.001)</f>
        <v>0.54</v>
      </c>
      <c r="F306" s="34">
        <f t="shared" si="54"/>
        <v>20.400000000000013</v>
      </c>
      <c r="G306" s="35">
        <v>125600</v>
      </c>
      <c r="H306" s="18">
        <f t="shared" ca="1" si="48"/>
        <v>37694.928148549108</v>
      </c>
      <c r="I306" s="18">
        <f t="shared" ca="1" si="49"/>
        <v>3.7694928148549106E-2</v>
      </c>
      <c r="J306" s="18">
        <f t="shared" si="44"/>
        <v>800</v>
      </c>
      <c r="K306" s="18">
        <f t="shared" si="45"/>
        <v>0.8</v>
      </c>
      <c r="L306" s="18">
        <f t="shared" si="46"/>
        <v>1600000</v>
      </c>
      <c r="M306" s="18">
        <f t="shared" si="50"/>
        <v>1.6</v>
      </c>
      <c r="N306" s="18">
        <f t="shared" si="51"/>
        <v>960</v>
      </c>
      <c r="O306" s="121">
        <f>IF(A306&lt;MAIN!$B$19,0,N306*3600/1000000/0.96/0.96)</f>
        <v>3.7500000000000004</v>
      </c>
      <c r="P306" s="121"/>
      <c r="Q306" s="121"/>
      <c r="R306" s="121"/>
      <c r="S306" s="121"/>
      <c r="T306" s="18">
        <f t="shared" ca="1" si="52"/>
        <v>5.3876949281485498</v>
      </c>
      <c r="U306" s="131">
        <f t="shared" ca="1" si="53"/>
        <v>0.3848353520106107</v>
      </c>
      <c r="V306" s="198">
        <f ca="1">IF(INT(SUM($U$10:U306)/100) &gt; INT(SUM($U$10:U305)/100), 1, 0)</f>
        <v>0</v>
      </c>
      <c r="W306" t="str" cm="1">
        <f t="array" aca="1" ref="W306" ca="1">IF(V306=1, IFERROR(ROW()-LOOKUP(2,1/($V$10:V305=1),ROW($V$10:V305)), ROW()-ROW($V$10)+1), "")</f>
        <v/>
      </c>
    </row>
    <row r="307" spans="1:23" x14ac:dyDescent="0.75">
      <c r="A307" s="33">
        <v>41937</v>
      </c>
      <c r="B307" s="227">
        <v>21.8</v>
      </c>
      <c r="C307" s="34">
        <f t="shared" si="47"/>
        <v>2.1800000000000002</v>
      </c>
      <c r="D307">
        <v>22.040000000000013</v>
      </c>
      <c r="E307" s="34">
        <f>IF('Energy Usage'!A307&lt;MAIN!$B$19,0,$B$4*0.001)</f>
        <v>0.54</v>
      </c>
      <c r="F307" s="34">
        <f t="shared" si="54"/>
        <v>22.040000000000013</v>
      </c>
      <c r="G307" s="35">
        <v>125600</v>
      </c>
      <c r="H307" s="18">
        <f t="shared" ca="1" si="48"/>
        <v>513593.39602398156</v>
      </c>
      <c r="I307" s="18">
        <f t="shared" ca="1" si="49"/>
        <v>0.51359339602398157</v>
      </c>
      <c r="J307" s="18">
        <f t="shared" si="44"/>
        <v>10900.000000000002</v>
      </c>
      <c r="K307" s="18">
        <f t="shared" si="45"/>
        <v>10.900000000000002</v>
      </c>
      <c r="L307" s="18">
        <f t="shared" si="46"/>
        <v>21800000.000000004</v>
      </c>
      <c r="M307" s="18">
        <f t="shared" si="50"/>
        <v>21.800000000000004</v>
      </c>
      <c r="N307" s="18">
        <f t="shared" si="51"/>
        <v>960</v>
      </c>
      <c r="O307" s="121">
        <f>IF(A307&lt;MAIN!$B$19,0,N307*3600/1000000/0.96/0.96)</f>
        <v>3.7500000000000004</v>
      </c>
      <c r="P307" s="121"/>
      <c r="Q307" s="121"/>
      <c r="R307" s="121"/>
      <c r="S307" s="121"/>
      <c r="T307" s="18">
        <f t="shared" ca="1" si="52"/>
        <v>26.063593396023986</v>
      </c>
      <c r="U307" s="131">
        <f t="shared" ca="1" si="53"/>
        <v>1.8616852425731418</v>
      </c>
      <c r="V307" s="198">
        <f ca="1">IF(INT(SUM($U$10:U307)/100) &gt; INT(SUM($U$10:U306)/100), 1, 0)</f>
        <v>0</v>
      </c>
      <c r="W307" t="str" cm="1">
        <f t="array" aca="1" ref="W307" ca="1">IF(V307=1, IFERROR(ROW()-LOOKUP(2,1/($V$10:V306=1),ROW($V$10:V306)), ROW()-ROW($V$10)+1), "")</f>
        <v/>
      </c>
    </row>
    <row r="308" spans="1:23" x14ac:dyDescent="0.75">
      <c r="A308" s="33">
        <v>41938</v>
      </c>
      <c r="B308" s="227">
        <v>2.4</v>
      </c>
      <c r="C308" s="34">
        <f t="shared" si="47"/>
        <v>0.24</v>
      </c>
      <c r="D308">
        <v>21.740000000000013</v>
      </c>
      <c r="E308" s="34">
        <f>IF('Energy Usage'!A308&lt;MAIN!$B$19,0,$B$4*0.001)</f>
        <v>0.54</v>
      </c>
      <c r="F308" s="34">
        <f t="shared" si="54"/>
        <v>21.740000000000013</v>
      </c>
      <c r="G308" s="35">
        <v>125600</v>
      </c>
      <c r="H308" s="18">
        <f t="shared" ca="1" si="48"/>
        <v>56542.392222823655</v>
      </c>
      <c r="I308" s="18">
        <f t="shared" ca="1" si="49"/>
        <v>5.6542392222823652E-2</v>
      </c>
      <c r="J308" s="18">
        <f t="shared" si="44"/>
        <v>1200</v>
      </c>
      <c r="K308" s="18">
        <f t="shared" si="45"/>
        <v>1.2</v>
      </c>
      <c r="L308" s="18">
        <f t="shared" si="46"/>
        <v>2400000</v>
      </c>
      <c r="M308" s="18">
        <f t="shared" si="50"/>
        <v>2.4</v>
      </c>
      <c r="N308" s="18">
        <f t="shared" si="51"/>
        <v>960</v>
      </c>
      <c r="O308" s="121">
        <f>IF(A308&lt;MAIN!$B$19,0,N308*3600/1000000/0.96/0.96)</f>
        <v>3.7500000000000004</v>
      </c>
      <c r="P308" s="121"/>
      <c r="Q308" s="121"/>
      <c r="R308" s="121"/>
      <c r="S308" s="121"/>
      <c r="T308" s="18">
        <f t="shared" ca="1" si="52"/>
        <v>6.2065423922228238</v>
      </c>
      <c r="U308" s="131">
        <f t="shared" ca="1" si="53"/>
        <v>0.4433244565873446</v>
      </c>
      <c r="V308" s="198">
        <f ca="1">IF(INT(SUM($U$10:U308)/100) &gt; INT(SUM($U$10:U307)/100), 1, 0)</f>
        <v>0</v>
      </c>
      <c r="W308" t="str" cm="1">
        <f t="array" aca="1" ref="W308" ca="1">IF(V308=1, IFERROR(ROW()-LOOKUP(2,1/($V$10:V307=1),ROW($V$10:V307)), ROW()-ROW($V$10)+1), "")</f>
        <v/>
      </c>
    </row>
    <row r="309" spans="1:23" x14ac:dyDescent="0.75">
      <c r="A309" s="33">
        <v>41939</v>
      </c>
      <c r="B309" s="227">
        <v>33.6</v>
      </c>
      <c r="C309" s="34">
        <f t="shared" si="47"/>
        <v>2.5</v>
      </c>
      <c r="D309">
        <v>23.700000000000014</v>
      </c>
      <c r="E309" s="34">
        <f>IF('Energy Usage'!A309&lt;MAIN!$B$19,0,$B$4*0.001)</f>
        <v>0.54</v>
      </c>
      <c r="F309" s="34">
        <f t="shared" si="54"/>
        <v>23.700000000000014</v>
      </c>
      <c r="G309" s="35">
        <v>125600</v>
      </c>
      <c r="H309" s="18">
        <f t="shared" ca="1" si="48"/>
        <v>588983.25232107972</v>
      </c>
      <c r="I309" s="18">
        <f t="shared" ca="1" si="49"/>
        <v>0.58898325232107973</v>
      </c>
      <c r="J309" s="18">
        <f t="shared" si="44"/>
        <v>12500</v>
      </c>
      <c r="K309" s="18">
        <f t="shared" si="45"/>
        <v>12.5</v>
      </c>
      <c r="L309" s="18">
        <f t="shared" si="46"/>
        <v>25000000</v>
      </c>
      <c r="M309" s="18">
        <f t="shared" si="50"/>
        <v>25</v>
      </c>
      <c r="N309" s="18">
        <f t="shared" si="51"/>
        <v>960</v>
      </c>
      <c r="O309" s="121">
        <f>IF(A309&lt;MAIN!$B$19,0,N309*3600/1000000/0.96/0.96)</f>
        <v>3.7500000000000004</v>
      </c>
      <c r="P309" s="121"/>
      <c r="Q309" s="121"/>
      <c r="R309" s="121"/>
      <c r="S309" s="121"/>
      <c r="T309" s="18">
        <f t="shared" ca="1" si="52"/>
        <v>29.338983252321079</v>
      </c>
      <c r="U309" s="131">
        <f t="shared" ca="1" si="53"/>
        <v>2.0956416608800774</v>
      </c>
      <c r="V309" s="198">
        <f ca="1">IF(INT(SUM($U$10:U309)/100) &gt; INT(SUM($U$10:U308)/100), 1, 0)</f>
        <v>1</v>
      </c>
      <c r="W309" cm="1">
        <f t="array" aca="1" ref="W309" ca="1">IF(V309=1, IFERROR(ROW()-LOOKUP(2,1/($V$10:V308=1),ROW($V$10:V308)), ROW()-ROW($V$10)+1), "")</f>
        <v>173</v>
      </c>
    </row>
    <row r="310" spans="1:23" x14ac:dyDescent="0.75">
      <c r="A310" s="33">
        <v>41940</v>
      </c>
      <c r="B310" s="227">
        <v>24.4</v>
      </c>
      <c r="C310" s="34">
        <f t="shared" si="47"/>
        <v>2.44</v>
      </c>
      <c r="D310">
        <v>25.600000000000016</v>
      </c>
      <c r="E310" s="34">
        <f>IF('Energy Usage'!A310&lt;MAIN!$B$19,0,$B$4*0.001)</f>
        <v>0.54</v>
      </c>
      <c r="F310" s="34">
        <f t="shared" si="54"/>
        <v>25.600000000000016</v>
      </c>
      <c r="G310" s="35">
        <v>125600</v>
      </c>
      <c r="H310" s="18">
        <f t="shared" ca="1" si="48"/>
        <v>574847.65426537383</v>
      </c>
      <c r="I310" s="18">
        <f t="shared" ca="1" si="49"/>
        <v>0.57484765426537388</v>
      </c>
      <c r="J310" s="18">
        <f t="shared" si="44"/>
        <v>12200</v>
      </c>
      <c r="K310" s="18">
        <f t="shared" si="45"/>
        <v>12.2</v>
      </c>
      <c r="L310" s="18">
        <f t="shared" si="46"/>
        <v>24400000</v>
      </c>
      <c r="M310" s="18">
        <f t="shared" si="50"/>
        <v>24.4</v>
      </c>
      <c r="N310" s="18">
        <f t="shared" si="51"/>
        <v>960</v>
      </c>
      <c r="O310" s="121">
        <f>IF(A310&lt;MAIN!$B$19,0,N310*3600/1000000/0.96/0.96)</f>
        <v>3.7500000000000004</v>
      </c>
      <c r="P310" s="121"/>
      <c r="Q310" s="121"/>
      <c r="R310" s="121"/>
      <c r="S310" s="121"/>
      <c r="T310" s="18">
        <f t="shared" ca="1" si="52"/>
        <v>28.724847654265371</v>
      </c>
      <c r="U310" s="131">
        <f t="shared" ca="1" si="53"/>
        <v>2.0517748324475269</v>
      </c>
      <c r="V310" s="198">
        <f ca="1">IF(INT(SUM($U$10:U310)/100) &gt; INT(SUM($U$10:U309)/100), 1, 0)</f>
        <v>0</v>
      </c>
      <c r="W310" t="str" cm="1">
        <f t="array" aca="1" ref="W310" ca="1">IF(V310=1, IFERROR(ROW()-LOOKUP(2,1/($V$10:V309=1),ROW($V$10:V309)), ROW()-ROW($V$10)+1), "")</f>
        <v/>
      </c>
    </row>
    <row r="311" spans="1:23" x14ac:dyDescent="0.75">
      <c r="A311" s="33">
        <v>41941</v>
      </c>
      <c r="B311" s="227">
        <v>7</v>
      </c>
      <c r="C311" s="34">
        <f t="shared" si="47"/>
        <v>0.70000000000000007</v>
      </c>
      <c r="D311">
        <v>25.760000000000016</v>
      </c>
      <c r="E311" s="34">
        <f>IF('Energy Usage'!A311&lt;MAIN!$B$19,0,$B$4*0.001)</f>
        <v>0.54</v>
      </c>
      <c r="F311" s="34">
        <f t="shared" si="54"/>
        <v>25.760000000000016</v>
      </c>
      <c r="G311" s="35">
        <v>125600</v>
      </c>
      <c r="H311" s="18">
        <f t="shared" ca="1" si="48"/>
        <v>164915.31064990236</v>
      </c>
      <c r="I311" s="18">
        <f t="shared" ca="1" si="49"/>
        <v>0.16491531064990236</v>
      </c>
      <c r="J311" s="18">
        <f t="shared" si="44"/>
        <v>3500</v>
      </c>
      <c r="K311" s="18">
        <f t="shared" si="45"/>
        <v>3.5</v>
      </c>
      <c r="L311" s="18">
        <f t="shared" si="46"/>
        <v>7000000</v>
      </c>
      <c r="M311" s="18">
        <f t="shared" si="50"/>
        <v>7</v>
      </c>
      <c r="N311" s="18">
        <f t="shared" si="51"/>
        <v>960</v>
      </c>
      <c r="O311" s="121">
        <f>IF(A311&lt;MAIN!$B$19,0,N311*3600/1000000/0.96/0.96)</f>
        <v>3.7500000000000004</v>
      </c>
      <c r="P311" s="121"/>
      <c r="Q311" s="121"/>
      <c r="R311" s="121"/>
      <c r="S311" s="121"/>
      <c r="T311" s="18">
        <f t="shared" ca="1" si="52"/>
        <v>10.914915310649903</v>
      </c>
      <c r="U311" s="131">
        <f t="shared" ca="1" si="53"/>
        <v>0.77963680790356449</v>
      </c>
      <c r="V311" s="198">
        <f ca="1">IF(INT(SUM($U$10:U311)/100) &gt; INT(SUM($U$10:U310)/100), 1, 0)</f>
        <v>0</v>
      </c>
      <c r="W311" t="str" cm="1">
        <f t="array" aca="1" ref="W311" ca="1">IF(V311=1, IFERROR(ROW()-LOOKUP(2,1/($V$10:V310=1),ROW($V$10:V310)), ROW()-ROW($V$10)+1), "")</f>
        <v/>
      </c>
    </row>
    <row r="312" spans="1:23" x14ac:dyDescent="0.75">
      <c r="A312" s="33">
        <v>41942</v>
      </c>
      <c r="B312" s="227">
        <v>9</v>
      </c>
      <c r="C312" s="34">
        <f t="shared" si="47"/>
        <v>0.89999999999999991</v>
      </c>
      <c r="D312">
        <v>26</v>
      </c>
      <c r="E312" s="34">
        <f>IF('Energy Usage'!A312&lt;MAIN!$B$19,0,$B$4*0.001)</f>
        <v>0.54</v>
      </c>
      <c r="F312" s="34">
        <f t="shared" si="54"/>
        <v>26</v>
      </c>
      <c r="G312" s="35">
        <v>125600</v>
      </c>
      <c r="H312" s="18">
        <f t="shared" ca="1" si="48"/>
        <v>212033.9708355887</v>
      </c>
      <c r="I312" s="18">
        <f t="shared" ca="1" si="49"/>
        <v>0.2120339708355887</v>
      </c>
      <c r="J312" s="18">
        <f t="shared" si="44"/>
        <v>4499.9999999999991</v>
      </c>
      <c r="K312" s="18">
        <f t="shared" si="45"/>
        <v>4.4999999999999991</v>
      </c>
      <c r="L312" s="18">
        <f t="shared" si="46"/>
        <v>8999999.9999999981</v>
      </c>
      <c r="M312" s="18">
        <f t="shared" si="50"/>
        <v>8.9999999999999982</v>
      </c>
      <c r="N312" s="18">
        <f t="shared" si="51"/>
        <v>960</v>
      </c>
      <c r="O312" s="121">
        <f>IF(A312&lt;MAIN!$B$19,0,N312*3600/1000000/0.96/0.96)</f>
        <v>3.7500000000000004</v>
      </c>
      <c r="P312" s="121"/>
      <c r="Q312" s="121"/>
      <c r="R312" s="121"/>
      <c r="S312" s="121"/>
      <c r="T312" s="18">
        <f t="shared" ca="1" si="52"/>
        <v>12.962033970835586</v>
      </c>
      <c r="U312" s="131">
        <f t="shared" ca="1" si="53"/>
        <v>0.92585956934539915</v>
      </c>
      <c r="V312" s="198">
        <f ca="1">IF(INT(SUM($U$10:U312)/100) &gt; INT(SUM($U$10:U311)/100), 1, 0)</f>
        <v>0</v>
      </c>
      <c r="W312" t="str" cm="1">
        <f t="array" aca="1" ref="W312" ca="1">IF(V312=1, IFERROR(ROW()-LOOKUP(2,1/($V$10:V311=1),ROW($V$10:V311)), ROW()-ROW($V$10)+1), "")</f>
        <v/>
      </c>
    </row>
    <row r="313" spans="1:23" x14ac:dyDescent="0.75">
      <c r="A313" s="33">
        <v>41943</v>
      </c>
      <c r="B313" s="227">
        <v>15</v>
      </c>
      <c r="C313" s="34">
        <f t="shared" si="47"/>
        <v>1.5</v>
      </c>
      <c r="D313">
        <v>26</v>
      </c>
      <c r="E313" s="34">
        <f>IF('Energy Usage'!A313&lt;MAIN!$B$19,0,$B$4*0.001)</f>
        <v>0.54</v>
      </c>
      <c r="F313" s="34">
        <f t="shared" si="54"/>
        <v>26</v>
      </c>
      <c r="G313" s="35">
        <v>125600</v>
      </c>
      <c r="H313" s="18">
        <f t="shared" ca="1" si="48"/>
        <v>353389.95139264787</v>
      </c>
      <c r="I313" s="18">
        <f t="shared" ca="1" si="49"/>
        <v>0.35338995139264789</v>
      </c>
      <c r="J313" s="18">
        <f t="shared" si="44"/>
        <v>7500</v>
      </c>
      <c r="K313" s="18">
        <f t="shared" si="45"/>
        <v>7.5</v>
      </c>
      <c r="L313" s="18">
        <f t="shared" si="46"/>
        <v>15000000</v>
      </c>
      <c r="M313" s="18">
        <f t="shared" si="50"/>
        <v>15</v>
      </c>
      <c r="N313" s="18">
        <f t="shared" si="51"/>
        <v>960</v>
      </c>
      <c r="O313" s="121">
        <f>IF(A313&lt;MAIN!$B$19,0,N313*3600/1000000/0.96/0.96)</f>
        <v>3.7500000000000004</v>
      </c>
      <c r="P313" s="121"/>
      <c r="Q313" s="121"/>
      <c r="R313" s="121"/>
      <c r="S313" s="121"/>
      <c r="T313" s="18">
        <f t="shared" ca="1" si="52"/>
        <v>19.10338995139265</v>
      </c>
      <c r="U313" s="131">
        <f t="shared" ca="1" si="53"/>
        <v>1.3645278536709038</v>
      </c>
      <c r="V313" s="198">
        <f ca="1">IF(INT(SUM($U$10:U313)/100) &gt; INT(SUM($U$10:U312)/100), 1, 0)</f>
        <v>0</v>
      </c>
      <c r="W313" t="str" cm="1">
        <f t="array" aca="1" ref="W313" ca="1">IF(V313=1, IFERROR(ROW()-LOOKUP(2,1/($V$10:V312=1),ROW($V$10:V312)), ROW()-ROW($V$10)+1), "")</f>
        <v/>
      </c>
    </row>
    <row r="314" spans="1:23" x14ac:dyDescent="0.75">
      <c r="A314" s="33">
        <v>41944</v>
      </c>
      <c r="B314" s="227">
        <v>6.4</v>
      </c>
      <c r="C314" s="34">
        <f t="shared" si="47"/>
        <v>0.64</v>
      </c>
      <c r="D314">
        <v>26</v>
      </c>
      <c r="E314" s="34">
        <f>IF('Energy Usage'!A314&lt;MAIN!$B$19,0,$B$4*0.001)</f>
        <v>0.54</v>
      </c>
      <c r="F314" s="34">
        <f t="shared" si="54"/>
        <v>26</v>
      </c>
      <c r="G314" s="35">
        <v>125600</v>
      </c>
      <c r="H314" s="18">
        <f t="shared" ca="1" si="48"/>
        <v>150779.71259419643</v>
      </c>
      <c r="I314" s="18">
        <f t="shared" ca="1" si="49"/>
        <v>0.15077971259419642</v>
      </c>
      <c r="J314" s="18">
        <f t="shared" si="44"/>
        <v>3200</v>
      </c>
      <c r="K314" s="18">
        <f t="shared" si="45"/>
        <v>3.2</v>
      </c>
      <c r="L314" s="18">
        <f t="shared" si="46"/>
        <v>6400000</v>
      </c>
      <c r="M314" s="18">
        <f t="shared" si="50"/>
        <v>6.4</v>
      </c>
      <c r="N314" s="18">
        <f t="shared" si="51"/>
        <v>960</v>
      </c>
      <c r="O314" s="121">
        <f>IF(A314&lt;MAIN!$B$19,0,N314*3600/1000000/0.96/0.96)</f>
        <v>3.7500000000000004</v>
      </c>
      <c r="P314" s="121"/>
      <c r="Q314" s="121"/>
      <c r="R314" s="121"/>
      <c r="S314" s="121"/>
      <c r="T314" s="18">
        <f t="shared" ca="1" si="52"/>
        <v>10.300779712594197</v>
      </c>
      <c r="U314" s="131">
        <f t="shared" ca="1" si="53"/>
        <v>0.73576997947101408</v>
      </c>
      <c r="V314" s="198">
        <f ca="1">IF(INT(SUM($U$10:U314)/100) &gt; INT(SUM($U$10:U313)/100), 1, 0)</f>
        <v>0</v>
      </c>
      <c r="W314" t="str" cm="1">
        <f t="array" aca="1" ref="W314" ca="1">IF(V314=1, IFERROR(ROW()-LOOKUP(2,1/($V$10:V313=1),ROW($V$10:V313)), ROW()-ROW($V$10)+1), "")</f>
        <v/>
      </c>
    </row>
    <row r="315" spans="1:23" x14ac:dyDescent="0.75">
      <c r="A315" s="33">
        <v>41945</v>
      </c>
      <c r="B315" s="227">
        <v>37.6</v>
      </c>
      <c r="C315" s="34">
        <f t="shared" si="47"/>
        <v>2.5</v>
      </c>
      <c r="D315">
        <v>26</v>
      </c>
      <c r="E315" s="34">
        <f>IF('Energy Usage'!A315&lt;MAIN!$B$19,0,$B$4*0.001)</f>
        <v>0.54</v>
      </c>
      <c r="F315" s="34">
        <f t="shared" si="54"/>
        <v>26</v>
      </c>
      <c r="G315" s="35">
        <v>125600</v>
      </c>
      <c r="H315" s="18">
        <f t="shared" ca="1" si="48"/>
        <v>588983.25232107972</v>
      </c>
      <c r="I315" s="18">
        <f t="shared" ca="1" si="49"/>
        <v>0.58898325232107973</v>
      </c>
      <c r="J315" s="18">
        <f t="shared" si="44"/>
        <v>12500</v>
      </c>
      <c r="K315" s="18">
        <f t="shared" si="45"/>
        <v>12.5</v>
      </c>
      <c r="L315" s="18">
        <f t="shared" si="46"/>
        <v>25000000</v>
      </c>
      <c r="M315" s="18">
        <f t="shared" si="50"/>
        <v>25</v>
      </c>
      <c r="N315" s="18">
        <f t="shared" si="51"/>
        <v>960</v>
      </c>
      <c r="O315" s="121">
        <f>IF(A315&lt;MAIN!$B$19,0,N315*3600/1000000/0.96/0.96)</f>
        <v>3.7500000000000004</v>
      </c>
      <c r="P315" s="121"/>
      <c r="Q315" s="121"/>
      <c r="R315" s="121"/>
      <c r="S315" s="121"/>
      <c r="T315" s="18">
        <f t="shared" ca="1" si="52"/>
        <v>29.338983252321079</v>
      </c>
      <c r="U315" s="131">
        <f t="shared" ca="1" si="53"/>
        <v>2.0956416608800774</v>
      </c>
      <c r="V315" s="198">
        <f ca="1">IF(INT(SUM($U$10:U315)/100) &gt; INT(SUM($U$10:U314)/100), 1, 0)</f>
        <v>0</v>
      </c>
      <c r="W315" t="str" cm="1">
        <f t="array" aca="1" ref="W315" ca="1">IF(V315=1, IFERROR(ROW()-LOOKUP(2,1/($V$10:V314=1),ROW($V$10:V314)), ROW()-ROW($V$10)+1), "")</f>
        <v/>
      </c>
    </row>
    <row r="316" spans="1:23" x14ac:dyDescent="0.75">
      <c r="A316" s="33">
        <v>41946</v>
      </c>
      <c r="B316" s="227">
        <v>35.200000000000003</v>
      </c>
      <c r="C316" s="34">
        <f t="shared" si="47"/>
        <v>2.5</v>
      </c>
      <c r="D316">
        <v>26</v>
      </c>
      <c r="E316" s="34">
        <f>IF('Energy Usage'!A316&lt;MAIN!$B$19,0,$B$4*0.001)</f>
        <v>0.54</v>
      </c>
      <c r="F316" s="34">
        <f t="shared" si="54"/>
        <v>26</v>
      </c>
      <c r="G316" s="35">
        <v>125600</v>
      </c>
      <c r="H316" s="18">
        <f t="shared" ca="1" si="48"/>
        <v>588983.25232107972</v>
      </c>
      <c r="I316" s="18">
        <f t="shared" ca="1" si="49"/>
        <v>0.58898325232107973</v>
      </c>
      <c r="J316" s="18">
        <f t="shared" si="44"/>
        <v>12500</v>
      </c>
      <c r="K316" s="18">
        <f t="shared" si="45"/>
        <v>12.5</v>
      </c>
      <c r="L316" s="18">
        <f t="shared" si="46"/>
        <v>25000000</v>
      </c>
      <c r="M316" s="18">
        <f t="shared" si="50"/>
        <v>25</v>
      </c>
      <c r="N316" s="18">
        <f t="shared" si="51"/>
        <v>960</v>
      </c>
      <c r="O316" s="121">
        <f>IF(A316&lt;MAIN!$B$19,0,N316*3600/1000000/0.96/0.96)</f>
        <v>3.7500000000000004</v>
      </c>
      <c r="P316" s="121"/>
      <c r="Q316" s="121"/>
      <c r="R316" s="121"/>
      <c r="S316" s="121"/>
      <c r="T316" s="18">
        <f t="shared" ca="1" si="52"/>
        <v>29.338983252321079</v>
      </c>
      <c r="U316" s="131">
        <f t="shared" ca="1" si="53"/>
        <v>2.0956416608800774</v>
      </c>
      <c r="V316" s="198">
        <f ca="1">IF(INT(SUM($U$10:U316)/100) &gt; INT(SUM($U$10:U315)/100), 1, 0)</f>
        <v>0</v>
      </c>
      <c r="W316" t="str" cm="1">
        <f t="array" aca="1" ref="W316" ca="1">IF(V316=1, IFERROR(ROW()-LOOKUP(2,1/($V$10:V315=1),ROW($V$10:V315)), ROW()-ROW($V$10)+1), "")</f>
        <v/>
      </c>
    </row>
    <row r="317" spans="1:23" x14ac:dyDescent="0.75">
      <c r="A317" s="33">
        <v>41947</v>
      </c>
      <c r="B317" s="227">
        <v>9</v>
      </c>
      <c r="C317" s="34">
        <f t="shared" si="47"/>
        <v>0.89999999999999991</v>
      </c>
      <c r="D317">
        <v>26</v>
      </c>
      <c r="E317" s="34">
        <f>IF('Energy Usage'!A317&lt;MAIN!$B$19,0,$B$4*0.001)</f>
        <v>0.54</v>
      </c>
      <c r="F317" s="34">
        <f t="shared" si="54"/>
        <v>26</v>
      </c>
      <c r="G317" s="35">
        <v>125600</v>
      </c>
      <c r="H317" s="18">
        <f t="shared" ca="1" si="48"/>
        <v>212033.9708355887</v>
      </c>
      <c r="I317" s="18">
        <f t="shared" ca="1" si="49"/>
        <v>0.2120339708355887</v>
      </c>
      <c r="J317" s="18">
        <f t="shared" si="44"/>
        <v>4499.9999999999991</v>
      </c>
      <c r="K317" s="18">
        <f t="shared" si="45"/>
        <v>4.4999999999999991</v>
      </c>
      <c r="L317" s="18">
        <f t="shared" si="46"/>
        <v>8999999.9999999981</v>
      </c>
      <c r="M317" s="18">
        <f t="shared" si="50"/>
        <v>8.9999999999999982</v>
      </c>
      <c r="N317" s="18">
        <f t="shared" si="51"/>
        <v>960</v>
      </c>
      <c r="O317" s="121">
        <f>IF(A317&lt;MAIN!$B$19,0,N317*3600/1000000/0.96/0.96)</f>
        <v>3.7500000000000004</v>
      </c>
      <c r="P317" s="121"/>
      <c r="Q317" s="121"/>
      <c r="R317" s="121"/>
      <c r="S317" s="121"/>
      <c r="T317" s="18">
        <f t="shared" ca="1" si="52"/>
        <v>12.962033970835586</v>
      </c>
      <c r="U317" s="131">
        <f t="shared" ca="1" si="53"/>
        <v>0.92585956934539915</v>
      </c>
      <c r="V317" s="198">
        <f ca="1">IF(INT(SUM($U$10:U317)/100) &gt; INT(SUM($U$10:U316)/100), 1, 0)</f>
        <v>0</v>
      </c>
      <c r="W317" t="str" cm="1">
        <f t="array" aca="1" ref="W317" ca="1">IF(V317=1, IFERROR(ROW()-LOOKUP(2,1/($V$10:V316=1),ROW($V$10:V316)), ROW()-ROW($V$10)+1), "")</f>
        <v/>
      </c>
    </row>
    <row r="318" spans="1:23" x14ac:dyDescent="0.75">
      <c r="A318" s="33">
        <v>41948</v>
      </c>
      <c r="B318" s="227">
        <v>4.4000000000000004</v>
      </c>
      <c r="C318" s="34">
        <f t="shared" si="47"/>
        <v>0.44</v>
      </c>
      <c r="D318">
        <v>25.900000000000002</v>
      </c>
      <c r="E318" s="34">
        <f>IF('Energy Usage'!A318&lt;MAIN!$B$19,0,$B$4*0.001)</f>
        <v>0.54</v>
      </c>
      <c r="F318" s="34">
        <f t="shared" si="54"/>
        <v>25.900000000000002</v>
      </c>
      <c r="G318" s="35">
        <v>125600</v>
      </c>
      <c r="H318" s="18">
        <f t="shared" ca="1" si="48"/>
        <v>103661.05240851003</v>
      </c>
      <c r="I318" s="18">
        <f t="shared" ca="1" si="49"/>
        <v>0.10366105240851003</v>
      </c>
      <c r="J318" s="18">
        <f t="shared" si="44"/>
        <v>2200</v>
      </c>
      <c r="K318" s="18">
        <f t="shared" si="45"/>
        <v>2.2000000000000002</v>
      </c>
      <c r="L318" s="18">
        <f t="shared" si="46"/>
        <v>4400000</v>
      </c>
      <c r="M318" s="18">
        <f t="shared" si="50"/>
        <v>4.4000000000000004</v>
      </c>
      <c r="N318" s="18">
        <f t="shared" si="51"/>
        <v>960</v>
      </c>
      <c r="O318" s="121">
        <f>IF(A318&lt;MAIN!$B$19,0,N318*3600/1000000/0.96/0.96)</f>
        <v>3.7500000000000004</v>
      </c>
      <c r="P318" s="121"/>
      <c r="Q318" s="121"/>
      <c r="R318" s="121"/>
      <c r="S318" s="121"/>
      <c r="T318" s="18">
        <f t="shared" ca="1" si="52"/>
        <v>8.2536610524085106</v>
      </c>
      <c r="U318" s="131">
        <f t="shared" ca="1" si="53"/>
        <v>0.58954721802917942</v>
      </c>
      <c r="V318" s="198">
        <f ca="1">IF(INT(SUM($U$10:U318)/100) &gt; INT(SUM($U$10:U317)/100), 1, 0)</f>
        <v>0</v>
      </c>
      <c r="W318" t="str" cm="1">
        <f t="array" aca="1" ref="W318" ca="1">IF(V318=1, IFERROR(ROW()-LOOKUP(2,1/($V$10:V317=1),ROW($V$10:V317)), ROW()-ROW($V$10)+1), "")</f>
        <v/>
      </c>
    </row>
    <row r="319" spans="1:23" x14ac:dyDescent="0.75">
      <c r="A319" s="33">
        <v>41949</v>
      </c>
      <c r="B319" s="227">
        <v>20.2</v>
      </c>
      <c r="C319" s="34">
        <f t="shared" si="47"/>
        <v>2.02</v>
      </c>
      <c r="D319">
        <v>26</v>
      </c>
      <c r="E319" s="34">
        <f>IF('Energy Usage'!A319&lt;MAIN!$B$19,0,$B$4*0.001)</f>
        <v>0.54</v>
      </c>
      <c r="F319" s="34">
        <f t="shared" si="54"/>
        <v>26</v>
      </c>
      <c r="G319" s="35">
        <v>125600</v>
      </c>
      <c r="H319" s="18">
        <f t="shared" ca="1" si="48"/>
        <v>475898.46787543246</v>
      </c>
      <c r="I319" s="18">
        <f t="shared" ca="1" si="49"/>
        <v>0.47589846787543244</v>
      </c>
      <c r="J319" s="18">
        <f t="shared" si="44"/>
        <v>10100</v>
      </c>
      <c r="K319" s="18">
        <f t="shared" si="45"/>
        <v>10.1</v>
      </c>
      <c r="L319" s="18">
        <f t="shared" si="46"/>
        <v>20200000</v>
      </c>
      <c r="M319" s="18">
        <f t="shared" si="50"/>
        <v>20.2</v>
      </c>
      <c r="N319" s="18">
        <f t="shared" si="51"/>
        <v>960</v>
      </c>
      <c r="O319" s="121">
        <f>IF(A319&lt;MAIN!$B$19,0,N319*3600/1000000/0.96/0.96)</f>
        <v>3.7500000000000004</v>
      </c>
      <c r="P319" s="121"/>
      <c r="Q319" s="121"/>
      <c r="R319" s="121"/>
      <c r="S319" s="121"/>
      <c r="T319" s="18">
        <f t="shared" ca="1" si="52"/>
        <v>24.425898467875431</v>
      </c>
      <c r="U319" s="131">
        <f t="shared" ca="1" si="53"/>
        <v>1.7447070334196737</v>
      </c>
      <c r="V319" s="198">
        <f ca="1">IF(INT(SUM($U$10:U319)/100) &gt; INT(SUM($U$10:U318)/100), 1, 0)</f>
        <v>0</v>
      </c>
      <c r="W319" t="str" cm="1">
        <f t="array" aca="1" ref="W319" ca="1">IF(V319=1, IFERROR(ROW()-LOOKUP(2,1/($V$10:V318=1),ROW($V$10:V318)), ROW()-ROW($V$10)+1), "")</f>
        <v/>
      </c>
    </row>
    <row r="320" spans="1:23" x14ac:dyDescent="0.75">
      <c r="A320" s="33">
        <v>41950</v>
      </c>
      <c r="B320" s="227">
        <v>1.4</v>
      </c>
      <c r="C320" s="34">
        <f t="shared" si="47"/>
        <v>0.13999999999999999</v>
      </c>
      <c r="D320">
        <v>25.6</v>
      </c>
      <c r="E320" s="34">
        <f>IF('Energy Usage'!A320&lt;MAIN!$B$19,0,$B$4*0.001)</f>
        <v>0.54</v>
      </c>
      <c r="F320" s="34">
        <f t="shared" si="54"/>
        <v>25.6</v>
      </c>
      <c r="G320" s="35">
        <v>125600</v>
      </c>
      <c r="H320" s="18">
        <f t="shared" ca="1" si="48"/>
        <v>32983.06212998047</v>
      </c>
      <c r="I320" s="18">
        <f t="shared" ca="1" si="49"/>
        <v>3.2983062129980471E-2</v>
      </c>
      <c r="J320" s="18">
        <f t="shared" si="44"/>
        <v>699.99999999999989</v>
      </c>
      <c r="K320" s="18">
        <f t="shared" si="45"/>
        <v>0.69999999999999984</v>
      </c>
      <c r="L320" s="18">
        <f t="shared" si="46"/>
        <v>1399999.9999999998</v>
      </c>
      <c r="M320" s="18">
        <f t="shared" si="50"/>
        <v>1.3999999999999997</v>
      </c>
      <c r="N320" s="18">
        <f t="shared" si="51"/>
        <v>960</v>
      </c>
      <c r="O320" s="121">
        <f>IF(A320&lt;MAIN!$B$19,0,N320*3600/1000000/0.96/0.96)</f>
        <v>3.7500000000000004</v>
      </c>
      <c r="P320" s="121"/>
      <c r="Q320" s="121"/>
      <c r="R320" s="121"/>
      <c r="S320" s="121"/>
      <c r="T320" s="18">
        <f t="shared" ca="1" si="52"/>
        <v>5.1829830621299804</v>
      </c>
      <c r="U320" s="131">
        <f t="shared" ca="1" si="53"/>
        <v>0.37021307586642715</v>
      </c>
      <c r="V320" s="198">
        <f ca="1">IF(INT(SUM($U$10:U320)/100) &gt; INT(SUM($U$10:U319)/100), 1, 0)</f>
        <v>0</v>
      </c>
      <c r="W320" t="str" cm="1">
        <f t="array" aca="1" ref="W320" ca="1">IF(V320=1, IFERROR(ROW()-LOOKUP(2,1/($V$10:V319=1),ROW($V$10:V319)), ROW()-ROW($V$10)+1), "")</f>
        <v/>
      </c>
    </row>
    <row r="321" spans="1:23" x14ac:dyDescent="0.75">
      <c r="A321" s="33">
        <v>41951</v>
      </c>
      <c r="B321" s="227">
        <v>34</v>
      </c>
      <c r="C321" s="34">
        <f t="shared" si="47"/>
        <v>2.5</v>
      </c>
      <c r="D321">
        <v>26</v>
      </c>
      <c r="E321" s="34">
        <f>IF('Energy Usage'!A321&lt;MAIN!$B$19,0,$B$4*0.001)</f>
        <v>0.54</v>
      </c>
      <c r="F321" s="34">
        <f t="shared" si="54"/>
        <v>26</v>
      </c>
      <c r="G321" s="35">
        <v>125600</v>
      </c>
      <c r="H321" s="18">
        <f t="shared" ca="1" si="48"/>
        <v>588983.25232107972</v>
      </c>
      <c r="I321" s="18">
        <f t="shared" ca="1" si="49"/>
        <v>0.58898325232107973</v>
      </c>
      <c r="J321" s="18">
        <f t="shared" si="44"/>
        <v>12500</v>
      </c>
      <c r="K321" s="18">
        <f t="shared" si="45"/>
        <v>12.5</v>
      </c>
      <c r="L321" s="18">
        <f t="shared" si="46"/>
        <v>25000000</v>
      </c>
      <c r="M321" s="18">
        <f t="shared" si="50"/>
        <v>25</v>
      </c>
      <c r="N321" s="18">
        <f t="shared" si="51"/>
        <v>960</v>
      </c>
      <c r="O321" s="121">
        <f>IF(A321&lt;MAIN!$B$19,0,N321*3600/1000000/0.96/0.96)</f>
        <v>3.7500000000000004</v>
      </c>
      <c r="P321" s="121"/>
      <c r="Q321" s="121"/>
      <c r="R321" s="121"/>
      <c r="S321" s="121"/>
      <c r="T321" s="18">
        <f t="shared" ca="1" si="52"/>
        <v>29.338983252321079</v>
      </c>
      <c r="U321" s="131">
        <f t="shared" ca="1" si="53"/>
        <v>2.0956416608800774</v>
      </c>
      <c r="V321" s="198">
        <f ca="1">IF(INT(SUM($U$10:U321)/100) &gt; INT(SUM($U$10:U320)/100), 1, 0)</f>
        <v>0</v>
      </c>
      <c r="W321" t="str" cm="1">
        <f t="array" aca="1" ref="W321" ca="1">IF(V321=1, IFERROR(ROW()-LOOKUP(2,1/($V$10:V320=1),ROW($V$10:V320)), ROW()-ROW($V$10)+1), "")</f>
        <v/>
      </c>
    </row>
    <row r="322" spans="1:23" x14ac:dyDescent="0.75">
      <c r="A322" s="33">
        <v>41952</v>
      </c>
      <c r="B322" s="227">
        <v>0</v>
      </c>
      <c r="C322" s="34">
        <f t="shared" si="47"/>
        <v>0</v>
      </c>
      <c r="D322">
        <v>25.46</v>
      </c>
      <c r="E322" s="34">
        <f>IF('Energy Usage'!A322&lt;MAIN!$B$19,0,$B$4*0.001)</f>
        <v>0.54</v>
      </c>
      <c r="F322" s="34">
        <f t="shared" si="54"/>
        <v>25.46</v>
      </c>
      <c r="G322" s="35">
        <v>125600</v>
      </c>
      <c r="H322" s="18">
        <f t="shared" ca="1" si="48"/>
        <v>0</v>
      </c>
      <c r="I322" s="18">
        <f t="shared" ca="1" si="49"/>
        <v>0</v>
      </c>
      <c r="J322" s="18">
        <f t="shared" si="44"/>
        <v>0</v>
      </c>
      <c r="K322" s="18">
        <f t="shared" si="45"/>
        <v>0</v>
      </c>
      <c r="L322" s="18">
        <f t="shared" si="46"/>
        <v>0</v>
      </c>
      <c r="M322" s="18">
        <f t="shared" si="50"/>
        <v>0</v>
      </c>
      <c r="N322" s="18">
        <f t="shared" si="51"/>
        <v>960</v>
      </c>
      <c r="O322" s="121">
        <f>IF(A322&lt;MAIN!$B$19,0,N322*3600/1000000/0.96/0.96)</f>
        <v>3.7500000000000004</v>
      </c>
      <c r="P322" s="121"/>
      <c r="Q322" s="121"/>
      <c r="R322" s="121"/>
      <c r="S322" s="121"/>
      <c r="T322" s="18">
        <f t="shared" ca="1" si="52"/>
        <v>3.7500000000000004</v>
      </c>
      <c r="U322" s="131">
        <f t="shared" ca="1" si="53"/>
        <v>0.2678571428571429</v>
      </c>
      <c r="V322" s="198">
        <f ca="1">IF(INT(SUM($U$10:U322)/100) &gt; INT(SUM($U$10:U321)/100), 1, 0)</f>
        <v>0</v>
      </c>
      <c r="W322" t="str" cm="1">
        <f t="array" aca="1" ref="W322" ca="1">IF(V322=1, IFERROR(ROW()-LOOKUP(2,1/($V$10:V321=1),ROW($V$10:V321)), ROW()-ROW($V$10)+1), "")</f>
        <v/>
      </c>
    </row>
    <row r="323" spans="1:23" x14ac:dyDescent="0.75">
      <c r="A323" s="33">
        <v>41953</v>
      </c>
      <c r="B323" s="227">
        <v>0</v>
      </c>
      <c r="C323" s="34">
        <f t="shared" si="47"/>
        <v>0</v>
      </c>
      <c r="D323">
        <v>24.92</v>
      </c>
      <c r="E323" s="34">
        <f>IF('Energy Usage'!A323&lt;MAIN!$B$19,0,$B$4*0.001)</f>
        <v>0.54</v>
      </c>
      <c r="F323" s="34">
        <f t="shared" si="54"/>
        <v>24.92</v>
      </c>
      <c r="G323" s="35">
        <v>125600</v>
      </c>
      <c r="H323" s="18">
        <f t="shared" ca="1" si="48"/>
        <v>0</v>
      </c>
      <c r="I323" s="18">
        <f t="shared" ca="1" si="49"/>
        <v>0</v>
      </c>
      <c r="J323" s="18">
        <f t="shared" si="44"/>
        <v>0</v>
      </c>
      <c r="K323" s="18">
        <f t="shared" si="45"/>
        <v>0</v>
      </c>
      <c r="L323" s="18">
        <f t="shared" si="46"/>
        <v>0</v>
      </c>
      <c r="M323" s="18">
        <f t="shared" si="50"/>
        <v>0</v>
      </c>
      <c r="N323" s="18">
        <f t="shared" si="51"/>
        <v>960</v>
      </c>
      <c r="O323" s="121">
        <f>IF(A323&lt;MAIN!$B$19,0,N323*3600/1000000/0.96/0.96)</f>
        <v>3.7500000000000004</v>
      </c>
      <c r="P323" s="121"/>
      <c r="Q323" s="121"/>
      <c r="R323" s="121"/>
      <c r="S323" s="121"/>
      <c r="T323" s="18">
        <f t="shared" ca="1" si="52"/>
        <v>3.7500000000000004</v>
      </c>
      <c r="U323" s="131">
        <f t="shared" ca="1" si="53"/>
        <v>0.2678571428571429</v>
      </c>
      <c r="V323" s="198">
        <f ca="1">IF(INT(SUM($U$10:U323)/100) &gt; INT(SUM($U$10:U322)/100), 1, 0)</f>
        <v>0</v>
      </c>
      <c r="W323" t="str" cm="1">
        <f t="array" aca="1" ref="W323" ca="1">IF(V323=1, IFERROR(ROW()-LOOKUP(2,1/($V$10:V322=1),ROW($V$10:V322)), ROW()-ROW($V$10)+1), "")</f>
        <v/>
      </c>
    </row>
    <row r="324" spans="1:23" x14ac:dyDescent="0.75">
      <c r="A324" s="33">
        <v>41954</v>
      </c>
      <c r="B324" s="227">
        <v>0</v>
      </c>
      <c r="C324" s="34">
        <f t="shared" si="47"/>
        <v>0</v>
      </c>
      <c r="D324">
        <v>24.380000000000003</v>
      </c>
      <c r="E324" s="34">
        <f>IF('Energy Usage'!A324&lt;MAIN!$B$19,0,$B$4*0.001)</f>
        <v>0.54</v>
      </c>
      <c r="F324" s="34">
        <f t="shared" si="54"/>
        <v>24.380000000000003</v>
      </c>
      <c r="G324" s="35">
        <v>125600</v>
      </c>
      <c r="H324" s="18">
        <f t="shared" ca="1" si="48"/>
        <v>0</v>
      </c>
      <c r="I324" s="18">
        <f t="shared" ca="1" si="49"/>
        <v>0</v>
      </c>
      <c r="J324" s="18">
        <f t="shared" si="44"/>
        <v>0</v>
      </c>
      <c r="K324" s="18">
        <f t="shared" si="45"/>
        <v>0</v>
      </c>
      <c r="L324" s="18">
        <f t="shared" si="46"/>
        <v>0</v>
      </c>
      <c r="M324" s="18">
        <f t="shared" si="50"/>
        <v>0</v>
      </c>
      <c r="N324" s="18">
        <f t="shared" si="51"/>
        <v>960</v>
      </c>
      <c r="O324" s="121">
        <f>IF(A324&lt;MAIN!$B$19,0,N324*3600/1000000/0.96/0.96)</f>
        <v>3.7500000000000004</v>
      </c>
      <c r="P324" s="121"/>
      <c r="Q324" s="121"/>
      <c r="R324" s="121"/>
      <c r="S324" s="121"/>
      <c r="T324" s="18">
        <f t="shared" ca="1" si="52"/>
        <v>3.7500000000000004</v>
      </c>
      <c r="U324" s="131">
        <f t="shared" ca="1" si="53"/>
        <v>0.2678571428571429</v>
      </c>
      <c r="V324" s="198">
        <f ca="1">IF(INT(SUM($U$10:U324)/100) &gt; INT(SUM($U$10:U323)/100), 1, 0)</f>
        <v>0</v>
      </c>
      <c r="W324" t="str" cm="1">
        <f t="array" aca="1" ref="W324" ca="1">IF(V324=1, IFERROR(ROW()-LOOKUP(2,1/($V$10:V323=1),ROW($V$10:V323)), ROW()-ROW($V$10)+1), "")</f>
        <v/>
      </c>
    </row>
    <row r="325" spans="1:23" x14ac:dyDescent="0.75">
      <c r="A325" s="33">
        <v>41955</v>
      </c>
      <c r="B325" s="227">
        <v>0</v>
      </c>
      <c r="C325" s="34">
        <f t="shared" si="47"/>
        <v>0</v>
      </c>
      <c r="D325">
        <v>23.840000000000003</v>
      </c>
      <c r="E325" s="34">
        <f>IF('Energy Usage'!A325&lt;MAIN!$B$19,0,$B$4*0.001)</f>
        <v>0.54</v>
      </c>
      <c r="F325" s="34">
        <f t="shared" si="54"/>
        <v>23.840000000000003</v>
      </c>
      <c r="G325" s="35">
        <v>125600</v>
      </c>
      <c r="H325" s="18">
        <f t="shared" ca="1" si="48"/>
        <v>0</v>
      </c>
      <c r="I325" s="18">
        <f t="shared" ca="1" si="49"/>
        <v>0</v>
      </c>
      <c r="J325" s="18">
        <f t="shared" si="44"/>
        <v>0</v>
      </c>
      <c r="K325" s="18">
        <f t="shared" si="45"/>
        <v>0</v>
      </c>
      <c r="L325" s="18">
        <f t="shared" si="46"/>
        <v>0</v>
      </c>
      <c r="M325" s="18">
        <f t="shared" si="50"/>
        <v>0</v>
      </c>
      <c r="N325" s="18">
        <f t="shared" si="51"/>
        <v>960</v>
      </c>
      <c r="O325" s="121">
        <f>IF(A325&lt;MAIN!$B$19,0,N325*3600/1000000/0.96/0.96)</f>
        <v>3.7500000000000004</v>
      </c>
      <c r="P325" s="121"/>
      <c r="Q325" s="121"/>
      <c r="R325" s="121"/>
      <c r="S325" s="121"/>
      <c r="T325" s="18">
        <f t="shared" ca="1" si="52"/>
        <v>3.7500000000000004</v>
      </c>
      <c r="U325" s="131">
        <f t="shared" ca="1" si="53"/>
        <v>0.2678571428571429</v>
      </c>
      <c r="V325" s="198">
        <f ca="1">IF(INT(SUM($U$10:U325)/100) &gt; INT(SUM($U$10:U324)/100), 1, 0)</f>
        <v>0</v>
      </c>
      <c r="W325" t="str" cm="1">
        <f t="array" aca="1" ref="W325" ca="1">IF(V325=1, IFERROR(ROW()-LOOKUP(2,1/($V$10:V324=1),ROW($V$10:V324)), ROW()-ROW($V$10)+1), "")</f>
        <v/>
      </c>
    </row>
    <row r="326" spans="1:23" x14ac:dyDescent="0.75">
      <c r="A326" s="33">
        <v>41956</v>
      </c>
      <c r="B326" s="227">
        <v>0</v>
      </c>
      <c r="C326" s="34">
        <f t="shared" si="47"/>
        <v>0</v>
      </c>
      <c r="D326">
        <v>23.300000000000004</v>
      </c>
      <c r="E326" s="34">
        <f>IF('Energy Usage'!A326&lt;MAIN!$B$19,0,$B$4*0.001)</f>
        <v>0.54</v>
      </c>
      <c r="F326" s="34">
        <f t="shared" si="54"/>
        <v>23.300000000000004</v>
      </c>
      <c r="G326" s="35">
        <v>125600</v>
      </c>
      <c r="H326" s="18">
        <f t="shared" ca="1" si="48"/>
        <v>0</v>
      </c>
      <c r="I326" s="18">
        <f t="shared" ca="1" si="49"/>
        <v>0</v>
      </c>
      <c r="J326" s="18">
        <f t="shared" si="44"/>
        <v>0</v>
      </c>
      <c r="K326" s="18">
        <f t="shared" si="45"/>
        <v>0</v>
      </c>
      <c r="L326" s="18">
        <f t="shared" si="46"/>
        <v>0</v>
      </c>
      <c r="M326" s="18">
        <f t="shared" si="50"/>
        <v>0</v>
      </c>
      <c r="N326" s="18">
        <f t="shared" si="51"/>
        <v>960</v>
      </c>
      <c r="O326" s="121">
        <f>IF(A326&lt;MAIN!$B$19,0,N326*3600/1000000/0.96/0.96)</f>
        <v>3.7500000000000004</v>
      </c>
      <c r="P326" s="121"/>
      <c r="Q326" s="121"/>
      <c r="R326" s="121"/>
      <c r="S326" s="121"/>
      <c r="T326" s="18">
        <f t="shared" ca="1" si="52"/>
        <v>3.7500000000000004</v>
      </c>
      <c r="U326" s="131">
        <f t="shared" ca="1" si="53"/>
        <v>0.2678571428571429</v>
      </c>
      <c r="V326" s="198">
        <f ca="1">IF(INT(SUM($U$10:U326)/100) &gt; INT(SUM($U$10:U325)/100), 1, 0)</f>
        <v>0</v>
      </c>
      <c r="W326" t="str" cm="1">
        <f t="array" aca="1" ref="W326" ca="1">IF(V326=1, IFERROR(ROW()-LOOKUP(2,1/($V$10:V325=1),ROW($V$10:V325)), ROW()-ROW($V$10)+1), "")</f>
        <v/>
      </c>
    </row>
    <row r="327" spans="1:23" x14ac:dyDescent="0.75">
      <c r="A327" s="33">
        <v>41957</v>
      </c>
      <c r="B327" s="227">
        <v>0</v>
      </c>
      <c r="C327" s="34">
        <f t="shared" si="47"/>
        <v>0</v>
      </c>
      <c r="D327">
        <v>22.760000000000005</v>
      </c>
      <c r="E327" s="34">
        <f>IF('Energy Usage'!A327&lt;MAIN!$B$19,0,$B$4*0.001)</f>
        <v>0.54</v>
      </c>
      <c r="F327" s="34">
        <f t="shared" si="54"/>
        <v>22.760000000000005</v>
      </c>
      <c r="G327" s="35">
        <v>125600</v>
      </c>
      <c r="H327" s="18">
        <f t="shared" ca="1" si="48"/>
        <v>0</v>
      </c>
      <c r="I327" s="18">
        <f t="shared" ca="1" si="49"/>
        <v>0</v>
      </c>
      <c r="J327" s="18">
        <f t="shared" si="44"/>
        <v>0</v>
      </c>
      <c r="K327" s="18">
        <f t="shared" si="45"/>
        <v>0</v>
      </c>
      <c r="L327" s="18">
        <f t="shared" si="46"/>
        <v>0</v>
      </c>
      <c r="M327" s="18">
        <f t="shared" si="50"/>
        <v>0</v>
      </c>
      <c r="N327" s="18">
        <f t="shared" si="51"/>
        <v>960</v>
      </c>
      <c r="O327" s="121">
        <f>IF(A327&lt;MAIN!$B$19,0,N327*3600/1000000/0.96/0.96)</f>
        <v>3.7500000000000004</v>
      </c>
      <c r="P327" s="121"/>
      <c r="Q327" s="121"/>
      <c r="R327" s="121"/>
      <c r="S327" s="121"/>
      <c r="T327" s="18">
        <f t="shared" ca="1" si="52"/>
        <v>3.7500000000000004</v>
      </c>
      <c r="U327" s="131">
        <f t="shared" ca="1" si="53"/>
        <v>0.2678571428571429</v>
      </c>
      <c r="V327" s="198">
        <f ca="1">IF(INT(SUM($U$10:U327)/100) &gt; INT(SUM($U$10:U326)/100), 1, 0)</f>
        <v>0</v>
      </c>
      <c r="W327" t="str" cm="1">
        <f t="array" aca="1" ref="W327" ca="1">IF(V327=1, IFERROR(ROW()-LOOKUP(2,1/($V$10:V326=1),ROW($V$10:V326)), ROW()-ROW($V$10)+1), "")</f>
        <v/>
      </c>
    </row>
    <row r="328" spans="1:23" x14ac:dyDescent="0.75">
      <c r="A328" s="33">
        <v>41958</v>
      </c>
      <c r="B328" s="227">
        <v>0</v>
      </c>
      <c r="C328" s="34">
        <f t="shared" si="47"/>
        <v>0</v>
      </c>
      <c r="D328">
        <v>22.220000000000006</v>
      </c>
      <c r="E328" s="34">
        <f>IF('Energy Usage'!A328&lt;MAIN!$B$19,0,$B$4*0.001)</f>
        <v>0.54</v>
      </c>
      <c r="F328" s="34">
        <f t="shared" si="54"/>
        <v>22.220000000000006</v>
      </c>
      <c r="G328" s="35">
        <v>125600</v>
      </c>
      <c r="H328" s="18">
        <f t="shared" ca="1" si="48"/>
        <v>0</v>
      </c>
      <c r="I328" s="18">
        <f t="shared" ca="1" si="49"/>
        <v>0</v>
      </c>
      <c r="J328" s="18">
        <f t="shared" si="44"/>
        <v>0</v>
      </c>
      <c r="K328" s="18">
        <f t="shared" si="45"/>
        <v>0</v>
      </c>
      <c r="L328" s="18">
        <f t="shared" si="46"/>
        <v>0</v>
      </c>
      <c r="M328" s="18">
        <f t="shared" si="50"/>
        <v>0</v>
      </c>
      <c r="N328" s="18">
        <f t="shared" si="51"/>
        <v>960</v>
      </c>
      <c r="O328" s="121">
        <f>IF(A328&lt;MAIN!$B$19,0,N328*3600/1000000/0.96/0.96)</f>
        <v>3.7500000000000004</v>
      </c>
      <c r="P328" s="121"/>
      <c r="Q328" s="121"/>
      <c r="R328" s="121"/>
      <c r="S328" s="121"/>
      <c r="T328" s="18">
        <f t="shared" ca="1" si="52"/>
        <v>3.7500000000000004</v>
      </c>
      <c r="U328" s="131">
        <f t="shared" ca="1" si="53"/>
        <v>0.2678571428571429</v>
      </c>
      <c r="V328" s="198">
        <f ca="1">IF(INT(SUM($U$10:U328)/100) &gt; INT(SUM($U$10:U327)/100), 1, 0)</f>
        <v>0</v>
      </c>
      <c r="W328" t="str" cm="1">
        <f t="array" aca="1" ref="W328" ca="1">IF(V328=1, IFERROR(ROW()-LOOKUP(2,1/($V$10:V327=1),ROW($V$10:V327)), ROW()-ROW($V$10)+1), "")</f>
        <v/>
      </c>
    </row>
    <row r="329" spans="1:23" x14ac:dyDescent="0.75">
      <c r="A329" s="33">
        <v>41959</v>
      </c>
      <c r="B329" s="227">
        <v>0</v>
      </c>
      <c r="C329" s="34">
        <f t="shared" si="47"/>
        <v>0</v>
      </c>
      <c r="D329">
        <v>21.680000000000007</v>
      </c>
      <c r="E329" s="34">
        <f>IF('Energy Usage'!A329&lt;MAIN!$B$19,0,$B$4*0.001)</f>
        <v>0.54</v>
      </c>
      <c r="F329" s="34">
        <f t="shared" si="54"/>
        <v>21.680000000000007</v>
      </c>
      <c r="G329" s="35">
        <v>125600</v>
      </c>
      <c r="H329" s="18">
        <f t="shared" ca="1" si="48"/>
        <v>0</v>
      </c>
      <c r="I329" s="18">
        <f t="shared" ca="1" si="49"/>
        <v>0</v>
      </c>
      <c r="J329" s="18">
        <f t="shared" si="44"/>
        <v>0</v>
      </c>
      <c r="K329" s="18">
        <f t="shared" si="45"/>
        <v>0</v>
      </c>
      <c r="L329" s="18">
        <f t="shared" si="46"/>
        <v>0</v>
      </c>
      <c r="M329" s="18">
        <f t="shared" si="50"/>
        <v>0</v>
      </c>
      <c r="N329" s="18">
        <f t="shared" si="51"/>
        <v>960</v>
      </c>
      <c r="O329" s="121">
        <f>IF(A329&lt;MAIN!$B$19,0,N329*3600/1000000/0.96/0.96)</f>
        <v>3.7500000000000004</v>
      </c>
      <c r="P329" s="121"/>
      <c r="Q329" s="121"/>
      <c r="R329" s="121"/>
      <c r="S329" s="121"/>
      <c r="T329" s="18">
        <f t="shared" ca="1" si="52"/>
        <v>3.7500000000000004</v>
      </c>
      <c r="U329" s="131">
        <f t="shared" ca="1" si="53"/>
        <v>0.2678571428571429</v>
      </c>
      <c r="V329" s="198">
        <f ca="1">IF(INT(SUM($U$10:U329)/100) &gt; INT(SUM($U$10:U328)/100), 1, 0)</f>
        <v>0</v>
      </c>
      <c r="W329" t="str" cm="1">
        <f t="array" aca="1" ref="W329" ca="1">IF(V329=1, IFERROR(ROW()-LOOKUP(2,1/($V$10:V328=1),ROW($V$10:V328)), ROW()-ROW($V$10)+1), "")</f>
        <v/>
      </c>
    </row>
    <row r="330" spans="1:23" x14ac:dyDescent="0.75">
      <c r="A330" s="33">
        <v>41960</v>
      </c>
      <c r="B330" s="227">
        <v>0</v>
      </c>
      <c r="C330" s="34">
        <f t="shared" si="47"/>
        <v>0</v>
      </c>
      <c r="D330">
        <v>21.140000000000008</v>
      </c>
      <c r="E330" s="34">
        <f>IF('Energy Usage'!A330&lt;MAIN!$B$19,0,$B$4*0.001)</f>
        <v>0.54</v>
      </c>
      <c r="F330" s="34">
        <f t="shared" si="54"/>
        <v>21.140000000000008</v>
      </c>
      <c r="G330" s="35">
        <v>125600</v>
      </c>
      <c r="H330" s="18">
        <f t="shared" ca="1" si="48"/>
        <v>0</v>
      </c>
      <c r="I330" s="18">
        <f t="shared" ca="1" si="49"/>
        <v>0</v>
      </c>
      <c r="J330" s="18">
        <f t="shared" ref="J330:J374" si="55">$K$2*C330*1000/$K$1</f>
        <v>0</v>
      </c>
      <c r="K330" s="18">
        <f t="shared" ref="K330:K374" si="56">J330/1000</f>
        <v>0</v>
      </c>
      <c r="L330" s="18">
        <f t="shared" ref="L330:L374" si="57">M330*1000000</f>
        <v>0</v>
      </c>
      <c r="M330" s="18">
        <f t="shared" si="50"/>
        <v>0</v>
      </c>
      <c r="N330" s="18">
        <f t="shared" si="51"/>
        <v>960</v>
      </c>
      <c r="O330" s="121">
        <f>IF(A330&lt;MAIN!$B$19,0,N330*3600/1000000/0.96/0.96)</f>
        <v>3.7500000000000004</v>
      </c>
      <c r="P330" s="121"/>
      <c r="Q330" s="121"/>
      <c r="R330" s="121"/>
      <c r="S330" s="121"/>
      <c r="T330" s="18">
        <f t="shared" ca="1" si="52"/>
        <v>3.7500000000000004</v>
      </c>
      <c r="U330" s="131">
        <f t="shared" ca="1" si="53"/>
        <v>0.2678571428571429</v>
      </c>
      <c r="V330" s="198">
        <f ca="1">IF(INT(SUM($U$10:U330)/100) &gt; INT(SUM($U$10:U329)/100), 1, 0)</f>
        <v>0</v>
      </c>
      <c r="W330" t="str" cm="1">
        <f t="array" aca="1" ref="W330" ca="1">IF(V330=1, IFERROR(ROW()-LOOKUP(2,1/($V$10:V329=1),ROW($V$10:V329)), ROW()-ROW($V$10)+1), "")</f>
        <v/>
      </c>
    </row>
    <row r="331" spans="1:23" x14ac:dyDescent="0.75">
      <c r="A331" s="33">
        <v>41961</v>
      </c>
      <c r="B331" s="227">
        <v>0</v>
      </c>
      <c r="C331" s="34">
        <f t="shared" ref="C331:C374" si="58">IF(B331/1000*$B$2&lt;=$B$3,B331/1000*$B$2,$B$3)</f>
        <v>0</v>
      </c>
      <c r="D331">
        <v>20.600000000000009</v>
      </c>
      <c r="E331" s="34">
        <f>IF('Energy Usage'!A331&lt;MAIN!$B$19,0,$B$4*0.001)</f>
        <v>0.54</v>
      </c>
      <c r="F331" s="34">
        <f t="shared" si="54"/>
        <v>20.600000000000009</v>
      </c>
      <c r="G331" s="35">
        <v>125600</v>
      </c>
      <c r="H331" s="18">
        <f t="shared" ref="H331:H374" ca="1" si="59">(C331*G331)/$H$1</f>
        <v>0</v>
      </c>
      <c r="I331" s="18">
        <f t="shared" ref="I331:I374" ca="1" si="60">H331/1000000</f>
        <v>0</v>
      </c>
      <c r="J331" s="18">
        <f t="shared" si="55"/>
        <v>0</v>
      </c>
      <c r="K331" s="18">
        <f t="shared" si="56"/>
        <v>0</v>
      </c>
      <c r="L331" s="18">
        <f t="shared" si="57"/>
        <v>0</v>
      </c>
      <c r="M331" s="18">
        <f t="shared" ref="M331:M374" si="61">($K$3*K331)</f>
        <v>0</v>
      </c>
      <c r="N331" s="18">
        <f t="shared" ref="N331:N374" si="62">$N$1*24</f>
        <v>960</v>
      </c>
      <c r="O331" s="121">
        <f>IF(A331&lt;MAIN!$B$19,0,N331*3600/1000000/0.96/0.96)</f>
        <v>3.7500000000000004</v>
      </c>
      <c r="P331" s="121"/>
      <c r="Q331" s="121"/>
      <c r="R331" s="121"/>
      <c r="S331" s="121"/>
      <c r="T331" s="18">
        <f t="shared" ref="T331:T374" ca="1" si="63">I331+M331+O331</f>
        <v>3.7500000000000004</v>
      </c>
      <c r="U331" s="131">
        <f t="shared" ref="U331:U374" ca="1" si="64">(T331/$U$1)/$U$2</f>
        <v>0.2678571428571429</v>
      </c>
      <c r="V331" s="198">
        <f ca="1">IF(INT(SUM($U$10:U331)/100) &gt; INT(SUM($U$10:U330)/100), 1, 0)</f>
        <v>0</v>
      </c>
      <c r="W331" t="str" cm="1">
        <f t="array" aca="1" ref="W331" ca="1">IF(V331=1, IFERROR(ROW()-LOOKUP(2,1/($V$10:V330=1),ROW($V$10:V330)), ROW()-ROW($V$10)+1), "")</f>
        <v/>
      </c>
    </row>
    <row r="332" spans="1:23" x14ac:dyDescent="0.75">
      <c r="A332" s="33">
        <v>41962</v>
      </c>
      <c r="B332" s="227">
        <v>3.4</v>
      </c>
      <c r="C332" s="34">
        <f t="shared" si="58"/>
        <v>0.33999999999999997</v>
      </c>
      <c r="D332">
        <v>20.400000000000009</v>
      </c>
      <c r="E332" s="34">
        <f>IF('Energy Usage'!A332&lt;MAIN!$B$19,0,$B$4*0.001)</f>
        <v>0.54</v>
      </c>
      <c r="F332" s="34">
        <f t="shared" si="54"/>
        <v>20.400000000000009</v>
      </c>
      <c r="G332" s="35">
        <v>125600</v>
      </c>
      <c r="H332" s="18">
        <f t="shared" ca="1" si="59"/>
        <v>80101.722315666833</v>
      </c>
      <c r="I332" s="18">
        <f t="shared" ca="1" si="60"/>
        <v>8.010172231566684E-2</v>
      </c>
      <c r="J332" s="18">
        <f t="shared" si="55"/>
        <v>1700</v>
      </c>
      <c r="K332" s="18">
        <f t="shared" si="56"/>
        <v>1.7</v>
      </c>
      <c r="L332" s="18">
        <f t="shared" si="57"/>
        <v>3400000</v>
      </c>
      <c r="M332" s="18">
        <f t="shared" si="61"/>
        <v>3.4</v>
      </c>
      <c r="N332" s="18">
        <f t="shared" si="62"/>
        <v>960</v>
      </c>
      <c r="O332" s="121">
        <f>IF(A332&lt;MAIN!$B$19,0,N332*3600/1000000/0.96/0.96)</f>
        <v>3.7500000000000004</v>
      </c>
      <c r="P332" s="121"/>
      <c r="Q332" s="121"/>
      <c r="R332" s="121"/>
      <c r="S332" s="121"/>
      <c r="T332" s="18">
        <f t="shared" ca="1" si="63"/>
        <v>7.2301017223156672</v>
      </c>
      <c r="U332" s="131">
        <f t="shared" ca="1" si="64"/>
        <v>0.51643583730826192</v>
      </c>
      <c r="V332" s="198">
        <f ca="1">IF(INT(SUM($U$10:U332)/100) &gt; INT(SUM($U$10:U331)/100), 1, 0)</f>
        <v>0</v>
      </c>
      <c r="W332" t="str" cm="1">
        <f t="array" aca="1" ref="W332" ca="1">IF(V332=1, IFERROR(ROW()-LOOKUP(2,1/($V$10:V331=1),ROW($V$10:V331)), ROW()-ROW($V$10)+1), "")</f>
        <v/>
      </c>
    </row>
    <row r="333" spans="1:23" x14ac:dyDescent="0.75">
      <c r="A333" s="33">
        <v>41963</v>
      </c>
      <c r="B333" s="227">
        <v>29.4</v>
      </c>
      <c r="C333" s="34">
        <f t="shared" si="58"/>
        <v>2.5</v>
      </c>
      <c r="D333">
        <v>22.36000000000001</v>
      </c>
      <c r="E333" s="34">
        <f>IF('Energy Usage'!A333&lt;MAIN!$B$19,0,$B$4*0.001)</f>
        <v>0.54</v>
      </c>
      <c r="F333" s="34">
        <f t="shared" ref="F333:F374" si="65">IF(F332+C333-E333&gt;$B$6,$B$6, IF( F332+C333-E333&lt;0, 0, F332+C333-E333))</f>
        <v>22.36000000000001</v>
      </c>
      <c r="G333" s="35">
        <v>125600</v>
      </c>
      <c r="H333" s="18">
        <f t="shared" ca="1" si="59"/>
        <v>588983.25232107972</v>
      </c>
      <c r="I333" s="18">
        <f t="shared" ca="1" si="60"/>
        <v>0.58898325232107973</v>
      </c>
      <c r="J333" s="18">
        <f t="shared" si="55"/>
        <v>12500</v>
      </c>
      <c r="K333" s="18">
        <f t="shared" si="56"/>
        <v>12.5</v>
      </c>
      <c r="L333" s="18">
        <f t="shared" si="57"/>
        <v>25000000</v>
      </c>
      <c r="M333" s="18">
        <f t="shared" si="61"/>
        <v>25</v>
      </c>
      <c r="N333" s="18">
        <f t="shared" si="62"/>
        <v>960</v>
      </c>
      <c r="O333" s="121">
        <f>IF(A333&lt;MAIN!$B$19,0,N333*3600/1000000/0.96/0.96)</f>
        <v>3.7500000000000004</v>
      </c>
      <c r="P333" s="121"/>
      <c r="Q333" s="121"/>
      <c r="R333" s="121"/>
      <c r="S333" s="121"/>
      <c r="T333" s="18">
        <f t="shared" ca="1" si="63"/>
        <v>29.338983252321079</v>
      </c>
      <c r="U333" s="131">
        <f t="shared" ca="1" si="64"/>
        <v>2.0956416608800774</v>
      </c>
      <c r="V333" s="198">
        <f ca="1">IF(INT(SUM($U$10:U333)/100) &gt; INT(SUM($U$10:U332)/100), 1, 0)</f>
        <v>0</v>
      </c>
      <c r="W333" t="str" cm="1">
        <f t="array" aca="1" ref="W333" ca="1">IF(V333=1, IFERROR(ROW()-LOOKUP(2,1/($V$10:V332=1),ROW($V$10:V332)), ROW()-ROW($V$10)+1), "")</f>
        <v/>
      </c>
    </row>
    <row r="334" spans="1:23" x14ac:dyDescent="0.75">
      <c r="A334" s="33">
        <v>41964</v>
      </c>
      <c r="B334" s="227">
        <v>32.799999999999997</v>
      </c>
      <c r="C334" s="34">
        <f t="shared" si="58"/>
        <v>2.5</v>
      </c>
      <c r="D334">
        <v>24.320000000000011</v>
      </c>
      <c r="E334" s="34">
        <f>IF('Energy Usage'!A334&lt;MAIN!$B$19,0,$B$4*0.001)</f>
        <v>0.54</v>
      </c>
      <c r="F334" s="34">
        <f t="shared" si="65"/>
        <v>24.320000000000011</v>
      </c>
      <c r="G334" s="35">
        <v>125600</v>
      </c>
      <c r="H334" s="18">
        <f t="shared" ca="1" si="59"/>
        <v>588983.25232107972</v>
      </c>
      <c r="I334" s="18">
        <f t="shared" ca="1" si="60"/>
        <v>0.58898325232107973</v>
      </c>
      <c r="J334" s="18">
        <f t="shared" si="55"/>
        <v>12500</v>
      </c>
      <c r="K334" s="18">
        <f t="shared" si="56"/>
        <v>12.5</v>
      </c>
      <c r="L334" s="18">
        <f t="shared" si="57"/>
        <v>25000000</v>
      </c>
      <c r="M334" s="18">
        <f t="shared" si="61"/>
        <v>25</v>
      </c>
      <c r="N334" s="18">
        <f t="shared" si="62"/>
        <v>960</v>
      </c>
      <c r="O334" s="121">
        <f>IF(A334&lt;MAIN!$B$19,0,N334*3600/1000000/0.96/0.96)</f>
        <v>3.7500000000000004</v>
      </c>
      <c r="P334" s="121"/>
      <c r="Q334" s="121"/>
      <c r="R334" s="121"/>
      <c r="S334" s="121"/>
      <c r="T334" s="18">
        <f t="shared" ca="1" si="63"/>
        <v>29.338983252321079</v>
      </c>
      <c r="U334" s="131">
        <f t="shared" ca="1" si="64"/>
        <v>2.0956416608800774</v>
      </c>
      <c r="V334" s="198">
        <f ca="1">IF(INT(SUM($U$10:U334)/100) &gt; INT(SUM($U$10:U333)/100), 1, 0)</f>
        <v>0</v>
      </c>
      <c r="W334" t="str" cm="1">
        <f t="array" aca="1" ref="W334" ca="1">IF(V334=1, IFERROR(ROW()-LOOKUP(2,1/($V$10:V333=1),ROW($V$10:V333)), ROW()-ROW($V$10)+1), "")</f>
        <v/>
      </c>
    </row>
    <row r="335" spans="1:23" x14ac:dyDescent="0.75">
      <c r="A335" s="33">
        <v>41965</v>
      </c>
      <c r="B335" s="227">
        <v>25.6</v>
      </c>
      <c r="C335" s="34">
        <f t="shared" si="58"/>
        <v>2.5</v>
      </c>
      <c r="D335">
        <v>26</v>
      </c>
      <c r="E335" s="34">
        <f>IF('Energy Usage'!A335&lt;MAIN!$B$19,0,$B$4*0.001)</f>
        <v>0.54</v>
      </c>
      <c r="F335" s="34">
        <f t="shared" si="65"/>
        <v>26</v>
      </c>
      <c r="G335" s="35">
        <v>125600</v>
      </c>
      <c r="H335" s="18">
        <f t="shared" ca="1" si="59"/>
        <v>588983.25232107972</v>
      </c>
      <c r="I335" s="18">
        <f t="shared" ca="1" si="60"/>
        <v>0.58898325232107973</v>
      </c>
      <c r="J335" s="18">
        <f t="shared" si="55"/>
        <v>12500</v>
      </c>
      <c r="K335" s="18">
        <f t="shared" si="56"/>
        <v>12.5</v>
      </c>
      <c r="L335" s="18">
        <f t="shared" si="57"/>
        <v>25000000</v>
      </c>
      <c r="M335" s="18">
        <f t="shared" si="61"/>
        <v>25</v>
      </c>
      <c r="N335" s="18">
        <f t="shared" si="62"/>
        <v>960</v>
      </c>
      <c r="O335" s="121">
        <f>IF(A335&lt;MAIN!$B$19,0,N335*3600/1000000/0.96/0.96)</f>
        <v>3.7500000000000004</v>
      </c>
      <c r="P335" s="121"/>
      <c r="Q335" s="121"/>
      <c r="R335" s="121"/>
      <c r="S335" s="121"/>
      <c r="T335" s="18">
        <f t="shared" ca="1" si="63"/>
        <v>29.338983252321079</v>
      </c>
      <c r="U335" s="131">
        <f t="shared" ca="1" si="64"/>
        <v>2.0956416608800774</v>
      </c>
      <c r="V335" s="198">
        <f ca="1">IF(INT(SUM($U$10:U335)/100) &gt; INT(SUM($U$10:U334)/100), 1, 0)</f>
        <v>0</v>
      </c>
      <c r="W335" t="str" cm="1">
        <f t="array" aca="1" ref="W335" ca="1">IF(V335=1, IFERROR(ROW()-LOOKUP(2,1/($V$10:V334=1),ROW($V$10:V334)), ROW()-ROW($V$10)+1), "")</f>
        <v/>
      </c>
    </row>
    <row r="336" spans="1:23" x14ac:dyDescent="0.75">
      <c r="A336" s="33">
        <v>41966</v>
      </c>
      <c r="B336" s="227">
        <v>15.2</v>
      </c>
      <c r="C336" s="34">
        <f t="shared" si="58"/>
        <v>1.52</v>
      </c>
      <c r="D336">
        <v>26</v>
      </c>
      <c r="E336" s="34">
        <f>IF('Energy Usage'!A336&lt;MAIN!$B$19,0,$B$4*0.001)</f>
        <v>0.54</v>
      </c>
      <c r="F336" s="34">
        <f t="shared" si="65"/>
        <v>26</v>
      </c>
      <c r="G336" s="35">
        <v>125600</v>
      </c>
      <c r="H336" s="18">
        <f t="shared" ca="1" si="59"/>
        <v>358101.8174112165</v>
      </c>
      <c r="I336" s="18">
        <f t="shared" ca="1" si="60"/>
        <v>0.35810181741121649</v>
      </c>
      <c r="J336" s="18">
        <f t="shared" si="55"/>
        <v>7600</v>
      </c>
      <c r="K336" s="18">
        <f t="shared" si="56"/>
        <v>7.6</v>
      </c>
      <c r="L336" s="18">
        <f t="shared" si="57"/>
        <v>15200000</v>
      </c>
      <c r="M336" s="18">
        <f t="shared" si="61"/>
        <v>15.2</v>
      </c>
      <c r="N336" s="18">
        <f t="shared" si="62"/>
        <v>960</v>
      </c>
      <c r="O336" s="121">
        <f>IF(A336&lt;MAIN!$B$19,0,N336*3600/1000000/0.96/0.96)</f>
        <v>3.7500000000000004</v>
      </c>
      <c r="P336" s="121"/>
      <c r="Q336" s="121"/>
      <c r="R336" s="121"/>
      <c r="S336" s="121"/>
      <c r="T336" s="18">
        <f t="shared" ca="1" si="63"/>
        <v>19.308101817411217</v>
      </c>
      <c r="U336" s="131">
        <f t="shared" ca="1" si="64"/>
        <v>1.379150129815087</v>
      </c>
      <c r="V336" s="198">
        <f ca="1">IF(INT(SUM($U$10:U336)/100) &gt; INT(SUM($U$10:U335)/100), 1, 0)</f>
        <v>0</v>
      </c>
      <c r="W336" t="str" cm="1">
        <f t="array" aca="1" ref="W336" ca="1">IF(V336=1, IFERROR(ROW()-LOOKUP(2,1/($V$10:V335=1),ROW($V$10:V335)), ROW()-ROW($V$10)+1), "")</f>
        <v/>
      </c>
    </row>
    <row r="337" spans="1:23" x14ac:dyDescent="0.75">
      <c r="A337" s="33">
        <v>41967</v>
      </c>
      <c r="B337" s="227">
        <v>60.6</v>
      </c>
      <c r="C337" s="34">
        <f t="shared" si="58"/>
        <v>2.5</v>
      </c>
      <c r="D337">
        <v>26</v>
      </c>
      <c r="E337" s="34">
        <f>IF('Energy Usage'!A337&lt;MAIN!$B$19,0,$B$4*0.001)</f>
        <v>0.54</v>
      </c>
      <c r="F337" s="34">
        <f t="shared" si="65"/>
        <v>26</v>
      </c>
      <c r="G337" s="35">
        <v>125600</v>
      </c>
      <c r="H337" s="18">
        <f t="shared" ca="1" si="59"/>
        <v>588983.25232107972</v>
      </c>
      <c r="I337" s="18">
        <f t="shared" ca="1" si="60"/>
        <v>0.58898325232107973</v>
      </c>
      <c r="J337" s="18">
        <f t="shared" si="55"/>
        <v>12500</v>
      </c>
      <c r="K337" s="18">
        <f t="shared" si="56"/>
        <v>12.5</v>
      </c>
      <c r="L337" s="18">
        <f t="shared" si="57"/>
        <v>25000000</v>
      </c>
      <c r="M337" s="18">
        <f t="shared" si="61"/>
        <v>25</v>
      </c>
      <c r="N337" s="18">
        <f t="shared" si="62"/>
        <v>960</v>
      </c>
      <c r="O337" s="121">
        <f>IF(A337&lt;MAIN!$B$19,0,N337*3600/1000000/0.96/0.96)</f>
        <v>3.7500000000000004</v>
      </c>
      <c r="P337" s="121"/>
      <c r="Q337" s="121"/>
      <c r="R337" s="121"/>
      <c r="S337" s="121"/>
      <c r="T337" s="18">
        <f t="shared" ca="1" si="63"/>
        <v>29.338983252321079</v>
      </c>
      <c r="U337" s="131">
        <f t="shared" ca="1" si="64"/>
        <v>2.0956416608800774</v>
      </c>
      <c r="V337" s="198">
        <f ca="1">IF(INT(SUM($U$10:U337)/100) &gt; INT(SUM($U$10:U336)/100), 1, 0)</f>
        <v>0</v>
      </c>
      <c r="W337" t="str" cm="1">
        <f t="array" aca="1" ref="W337" ca="1">IF(V337=1, IFERROR(ROW()-LOOKUP(2,1/($V$10:V336=1),ROW($V$10:V336)), ROW()-ROW($V$10)+1), "")</f>
        <v/>
      </c>
    </row>
    <row r="338" spans="1:23" x14ac:dyDescent="0.75">
      <c r="A338" s="33">
        <v>41968</v>
      </c>
      <c r="B338" s="227">
        <v>15</v>
      </c>
      <c r="C338" s="34">
        <f t="shared" si="58"/>
        <v>1.5</v>
      </c>
      <c r="D338">
        <v>26</v>
      </c>
      <c r="E338" s="34">
        <f>IF('Energy Usage'!A338&lt;MAIN!$B$19,0,$B$4*0.001)</f>
        <v>0.54</v>
      </c>
      <c r="F338" s="34">
        <f t="shared" si="65"/>
        <v>26</v>
      </c>
      <c r="G338" s="35">
        <v>125600</v>
      </c>
      <c r="H338" s="18">
        <f t="shared" ca="1" si="59"/>
        <v>353389.95139264787</v>
      </c>
      <c r="I338" s="18">
        <f t="shared" ca="1" si="60"/>
        <v>0.35338995139264789</v>
      </c>
      <c r="J338" s="18">
        <f t="shared" si="55"/>
        <v>7500</v>
      </c>
      <c r="K338" s="18">
        <f t="shared" si="56"/>
        <v>7.5</v>
      </c>
      <c r="L338" s="18">
        <f t="shared" si="57"/>
        <v>15000000</v>
      </c>
      <c r="M338" s="18">
        <f t="shared" si="61"/>
        <v>15</v>
      </c>
      <c r="N338" s="18">
        <f t="shared" si="62"/>
        <v>960</v>
      </c>
      <c r="O338" s="121">
        <f>IF(A338&lt;MAIN!$B$19,0,N338*3600/1000000/0.96/0.96)</f>
        <v>3.7500000000000004</v>
      </c>
      <c r="P338" s="121"/>
      <c r="Q338" s="121"/>
      <c r="R338" s="121"/>
      <c r="S338" s="121"/>
      <c r="T338" s="18">
        <f t="shared" ca="1" si="63"/>
        <v>19.10338995139265</v>
      </c>
      <c r="U338" s="131">
        <f t="shared" ca="1" si="64"/>
        <v>1.3645278536709038</v>
      </c>
      <c r="V338" s="198">
        <f ca="1">IF(INT(SUM($U$10:U338)/100) &gt; INT(SUM($U$10:U337)/100), 1, 0)</f>
        <v>0</v>
      </c>
      <c r="W338" t="str" cm="1">
        <f t="array" aca="1" ref="W338" ca="1">IF(V338=1, IFERROR(ROW()-LOOKUP(2,1/($V$10:V337=1),ROW($V$10:V337)), ROW()-ROW($V$10)+1), "")</f>
        <v/>
      </c>
    </row>
    <row r="339" spans="1:23" x14ac:dyDescent="0.75">
      <c r="A339" s="33">
        <v>41969</v>
      </c>
      <c r="B339" s="227">
        <v>43</v>
      </c>
      <c r="C339" s="34">
        <f t="shared" si="58"/>
        <v>2.5</v>
      </c>
      <c r="D339">
        <v>26</v>
      </c>
      <c r="E339" s="34">
        <f>IF('Energy Usage'!A339&lt;MAIN!$B$19,0,$B$4*0.001)</f>
        <v>0.54</v>
      </c>
      <c r="F339" s="34">
        <f t="shared" si="65"/>
        <v>26</v>
      </c>
      <c r="G339" s="35">
        <v>125600</v>
      </c>
      <c r="H339" s="18">
        <f t="shared" ca="1" si="59"/>
        <v>588983.25232107972</v>
      </c>
      <c r="I339" s="18">
        <f t="shared" ca="1" si="60"/>
        <v>0.58898325232107973</v>
      </c>
      <c r="J339" s="18">
        <f t="shared" si="55"/>
        <v>12500</v>
      </c>
      <c r="K339" s="18">
        <f t="shared" si="56"/>
        <v>12.5</v>
      </c>
      <c r="L339" s="18">
        <f t="shared" si="57"/>
        <v>25000000</v>
      </c>
      <c r="M339" s="18">
        <f t="shared" si="61"/>
        <v>25</v>
      </c>
      <c r="N339" s="18">
        <f t="shared" si="62"/>
        <v>960</v>
      </c>
      <c r="O339" s="121">
        <f>IF(A339&lt;MAIN!$B$19,0,N339*3600/1000000/0.96/0.96)</f>
        <v>3.7500000000000004</v>
      </c>
      <c r="P339" s="121"/>
      <c r="Q339" s="121"/>
      <c r="R339" s="121"/>
      <c r="S339" s="121"/>
      <c r="T339" s="18">
        <f t="shared" ca="1" si="63"/>
        <v>29.338983252321079</v>
      </c>
      <c r="U339" s="131">
        <f t="shared" ca="1" si="64"/>
        <v>2.0956416608800774</v>
      </c>
      <c r="V339" s="198">
        <f ca="1">IF(INT(SUM($U$10:U339)/100) &gt; INT(SUM($U$10:U338)/100), 1, 0)</f>
        <v>0</v>
      </c>
      <c r="W339" t="str" cm="1">
        <f t="array" aca="1" ref="W339" ca="1">IF(V339=1, IFERROR(ROW()-LOOKUP(2,1/($V$10:V338=1),ROW($V$10:V338)), ROW()-ROW($V$10)+1), "")</f>
        <v/>
      </c>
    </row>
    <row r="340" spans="1:23" x14ac:dyDescent="0.75">
      <c r="A340" s="33">
        <v>41970</v>
      </c>
      <c r="B340" s="227">
        <v>15</v>
      </c>
      <c r="C340" s="34">
        <f t="shared" si="58"/>
        <v>1.5</v>
      </c>
      <c r="D340">
        <v>26</v>
      </c>
      <c r="E340" s="34">
        <f>IF('Energy Usage'!A340&lt;MAIN!$B$19,0,$B$4*0.001)</f>
        <v>0.54</v>
      </c>
      <c r="F340" s="34">
        <f t="shared" si="65"/>
        <v>26</v>
      </c>
      <c r="G340" s="35">
        <v>125600</v>
      </c>
      <c r="H340" s="18">
        <f t="shared" ca="1" si="59"/>
        <v>353389.95139264787</v>
      </c>
      <c r="I340" s="18">
        <f t="shared" ca="1" si="60"/>
        <v>0.35338995139264789</v>
      </c>
      <c r="J340" s="18">
        <f t="shared" si="55"/>
        <v>7500</v>
      </c>
      <c r="K340" s="18">
        <f t="shared" si="56"/>
        <v>7.5</v>
      </c>
      <c r="L340" s="18">
        <f t="shared" si="57"/>
        <v>15000000</v>
      </c>
      <c r="M340" s="18">
        <f t="shared" si="61"/>
        <v>15</v>
      </c>
      <c r="N340" s="18">
        <f t="shared" si="62"/>
        <v>960</v>
      </c>
      <c r="O340" s="121">
        <f>IF(A340&lt;MAIN!$B$19,0,N340*3600/1000000/0.96/0.96)</f>
        <v>3.7500000000000004</v>
      </c>
      <c r="P340" s="121"/>
      <c r="Q340" s="121"/>
      <c r="R340" s="121"/>
      <c r="S340" s="121"/>
      <c r="T340" s="18">
        <f t="shared" ca="1" si="63"/>
        <v>19.10338995139265</v>
      </c>
      <c r="U340" s="131">
        <f t="shared" ca="1" si="64"/>
        <v>1.3645278536709038</v>
      </c>
      <c r="V340" s="198">
        <f ca="1">IF(INT(SUM($U$10:U340)/100) &gt; INT(SUM($U$10:U339)/100), 1, 0)</f>
        <v>0</v>
      </c>
      <c r="W340" t="str" cm="1">
        <f t="array" aca="1" ref="W340" ca="1">IF(V340=1, IFERROR(ROW()-LOOKUP(2,1/($V$10:V339=1),ROW($V$10:V339)), ROW()-ROW($V$10)+1), "")</f>
        <v/>
      </c>
    </row>
    <row r="341" spans="1:23" x14ac:dyDescent="0.75">
      <c r="A341" s="33">
        <v>41971</v>
      </c>
      <c r="B341" s="227">
        <v>0</v>
      </c>
      <c r="C341" s="34">
        <f t="shared" si="58"/>
        <v>0</v>
      </c>
      <c r="D341">
        <v>25.46</v>
      </c>
      <c r="E341" s="34">
        <f>IF('Energy Usage'!A341&lt;MAIN!$B$19,0,$B$4*0.001)</f>
        <v>0.54</v>
      </c>
      <c r="F341" s="34">
        <f t="shared" si="65"/>
        <v>25.46</v>
      </c>
      <c r="G341" s="35">
        <v>125600</v>
      </c>
      <c r="H341" s="18">
        <f t="shared" ca="1" si="59"/>
        <v>0</v>
      </c>
      <c r="I341" s="18">
        <f t="shared" ca="1" si="60"/>
        <v>0</v>
      </c>
      <c r="J341" s="18">
        <f t="shared" si="55"/>
        <v>0</v>
      </c>
      <c r="K341" s="18">
        <f t="shared" si="56"/>
        <v>0</v>
      </c>
      <c r="L341" s="18">
        <f t="shared" si="57"/>
        <v>0</v>
      </c>
      <c r="M341" s="18">
        <f t="shared" si="61"/>
        <v>0</v>
      </c>
      <c r="N341" s="18">
        <f t="shared" si="62"/>
        <v>960</v>
      </c>
      <c r="O341" s="121">
        <f>IF(A341&lt;MAIN!$B$19,0,N341*3600/1000000/0.96/0.96)</f>
        <v>3.7500000000000004</v>
      </c>
      <c r="P341" s="121"/>
      <c r="Q341" s="121"/>
      <c r="R341" s="121"/>
      <c r="S341" s="121"/>
      <c r="T341" s="18">
        <f t="shared" ca="1" si="63"/>
        <v>3.7500000000000004</v>
      </c>
      <c r="U341" s="131">
        <f t="shared" ca="1" si="64"/>
        <v>0.2678571428571429</v>
      </c>
      <c r="V341" s="198">
        <f ca="1">IF(INT(SUM($U$10:U341)/100) &gt; INT(SUM($U$10:U340)/100), 1, 0)</f>
        <v>0</v>
      </c>
      <c r="W341" t="str" cm="1">
        <f t="array" aca="1" ref="W341" ca="1">IF(V341=1, IFERROR(ROW()-LOOKUP(2,1/($V$10:V340=1),ROW($V$10:V340)), ROW()-ROW($V$10)+1), "")</f>
        <v/>
      </c>
    </row>
    <row r="342" spans="1:23" x14ac:dyDescent="0.75">
      <c r="A342" s="33">
        <v>41972</v>
      </c>
      <c r="B342" s="227">
        <v>0</v>
      </c>
      <c r="C342" s="34">
        <f t="shared" si="58"/>
        <v>0</v>
      </c>
      <c r="D342">
        <v>24.92</v>
      </c>
      <c r="E342" s="34">
        <f>IF('Energy Usage'!A342&lt;MAIN!$B$19,0,$B$4*0.001)</f>
        <v>0.54</v>
      </c>
      <c r="F342" s="34">
        <f t="shared" si="65"/>
        <v>24.92</v>
      </c>
      <c r="G342" s="35">
        <v>125600</v>
      </c>
      <c r="H342" s="18">
        <f t="shared" ca="1" si="59"/>
        <v>0</v>
      </c>
      <c r="I342" s="18">
        <f t="shared" ca="1" si="60"/>
        <v>0</v>
      </c>
      <c r="J342" s="18">
        <f t="shared" si="55"/>
        <v>0</v>
      </c>
      <c r="K342" s="18">
        <f t="shared" si="56"/>
        <v>0</v>
      </c>
      <c r="L342" s="18">
        <f t="shared" si="57"/>
        <v>0</v>
      </c>
      <c r="M342" s="18">
        <f t="shared" si="61"/>
        <v>0</v>
      </c>
      <c r="N342" s="18">
        <f t="shared" si="62"/>
        <v>960</v>
      </c>
      <c r="O342" s="121">
        <f>IF(A342&lt;MAIN!$B$19,0,N342*3600/1000000/0.96/0.96)</f>
        <v>3.7500000000000004</v>
      </c>
      <c r="P342" s="121"/>
      <c r="Q342" s="121"/>
      <c r="R342" s="121"/>
      <c r="S342" s="121"/>
      <c r="T342" s="18">
        <f t="shared" ca="1" si="63"/>
        <v>3.7500000000000004</v>
      </c>
      <c r="U342" s="131">
        <f t="shared" ca="1" si="64"/>
        <v>0.2678571428571429</v>
      </c>
      <c r="V342" s="198">
        <f ca="1">IF(INT(SUM($U$10:U342)/100) &gt; INT(SUM($U$10:U341)/100), 1, 0)</f>
        <v>0</v>
      </c>
      <c r="W342" t="str" cm="1">
        <f t="array" aca="1" ref="W342" ca="1">IF(V342=1, IFERROR(ROW()-LOOKUP(2,1/($V$10:V341=1),ROW($V$10:V341)), ROW()-ROW($V$10)+1), "")</f>
        <v/>
      </c>
    </row>
    <row r="343" spans="1:23" x14ac:dyDescent="0.75">
      <c r="A343" s="33">
        <v>41973</v>
      </c>
      <c r="B343" s="227">
        <v>0</v>
      </c>
      <c r="C343" s="34">
        <f t="shared" si="58"/>
        <v>0</v>
      </c>
      <c r="D343">
        <v>24.380000000000003</v>
      </c>
      <c r="E343" s="34">
        <f>IF('Energy Usage'!A343&lt;MAIN!$B$19,0,$B$4*0.001)</f>
        <v>0.54</v>
      </c>
      <c r="F343" s="34">
        <f t="shared" si="65"/>
        <v>24.380000000000003</v>
      </c>
      <c r="G343" s="35">
        <v>125600</v>
      </c>
      <c r="H343" s="18">
        <f t="shared" ca="1" si="59"/>
        <v>0</v>
      </c>
      <c r="I343" s="18">
        <f t="shared" ca="1" si="60"/>
        <v>0</v>
      </c>
      <c r="J343" s="18">
        <f t="shared" si="55"/>
        <v>0</v>
      </c>
      <c r="K343" s="18">
        <f t="shared" si="56"/>
        <v>0</v>
      </c>
      <c r="L343" s="18">
        <f t="shared" si="57"/>
        <v>0</v>
      </c>
      <c r="M343" s="18">
        <f t="shared" si="61"/>
        <v>0</v>
      </c>
      <c r="N343" s="18">
        <f t="shared" si="62"/>
        <v>960</v>
      </c>
      <c r="O343" s="121">
        <f>IF(A343&lt;MAIN!$B$19,0,N343*3600/1000000/0.96/0.96)</f>
        <v>3.7500000000000004</v>
      </c>
      <c r="P343" s="121"/>
      <c r="Q343" s="121"/>
      <c r="R343" s="121"/>
      <c r="S343" s="121"/>
      <c r="T343" s="18">
        <f t="shared" ca="1" si="63"/>
        <v>3.7500000000000004</v>
      </c>
      <c r="U343" s="131">
        <f t="shared" ca="1" si="64"/>
        <v>0.2678571428571429</v>
      </c>
      <c r="V343" s="198">
        <f ca="1">IF(INT(SUM($U$10:U343)/100) &gt; INT(SUM($U$10:U342)/100), 1, 0)</f>
        <v>0</v>
      </c>
      <c r="W343" t="str" cm="1">
        <f t="array" aca="1" ref="W343" ca="1">IF(V343=1, IFERROR(ROW()-LOOKUP(2,1/($V$10:V342=1),ROW($V$10:V342)), ROW()-ROW($V$10)+1), "")</f>
        <v/>
      </c>
    </row>
    <row r="344" spans="1:23" x14ac:dyDescent="0.75">
      <c r="A344" s="33">
        <v>41974</v>
      </c>
      <c r="B344" s="227">
        <v>0</v>
      </c>
      <c r="C344" s="34">
        <f t="shared" si="58"/>
        <v>0</v>
      </c>
      <c r="D344">
        <v>23.840000000000003</v>
      </c>
      <c r="E344" s="34">
        <f>IF('Energy Usage'!A344&lt;MAIN!$B$19,0,$B$4*0.001)</f>
        <v>0.54</v>
      </c>
      <c r="F344" s="34">
        <f t="shared" si="65"/>
        <v>23.840000000000003</v>
      </c>
      <c r="G344" s="35">
        <v>125600</v>
      </c>
      <c r="H344" s="18">
        <f t="shared" ca="1" si="59"/>
        <v>0</v>
      </c>
      <c r="I344" s="18">
        <f t="shared" ca="1" si="60"/>
        <v>0</v>
      </c>
      <c r="J344" s="18">
        <f t="shared" si="55"/>
        <v>0</v>
      </c>
      <c r="K344" s="18">
        <f t="shared" si="56"/>
        <v>0</v>
      </c>
      <c r="L344" s="18">
        <f t="shared" si="57"/>
        <v>0</v>
      </c>
      <c r="M344" s="18">
        <f t="shared" si="61"/>
        <v>0</v>
      </c>
      <c r="N344" s="18">
        <f t="shared" si="62"/>
        <v>960</v>
      </c>
      <c r="O344" s="121">
        <f>IF(A344&lt;MAIN!$B$19,0,N344*3600/1000000/0.96/0.96)</f>
        <v>3.7500000000000004</v>
      </c>
      <c r="P344" s="121"/>
      <c r="Q344" s="121"/>
      <c r="R344" s="121"/>
      <c r="S344" s="121"/>
      <c r="T344" s="18">
        <f t="shared" ca="1" si="63"/>
        <v>3.7500000000000004</v>
      </c>
      <c r="U344" s="131">
        <f t="shared" ca="1" si="64"/>
        <v>0.2678571428571429</v>
      </c>
      <c r="V344" s="198">
        <f ca="1">IF(INT(SUM($U$10:U344)/100) &gt; INT(SUM($U$10:U343)/100), 1, 0)</f>
        <v>0</v>
      </c>
      <c r="W344" t="str" cm="1">
        <f t="array" aca="1" ref="W344" ca="1">IF(V344=1, IFERROR(ROW()-LOOKUP(2,1/($V$10:V343=1),ROW($V$10:V343)), ROW()-ROW($V$10)+1), "")</f>
        <v/>
      </c>
    </row>
    <row r="345" spans="1:23" x14ac:dyDescent="0.75">
      <c r="A345" s="33">
        <v>41975</v>
      </c>
      <c r="B345" s="227">
        <v>0</v>
      </c>
      <c r="C345" s="34">
        <f t="shared" si="58"/>
        <v>0</v>
      </c>
      <c r="D345">
        <v>23.300000000000004</v>
      </c>
      <c r="E345" s="34">
        <f>IF('Energy Usage'!A345&lt;MAIN!$B$19,0,$B$4*0.001)</f>
        <v>0.54</v>
      </c>
      <c r="F345" s="34">
        <f t="shared" si="65"/>
        <v>23.300000000000004</v>
      </c>
      <c r="G345" s="35">
        <v>125600</v>
      </c>
      <c r="H345" s="18">
        <f t="shared" ca="1" si="59"/>
        <v>0</v>
      </c>
      <c r="I345" s="18">
        <f t="shared" ca="1" si="60"/>
        <v>0</v>
      </c>
      <c r="J345" s="18">
        <f t="shared" si="55"/>
        <v>0</v>
      </c>
      <c r="K345" s="18">
        <f t="shared" si="56"/>
        <v>0</v>
      </c>
      <c r="L345" s="18">
        <f t="shared" si="57"/>
        <v>0</v>
      </c>
      <c r="M345" s="18">
        <f t="shared" si="61"/>
        <v>0</v>
      </c>
      <c r="N345" s="18">
        <f t="shared" si="62"/>
        <v>960</v>
      </c>
      <c r="O345" s="121">
        <f>IF(A345&lt;MAIN!$B$19,0,N345*3600/1000000/0.96/0.96)</f>
        <v>3.7500000000000004</v>
      </c>
      <c r="P345" s="121"/>
      <c r="Q345" s="121"/>
      <c r="R345" s="121"/>
      <c r="S345" s="121"/>
      <c r="T345" s="18">
        <f t="shared" ca="1" si="63"/>
        <v>3.7500000000000004</v>
      </c>
      <c r="U345" s="131">
        <f t="shared" ca="1" si="64"/>
        <v>0.2678571428571429</v>
      </c>
      <c r="V345" s="198">
        <f ca="1">IF(INT(SUM($U$10:U345)/100) &gt; INT(SUM($U$10:U344)/100), 1, 0)</f>
        <v>0</v>
      </c>
      <c r="W345" t="str" cm="1">
        <f t="array" aca="1" ref="W345" ca="1">IF(V345=1, IFERROR(ROW()-LOOKUP(2,1/($V$10:V344=1),ROW($V$10:V344)), ROW()-ROW($V$10)+1), "")</f>
        <v/>
      </c>
    </row>
    <row r="346" spans="1:23" x14ac:dyDescent="0.75">
      <c r="A346" s="33">
        <v>41976</v>
      </c>
      <c r="B346" s="227">
        <v>0</v>
      </c>
      <c r="C346" s="34">
        <f t="shared" si="58"/>
        <v>0</v>
      </c>
      <c r="D346">
        <v>22.760000000000005</v>
      </c>
      <c r="E346" s="34">
        <f>IF('Energy Usage'!A346&lt;MAIN!$B$19,0,$B$4*0.001)</f>
        <v>0.54</v>
      </c>
      <c r="F346" s="34">
        <f t="shared" si="65"/>
        <v>22.760000000000005</v>
      </c>
      <c r="G346" s="35">
        <v>125600</v>
      </c>
      <c r="H346" s="18">
        <f t="shared" ca="1" si="59"/>
        <v>0</v>
      </c>
      <c r="I346" s="18">
        <f t="shared" ca="1" si="60"/>
        <v>0</v>
      </c>
      <c r="J346" s="18">
        <f t="shared" si="55"/>
        <v>0</v>
      </c>
      <c r="K346" s="18">
        <f t="shared" si="56"/>
        <v>0</v>
      </c>
      <c r="L346" s="18">
        <f t="shared" si="57"/>
        <v>0</v>
      </c>
      <c r="M346" s="18">
        <f t="shared" si="61"/>
        <v>0</v>
      </c>
      <c r="N346" s="18">
        <f t="shared" si="62"/>
        <v>960</v>
      </c>
      <c r="O346" s="121">
        <f>IF(A346&lt;MAIN!$B$19,0,N346*3600/1000000/0.96/0.96)</f>
        <v>3.7500000000000004</v>
      </c>
      <c r="P346" s="121"/>
      <c r="Q346" s="121"/>
      <c r="R346" s="121"/>
      <c r="S346" s="121"/>
      <c r="T346" s="18">
        <f t="shared" ca="1" si="63"/>
        <v>3.7500000000000004</v>
      </c>
      <c r="U346" s="131">
        <f t="shared" ca="1" si="64"/>
        <v>0.2678571428571429</v>
      </c>
      <c r="V346" s="198">
        <f ca="1">IF(INT(SUM($U$10:U346)/100) &gt; INT(SUM($U$10:U345)/100), 1, 0)</f>
        <v>0</v>
      </c>
      <c r="W346" t="str" cm="1">
        <f t="array" aca="1" ref="W346" ca="1">IF(V346=1, IFERROR(ROW()-LOOKUP(2,1/($V$10:V345=1),ROW($V$10:V345)), ROW()-ROW($V$10)+1), "")</f>
        <v/>
      </c>
    </row>
    <row r="347" spans="1:23" x14ac:dyDescent="0.75">
      <c r="A347" s="33">
        <v>41977</v>
      </c>
      <c r="B347" s="227">
        <v>1.2</v>
      </c>
      <c r="C347" s="34">
        <f t="shared" si="58"/>
        <v>0.12</v>
      </c>
      <c r="D347">
        <v>22.340000000000007</v>
      </c>
      <c r="E347" s="34">
        <f>IF('Energy Usage'!A347&lt;MAIN!$B$19,0,$B$4*0.001)</f>
        <v>0.54</v>
      </c>
      <c r="F347" s="34">
        <f t="shared" si="65"/>
        <v>22.340000000000007</v>
      </c>
      <c r="G347" s="35">
        <v>125600</v>
      </c>
      <c r="H347" s="18">
        <f t="shared" ca="1" si="59"/>
        <v>28271.196111411828</v>
      </c>
      <c r="I347" s="18">
        <f t="shared" ca="1" si="60"/>
        <v>2.8271196111411826E-2</v>
      </c>
      <c r="J347" s="18">
        <f t="shared" si="55"/>
        <v>600</v>
      </c>
      <c r="K347" s="18">
        <f t="shared" si="56"/>
        <v>0.6</v>
      </c>
      <c r="L347" s="18">
        <f t="shared" si="57"/>
        <v>1200000</v>
      </c>
      <c r="M347" s="18">
        <f t="shared" si="61"/>
        <v>1.2</v>
      </c>
      <c r="N347" s="18">
        <f t="shared" si="62"/>
        <v>960</v>
      </c>
      <c r="O347" s="121">
        <f>IF(A347&lt;MAIN!$B$19,0,N347*3600/1000000/0.96/0.96)</f>
        <v>3.7500000000000004</v>
      </c>
      <c r="P347" s="121"/>
      <c r="Q347" s="121"/>
      <c r="R347" s="121"/>
      <c r="S347" s="121"/>
      <c r="T347" s="18">
        <f t="shared" ca="1" si="63"/>
        <v>4.9782711961114128</v>
      </c>
      <c r="U347" s="131">
        <f t="shared" ca="1" si="64"/>
        <v>0.35559079972224378</v>
      </c>
      <c r="V347" s="198">
        <f ca="1">IF(INT(SUM($U$10:U347)/100) &gt; INT(SUM($U$10:U346)/100), 1, 0)</f>
        <v>0</v>
      </c>
      <c r="W347" t="str" cm="1">
        <f t="array" aca="1" ref="W347" ca="1">IF(V347=1, IFERROR(ROW()-LOOKUP(2,1/($V$10:V346=1),ROW($V$10:V346)), ROW()-ROW($V$10)+1), "")</f>
        <v/>
      </c>
    </row>
    <row r="348" spans="1:23" x14ac:dyDescent="0.75">
      <c r="A348" s="33">
        <v>41978</v>
      </c>
      <c r="B348" s="227">
        <v>45.4</v>
      </c>
      <c r="C348" s="34">
        <f t="shared" si="58"/>
        <v>2.5</v>
      </c>
      <c r="D348">
        <v>24.300000000000008</v>
      </c>
      <c r="E348" s="34">
        <f>IF('Energy Usage'!A348&lt;MAIN!$B$19,0,$B$4*0.001)</f>
        <v>0.54</v>
      </c>
      <c r="F348" s="34">
        <f t="shared" si="65"/>
        <v>24.300000000000008</v>
      </c>
      <c r="G348" s="35">
        <v>125600</v>
      </c>
      <c r="H348" s="18">
        <f t="shared" ca="1" si="59"/>
        <v>588983.25232107972</v>
      </c>
      <c r="I348" s="18">
        <f t="shared" ca="1" si="60"/>
        <v>0.58898325232107973</v>
      </c>
      <c r="J348" s="18">
        <f t="shared" si="55"/>
        <v>12500</v>
      </c>
      <c r="K348" s="18">
        <f t="shared" si="56"/>
        <v>12.5</v>
      </c>
      <c r="L348" s="18">
        <f t="shared" si="57"/>
        <v>25000000</v>
      </c>
      <c r="M348" s="18">
        <f t="shared" si="61"/>
        <v>25</v>
      </c>
      <c r="N348" s="18">
        <f t="shared" si="62"/>
        <v>960</v>
      </c>
      <c r="O348" s="121">
        <f>IF(A348&lt;MAIN!$B$19,0,N348*3600/1000000/0.96/0.96)</f>
        <v>3.7500000000000004</v>
      </c>
      <c r="P348" s="121"/>
      <c r="Q348" s="121"/>
      <c r="R348" s="121"/>
      <c r="S348" s="121"/>
      <c r="T348" s="18">
        <f t="shared" ca="1" si="63"/>
        <v>29.338983252321079</v>
      </c>
      <c r="U348" s="131">
        <f t="shared" ca="1" si="64"/>
        <v>2.0956416608800774</v>
      </c>
      <c r="V348" s="198">
        <f ca="1">IF(INT(SUM($U$10:U348)/100) &gt; INT(SUM($U$10:U347)/100), 1, 0)</f>
        <v>0</v>
      </c>
      <c r="W348" t="str" cm="1">
        <f t="array" aca="1" ref="W348" ca="1">IF(V348=1, IFERROR(ROW()-LOOKUP(2,1/($V$10:V347=1),ROW($V$10:V347)), ROW()-ROW($V$10)+1), "")</f>
        <v/>
      </c>
    </row>
    <row r="349" spans="1:23" x14ac:dyDescent="0.75">
      <c r="A349" s="33">
        <v>41979</v>
      </c>
      <c r="B349" s="227">
        <v>0.8</v>
      </c>
      <c r="C349" s="34">
        <f t="shared" si="58"/>
        <v>0.08</v>
      </c>
      <c r="D349">
        <v>23.840000000000007</v>
      </c>
      <c r="E349" s="34">
        <f>IF('Energy Usage'!A349&lt;MAIN!$B$19,0,$B$4*0.001)</f>
        <v>0.54</v>
      </c>
      <c r="F349" s="34">
        <f t="shared" si="65"/>
        <v>23.840000000000007</v>
      </c>
      <c r="G349" s="35">
        <v>125600</v>
      </c>
      <c r="H349" s="18">
        <f t="shared" ca="1" si="59"/>
        <v>18847.464074274554</v>
      </c>
      <c r="I349" s="18">
        <f t="shared" ca="1" si="60"/>
        <v>1.8847464074274553E-2</v>
      </c>
      <c r="J349" s="18">
        <f t="shared" si="55"/>
        <v>400</v>
      </c>
      <c r="K349" s="18">
        <f t="shared" si="56"/>
        <v>0.4</v>
      </c>
      <c r="L349" s="18">
        <f t="shared" si="57"/>
        <v>800000</v>
      </c>
      <c r="M349" s="18">
        <f t="shared" si="61"/>
        <v>0.8</v>
      </c>
      <c r="N349" s="18">
        <f t="shared" si="62"/>
        <v>960</v>
      </c>
      <c r="O349" s="121">
        <f>IF(A349&lt;MAIN!$B$19,0,N349*3600/1000000/0.96/0.96)</f>
        <v>3.7500000000000004</v>
      </c>
      <c r="P349" s="121"/>
      <c r="Q349" s="121"/>
      <c r="R349" s="121"/>
      <c r="S349" s="121"/>
      <c r="T349" s="18">
        <f t="shared" ca="1" si="63"/>
        <v>4.5688474640742749</v>
      </c>
      <c r="U349" s="131">
        <f t="shared" ca="1" si="64"/>
        <v>0.3263462474338768</v>
      </c>
      <c r="V349" s="198">
        <f ca="1">IF(INT(SUM($U$10:U349)/100) &gt; INT(SUM($U$10:U348)/100), 1, 0)</f>
        <v>0</v>
      </c>
      <c r="W349" t="str" cm="1">
        <f t="array" aca="1" ref="W349" ca="1">IF(V349=1, IFERROR(ROW()-LOOKUP(2,1/($V$10:V348=1),ROW($V$10:V348)), ROW()-ROW($V$10)+1), "")</f>
        <v/>
      </c>
    </row>
    <row r="350" spans="1:23" x14ac:dyDescent="0.75">
      <c r="A350" s="33">
        <v>41980</v>
      </c>
      <c r="B350" s="227">
        <v>15.2</v>
      </c>
      <c r="C350" s="34">
        <f t="shared" si="58"/>
        <v>1.52</v>
      </c>
      <c r="D350">
        <v>24.820000000000007</v>
      </c>
      <c r="E350" s="34">
        <f>IF('Energy Usage'!A350&lt;MAIN!$B$19,0,$B$4*0.001)</f>
        <v>0.54</v>
      </c>
      <c r="F350" s="34">
        <f t="shared" si="65"/>
        <v>24.820000000000007</v>
      </c>
      <c r="G350" s="35">
        <v>125600</v>
      </c>
      <c r="H350" s="18">
        <f t="shared" ca="1" si="59"/>
        <v>358101.8174112165</v>
      </c>
      <c r="I350" s="18">
        <f t="shared" ca="1" si="60"/>
        <v>0.35810181741121649</v>
      </c>
      <c r="J350" s="18">
        <f t="shared" si="55"/>
        <v>7600</v>
      </c>
      <c r="K350" s="18">
        <f t="shared" si="56"/>
        <v>7.6</v>
      </c>
      <c r="L350" s="18">
        <f t="shared" si="57"/>
        <v>15200000</v>
      </c>
      <c r="M350" s="18">
        <f t="shared" si="61"/>
        <v>15.2</v>
      </c>
      <c r="N350" s="18">
        <f t="shared" si="62"/>
        <v>960</v>
      </c>
      <c r="O350" s="121">
        <f>IF(A350&lt;MAIN!$B$19,0,N350*3600/1000000/0.96/0.96)</f>
        <v>3.7500000000000004</v>
      </c>
      <c r="P350" s="121"/>
      <c r="Q350" s="121"/>
      <c r="R350" s="121"/>
      <c r="S350" s="121"/>
      <c r="T350" s="18">
        <f t="shared" ca="1" si="63"/>
        <v>19.308101817411217</v>
      </c>
      <c r="U350" s="131">
        <f t="shared" ca="1" si="64"/>
        <v>1.379150129815087</v>
      </c>
      <c r="V350" s="198">
        <f ca="1">IF(INT(SUM($U$10:U350)/100) &gt; INT(SUM($U$10:U349)/100), 1, 0)</f>
        <v>0</v>
      </c>
      <c r="W350" t="str" cm="1">
        <f t="array" aca="1" ref="W350" ca="1">IF(V350=1, IFERROR(ROW()-LOOKUP(2,1/($V$10:V349=1),ROW($V$10:V349)), ROW()-ROW($V$10)+1), "")</f>
        <v/>
      </c>
    </row>
    <row r="351" spans="1:23" x14ac:dyDescent="0.75">
      <c r="A351" s="33">
        <v>41981</v>
      </c>
      <c r="B351" s="227">
        <v>48.6</v>
      </c>
      <c r="C351" s="34">
        <f t="shared" si="58"/>
        <v>2.5</v>
      </c>
      <c r="D351">
        <v>26</v>
      </c>
      <c r="E351" s="34">
        <f>IF('Energy Usage'!A351&lt;MAIN!$B$19,0,$B$4*0.001)</f>
        <v>0.54</v>
      </c>
      <c r="F351" s="34">
        <f t="shared" si="65"/>
        <v>26</v>
      </c>
      <c r="G351" s="35">
        <v>125600</v>
      </c>
      <c r="H351" s="18">
        <f t="shared" ca="1" si="59"/>
        <v>588983.25232107972</v>
      </c>
      <c r="I351" s="18">
        <f t="shared" ca="1" si="60"/>
        <v>0.58898325232107973</v>
      </c>
      <c r="J351" s="18">
        <f t="shared" si="55"/>
        <v>12500</v>
      </c>
      <c r="K351" s="18">
        <f t="shared" si="56"/>
        <v>12.5</v>
      </c>
      <c r="L351" s="18">
        <f t="shared" si="57"/>
        <v>25000000</v>
      </c>
      <c r="M351" s="18">
        <f t="shared" si="61"/>
        <v>25</v>
      </c>
      <c r="N351" s="18">
        <f t="shared" si="62"/>
        <v>960</v>
      </c>
      <c r="O351" s="121">
        <f>IF(A351&lt;MAIN!$B$19,0,N351*3600/1000000/0.96/0.96)</f>
        <v>3.7500000000000004</v>
      </c>
      <c r="P351" s="121"/>
      <c r="Q351" s="121"/>
      <c r="R351" s="121"/>
      <c r="S351" s="121"/>
      <c r="T351" s="18">
        <f t="shared" ca="1" si="63"/>
        <v>29.338983252321079</v>
      </c>
      <c r="U351" s="131">
        <f t="shared" ca="1" si="64"/>
        <v>2.0956416608800774</v>
      </c>
      <c r="V351" s="198">
        <f ca="1">IF(INT(SUM($U$10:U351)/100) &gt; INT(SUM($U$10:U350)/100), 1, 0)</f>
        <v>0</v>
      </c>
      <c r="W351" t="str" cm="1">
        <f t="array" aca="1" ref="W351" ca="1">IF(V351=1, IFERROR(ROW()-LOOKUP(2,1/($V$10:V350=1),ROW($V$10:V350)), ROW()-ROW($V$10)+1), "")</f>
        <v/>
      </c>
    </row>
    <row r="352" spans="1:23" x14ac:dyDescent="0.75">
      <c r="A352" s="33">
        <v>41982</v>
      </c>
      <c r="B352" s="227">
        <v>34.200000000000003</v>
      </c>
      <c r="C352" s="34">
        <f t="shared" si="58"/>
        <v>2.5</v>
      </c>
      <c r="D352">
        <v>26</v>
      </c>
      <c r="E352" s="34">
        <f>IF('Energy Usage'!A352&lt;MAIN!$B$19,0,$B$4*0.001)</f>
        <v>0.54</v>
      </c>
      <c r="F352" s="34">
        <f t="shared" si="65"/>
        <v>26</v>
      </c>
      <c r="G352" s="35">
        <v>125600</v>
      </c>
      <c r="H352" s="18">
        <f t="shared" ca="1" si="59"/>
        <v>588983.25232107972</v>
      </c>
      <c r="I352" s="18">
        <f t="shared" ca="1" si="60"/>
        <v>0.58898325232107973</v>
      </c>
      <c r="J352" s="18">
        <f t="shared" si="55"/>
        <v>12500</v>
      </c>
      <c r="K352" s="18">
        <f t="shared" si="56"/>
        <v>12.5</v>
      </c>
      <c r="L352" s="18">
        <f t="shared" si="57"/>
        <v>25000000</v>
      </c>
      <c r="M352" s="18">
        <f t="shared" si="61"/>
        <v>25</v>
      </c>
      <c r="N352" s="18">
        <f t="shared" si="62"/>
        <v>960</v>
      </c>
      <c r="O352" s="121">
        <f>IF(A352&lt;MAIN!$B$19,0,N352*3600/1000000/0.96/0.96)</f>
        <v>3.7500000000000004</v>
      </c>
      <c r="P352" s="121"/>
      <c r="Q352" s="121"/>
      <c r="R352" s="121"/>
      <c r="S352" s="121"/>
      <c r="T352" s="18">
        <f t="shared" ca="1" si="63"/>
        <v>29.338983252321079</v>
      </c>
      <c r="U352" s="131">
        <f t="shared" ca="1" si="64"/>
        <v>2.0956416608800774</v>
      </c>
      <c r="V352" s="198">
        <f ca="1">IF(INT(SUM($U$10:U352)/100) &gt; INT(SUM($U$10:U351)/100), 1, 0)</f>
        <v>0</v>
      </c>
      <c r="W352" t="str" cm="1">
        <f t="array" aca="1" ref="W352" ca="1">IF(V352=1, IFERROR(ROW()-LOOKUP(2,1/($V$10:V351=1),ROW($V$10:V351)), ROW()-ROW($V$10)+1), "")</f>
        <v/>
      </c>
    </row>
    <row r="353" spans="1:23" x14ac:dyDescent="0.75">
      <c r="A353" s="33">
        <v>41983</v>
      </c>
      <c r="B353" s="227">
        <v>4.4000000000000004</v>
      </c>
      <c r="C353" s="34">
        <f t="shared" si="58"/>
        <v>0.44</v>
      </c>
      <c r="D353">
        <v>25.900000000000002</v>
      </c>
      <c r="E353" s="34">
        <f>IF('Energy Usage'!A353&lt;MAIN!$B$19,0,$B$4*0.001)</f>
        <v>0.54</v>
      </c>
      <c r="F353" s="34">
        <f t="shared" si="65"/>
        <v>25.900000000000002</v>
      </c>
      <c r="G353" s="35">
        <v>125600</v>
      </c>
      <c r="H353" s="18">
        <f t="shared" ca="1" si="59"/>
        <v>103661.05240851003</v>
      </c>
      <c r="I353" s="18">
        <f t="shared" ca="1" si="60"/>
        <v>0.10366105240851003</v>
      </c>
      <c r="J353" s="18">
        <f t="shared" si="55"/>
        <v>2200</v>
      </c>
      <c r="K353" s="18">
        <f t="shared" si="56"/>
        <v>2.2000000000000002</v>
      </c>
      <c r="L353" s="18">
        <f t="shared" si="57"/>
        <v>4400000</v>
      </c>
      <c r="M353" s="18">
        <f t="shared" si="61"/>
        <v>4.4000000000000004</v>
      </c>
      <c r="N353" s="18">
        <f t="shared" si="62"/>
        <v>960</v>
      </c>
      <c r="O353" s="121">
        <f>IF(A353&lt;MAIN!$B$19,0,N353*3600/1000000/0.96/0.96)</f>
        <v>3.7500000000000004</v>
      </c>
      <c r="P353" s="121"/>
      <c r="Q353" s="121"/>
      <c r="R353" s="121"/>
      <c r="S353" s="121"/>
      <c r="T353" s="18">
        <f t="shared" ca="1" si="63"/>
        <v>8.2536610524085106</v>
      </c>
      <c r="U353" s="131">
        <f t="shared" ca="1" si="64"/>
        <v>0.58954721802917942</v>
      </c>
      <c r="V353" s="198">
        <f ca="1">IF(INT(SUM($U$10:U353)/100) &gt; INT(SUM($U$10:U352)/100), 1, 0)</f>
        <v>0</v>
      </c>
      <c r="W353" t="str" cm="1">
        <f t="array" aca="1" ref="W353" ca="1">IF(V353=1, IFERROR(ROW()-LOOKUP(2,1/($V$10:V352=1),ROW($V$10:V352)), ROW()-ROW($V$10)+1), "")</f>
        <v/>
      </c>
    </row>
    <row r="354" spans="1:23" x14ac:dyDescent="0.75">
      <c r="A354" s="33">
        <v>41984</v>
      </c>
      <c r="B354" s="227">
        <v>17.8</v>
      </c>
      <c r="C354" s="34">
        <f t="shared" si="58"/>
        <v>1.78</v>
      </c>
      <c r="D354">
        <v>26</v>
      </c>
      <c r="E354" s="34">
        <f>IF('Energy Usage'!A354&lt;MAIN!$B$19,0,$B$4*0.001)</f>
        <v>0.54</v>
      </c>
      <c r="F354" s="34">
        <f t="shared" si="65"/>
        <v>26</v>
      </c>
      <c r="G354" s="35">
        <v>125600</v>
      </c>
      <c r="H354" s="18">
        <f t="shared" ca="1" si="59"/>
        <v>419356.07565260882</v>
      </c>
      <c r="I354" s="18">
        <f t="shared" ca="1" si="60"/>
        <v>0.4193560756526088</v>
      </c>
      <c r="J354" s="18">
        <f t="shared" si="55"/>
        <v>8900</v>
      </c>
      <c r="K354" s="18">
        <f t="shared" si="56"/>
        <v>8.9</v>
      </c>
      <c r="L354" s="18">
        <f t="shared" si="57"/>
        <v>17800000</v>
      </c>
      <c r="M354" s="18">
        <f t="shared" si="61"/>
        <v>17.8</v>
      </c>
      <c r="N354" s="18">
        <f t="shared" si="62"/>
        <v>960</v>
      </c>
      <c r="O354" s="121">
        <f>IF(A354&lt;MAIN!$B$19,0,N354*3600/1000000/0.96/0.96)</f>
        <v>3.7500000000000004</v>
      </c>
      <c r="P354" s="121"/>
      <c r="Q354" s="121"/>
      <c r="R354" s="121"/>
      <c r="S354" s="121"/>
      <c r="T354" s="18">
        <f t="shared" ca="1" si="63"/>
        <v>21.969356075652609</v>
      </c>
      <c r="U354" s="131">
        <f t="shared" ca="1" si="64"/>
        <v>1.5692397196894723</v>
      </c>
      <c r="V354" s="198">
        <f ca="1">IF(INT(SUM($U$10:U354)/100) &gt; INT(SUM($U$10:U353)/100), 1, 0)</f>
        <v>0</v>
      </c>
      <c r="W354" t="str" cm="1">
        <f t="array" aca="1" ref="W354" ca="1">IF(V354=1, IFERROR(ROW()-LOOKUP(2,1/($V$10:V353=1),ROW($V$10:V353)), ROW()-ROW($V$10)+1), "")</f>
        <v/>
      </c>
    </row>
    <row r="355" spans="1:23" x14ac:dyDescent="0.75">
      <c r="A355" s="33">
        <v>41985</v>
      </c>
      <c r="B355" s="227">
        <v>1.4</v>
      </c>
      <c r="C355" s="34">
        <f t="shared" si="58"/>
        <v>0.13999999999999999</v>
      </c>
      <c r="D355">
        <v>25.6</v>
      </c>
      <c r="E355" s="34">
        <f>IF('Energy Usage'!A355&lt;MAIN!$B$19,0,$B$4*0.001)</f>
        <v>0.54</v>
      </c>
      <c r="F355" s="34">
        <f t="shared" si="65"/>
        <v>25.6</v>
      </c>
      <c r="G355" s="35">
        <v>125600</v>
      </c>
      <c r="H355" s="18">
        <f t="shared" ca="1" si="59"/>
        <v>32983.06212998047</v>
      </c>
      <c r="I355" s="18">
        <f t="shared" ca="1" si="60"/>
        <v>3.2983062129980471E-2</v>
      </c>
      <c r="J355" s="18">
        <f t="shared" si="55"/>
        <v>699.99999999999989</v>
      </c>
      <c r="K355" s="18">
        <f t="shared" si="56"/>
        <v>0.69999999999999984</v>
      </c>
      <c r="L355" s="18">
        <f t="shared" si="57"/>
        <v>1399999.9999999998</v>
      </c>
      <c r="M355" s="18">
        <f t="shared" si="61"/>
        <v>1.3999999999999997</v>
      </c>
      <c r="N355" s="18">
        <f t="shared" si="62"/>
        <v>960</v>
      </c>
      <c r="O355" s="121">
        <f>IF(A355&lt;MAIN!$B$19,0,N355*3600/1000000/0.96/0.96)</f>
        <v>3.7500000000000004</v>
      </c>
      <c r="P355" s="121"/>
      <c r="Q355" s="121"/>
      <c r="R355" s="121"/>
      <c r="S355" s="121"/>
      <c r="T355" s="18">
        <f t="shared" ca="1" si="63"/>
        <v>5.1829830621299804</v>
      </c>
      <c r="U355" s="131">
        <f t="shared" ca="1" si="64"/>
        <v>0.37021307586642715</v>
      </c>
      <c r="V355" s="198">
        <f ca="1">IF(INT(SUM($U$10:U355)/100) &gt; INT(SUM($U$10:U354)/100), 1, 0)</f>
        <v>0</v>
      </c>
      <c r="W355" t="str" cm="1">
        <f t="array" aca="1" ref="W355" ca="1">IF(V355=1, IFERROR(ROW()-LOOKUP(2,1/($V$10:V354=1),ROW($V$10:V354)), ROW()-ROW($V$10)+1), "")</f>
        <v/>
      </c>
    </row>
    <row r="356" spans="1:23" x14ac:dyDescent="0.75">
      <c r="A356" s="33">
        <v>41986</v>
      </c>
      <c r="B356" s="227">
        <v>1</v>
      </c>
      <c r="C356" s="34">
        <f t="shared" si="58"/>
        <v>0.1</v>
      </c>
      <c r="D356">
        <v>25.160000000000004</v>
      </c>
      <c r="E356" s="34">
        <f>IF('Energy Usage'!A356&lt;MAIN!$B$19,0,$B$4*0.001)</f>
        <v>0.54</v>
      </c>
      <c r="F356" s="34">
        <f t="shared" si="65"/>
        <v>25.160000000000004</v>
      </c>
      <c r="G356" s="35">
        <v>125600</v>
      </c>
      <c r="H356" s="18">
        <f t="shared" ca="1" si="59"/>
        <v>23559.330092843193</v>
      </c>
      <c r="I356" s="18">
        <f t="shared" ca="1" si="60"/>
        <v>2.3559330092843191E-2</v>
      </c>
      <c r="J356" s="18">
        <f t="shared" si="55"/>
        <v>500</v>
      </c>
      <c r="K356" s="18">
        <f t="shared" si="56"/>
        <v>0.5</v>
      </c>
      <c r="L356" s="18">
        <f t="shared" si="57"/>
        <v>1000000</v>
      </c>
      <c r="M356" s="18">
        <f t="shared" si="61"/>
        <v>1</v>
      </c>
      <c r="N356" s="18">
        <f t="shared" si="62"/>
        <v>960</v>
      </c>
      <c r="O356" s="121">
        <f>IF(A356&lt;MAIN!$B$19,0,N356*3600/1000000/0.96/0.96)</f>
        <v>3.7500000000000004</v>
      </c>
      <c r="P356" s="121"/>
      <c r="Q356" s="121"/>
      <c r="R356" s="121"/>
      <c r="S356" s="121"/>
      <c r="T356" s="18">
        <f t="shared" ca="1" si="63"/>
        <v>4.7735593300928434</v>
      </c>
      <c r="U356" s="131">
        <f t="shared" ca="1" si="64"/>
        <v>0.34096852357806029</v>
      </c>
      <c r="V356" s="198">
        <f ca="1">IF(INT(SUM($U$10:U356)/100) &gt; INT(SUM($U$10:U355)/100), 1, 0)</f>
        <v>0</v>
      </c>
      <c r="W356" t="str" cm="1">
        <f t="array" aca="1" ref="W356" ca="1">IF(V356=1, IFERROR(ROW()-LOOKUP(2,1/($V$10:V355=1),ROW($V$10:V355)), ROW()-ROW($V$10)+1), "")</f>
        <v/>
      </c>
    </row>
    <row r="357" spans="1:23" x14ac:dyDescent="0.75">
      <c r="A357" s="33">
        <v>41987</v>
      </c>
      <c r="B357" s="227">
        <v>0</v>
      </c>
      <c r="C357" s="34">
        <f t="shared" si="58"/>
        <v>0</v>
      </c>
      <c r="D357">
        <v>24.620000000000005</v>
      </c>
      <c r="E357" s="34">
        <f>IF('Energy Usage'!A357&lt;MAIN!$B$19,0,$B$4*0.001)</f>
        <v>0.54</v>
      </c>
      <c r="F357" s="34">
        <f t="shared" si="65"/>
        <v>24.620000000000005</v>
      </c>
      <c r="G357" s="35">
        <v>125600</v>
      </c>
      <c r="H357" s="18">
        <f t="shared" ca="1" si="59"/>
        <v>0</v>
      </c>
      <c r="I357" s="18">
        <f t="shared" ca="1" si="60"/>
        <v>0</v>
      </c>
      <c r="J357" s="18">
        <f t="shared" si="55"/>
        <v>0</v>
      </c>
      <c r="K357" s="18">
        <f t="shared" si="56"/>
        <v>0</v>
      </c>
      <c r="L357" s="18">
        <f t="shared" si="57"/>
        <v>0</v>
      </c>
      <c r="M357" s="18">
        <f t="shared" si="61"/>
        <v>0</v>
      </c>
      <c r="N357" s="18">
        <f t="shared" si="62"/>
        <v>960</v>
      </c>
      <c r="O357" s="121">
        <f>IF(A357&lt;MAIN!$B$19,0,N357*3600/1000000/0.96/0.96)</f>
        <v>3.7500000000000004</v>
      </c>
      <c r="P357" s="121"/>
      <c r="Q357" s="121"/>
      <c r="R357" s="121"/>
      <c r="S357" s="121"/>
      <c r="T357" s="18">
        <f t="shared" ca="1" si="63"/>
        <v>3.7500000000000004</v>
      </c>
      <c r="U357" s="131">
        <f t="shared" ca="1" si="64"/>
        <v>0.2678571428571429</v>
      </c>
      <c r="V357" s="198">
        <f ca="1">IF(INT(SUM($U$10:U357)/100) &gt; INT(SUM($U$10:U356)/100), 1, 0)</f>
        <v>0</v>
      </c>
      <c r="W357" t="str" cm="1">
        <f t="array" aca="1" ref="W357" ca="1">IF(V357=1, IFERROR(ROW()-LOOKUP(2,1/($V$10:V356=1),ROW($V$10:V356)), ROW()-ROW($V$10)+1), "")</f>
        <v/>
      </c>
    </row>
    <row r="358" spans="1:23" x14ac:dyDescent="0.75">
      <c r="A358" s="33">
        <v>41988</v>
      </c>
      <c r="B358" s="227">
        <v>9</v>
      </c>
      <c r="C358" s="34">
        <f t="shared" si="58"/>
        <v>0.89999999999999991</v>
      </c>
      <c r="D358">
        <v>24.980000000000004</v>
      </c>
      <c r="E358" s="34">
        <f>IF('Energy Usage'!A358&lt;MAIN!$B$19,0,$B$4*0.001)</f>
        <v>0.54</v>
      </c>
      <c r="F358" s="34">
        <f t="shared" si="65"/>
        <v>24.980000000000004</v>
      </c>
      <c r="G358" s="35">
        <v>125600</v>
      </c>
      <c r="H358" s="18">
        <f t="shared" ca="1" si="59"/>
        <v>212033.9708355887</v>
      </c>
      <c r="I358" s="18">
        <f t="shared" ca="1" si="60"/>
        <v>0.2120339708355887</v>
      </c>
      <c r="J358" s="18">
        <f t="shared" si="55"/>
        <v>4499.9999999999991</v>
      </c>
      <c r="K358" s="18">
        <f t="shared" si="56"/>
        <v>4.4999999999999991</v>
      </c>
      <c r="L358" s="18">
        <f t="shared" si="57"/>
        <v>8999999.9999999981</v>
      </c>
      <c r="M358" s="18">
        <f t="shared" si="61"/>
        <v>8.9999999999999982</v>
      </c>
      <c r="N358" s="18">
        <f t="shared" si="62"/>
        <v>960</v>
      </c>
      <c r="O358" s="121">
        <f>IF(A358&lt;MAIN!$B$19,0,N358*3600/1000000/0.96/0.96)</f>
        <v>3.7500000000000004</v>
      </c>
      <c r="P358" s="121"/>
      <c r="Q358" s="121"/>
      <c r="R358" s="121"/>
      <c r="S358" s="121"/>
      <c r="T358" s="18">
        <f t="shared" ca="1" si="63"/>
        <v>12.962033970835586</v>
      </c>
      <c r="U358" s="131">
        <f t="shared" ca="1" si="64"/>
        <v>0.92585956934539915</v>
      </c>
      <c r="V358" s="198">
        <f ca="1">IF(INT(SUM($U$10:U358)/100) &gt; INT(SUM($U$10:U357)/100), 1, 0)</f>
        <v>0</v>
      </c>
      <c r="W358" t="str" cm="1">
        <f t="array" aca="1" ref="W358" ca="1">IF(V358=1, IFERROR(ROW()-LOOKUP(2,1/($V$10:V357=1),ROW($V$10:V357)), ROW()-ROW($V$10)+1), "")</f>
        <v/>
      </c>
    </row>
    <row r="359" spans="1:23" x14ac:dyDescent="0.75">
      <c r="A359" s="33">
        <v>41989</v>
      </c>
      <c r="B359" s="227">
        <v>20.2</v>
      </c>
      <c r="C359" s="34">
        <f t="shared" si="58"/>
        <v>2.02</v>
      </c>
      <c r="D359">
        <v>26</v>
      </c>
      <c r="E359" s="34">
        <f>IF('Energy Usage'!A359&lt;MAIN!$B$19,0,$B$4*0.001)</f>
        <v>0.54</v>
      </c>
      <c r="F359" s="34">
        <f t="shared" si="65"/>
        <v>26</v>
      </c>
      <c r="G359" s="35">
        <v>125600</v>
      </c>
      <c r="H359" s="18">
        <f t="shared" ca="1" si="59"/>
        <v>475898.46787543246</v>
      </c>
      <c r="I359" s="18">
        <f t="shared" ca="1" si="60"/>
        <v>0.47589846787543244</v>
      </c>
      <c r="J359" s="18">
        <f t="shared" si="55"/>
        <v>10100</v>
      </c>
      <c r="K359" s="18">
        <f t="shared" si="56"/>
        <v>10.1</v>
      </c>
      <c r="L359" s="18">
        <f t="shared" si="57"/>
        <v>20200000</v>
      </c>
      <c r="M359" s="18">
        <f t="shared" si="61"/>
        <v>20.2</v>
      </c>
      <c r="N359" s="18">
        <f t="shared" si="62"/>
        <v>960</v>
      </c>
      <c r="O359" s="121">
        <f>IF(A359&lt;MAIN!$B$19,0,N359*3600/1000000/0.96/0.96)</f>
        <v>3.7500000000000004</v>
      </c>
      <c r="P359" s="121"/>
      <c r="Q359" s="121"/>
      <c r="R359" s="121"/>
      <c r="S359" s="121"/>
      <c r="T359" s="18">
        <f t="shared" ca="1" si="63"/>
        <v>24.425898467875431</v>
      </c>
      <c r="U359" s="131">
        <f t="shared" ca="1" si="64"/>
        <v>1.7447070334196737</v>
      </c>
      <c r="V359" s="198">
        <f ca="1">IF(INT(SUM($U$10:U359)/100) &gt; INT(SUM($U$10:U358)/100), 1, 0)</f>
        <v>0</v>
      </c>
      <c r="W359" t="str" cm="1">
        <f t="array" aca="1" ref="W359" ca="1">IF(V359=1, IFERROR(ROW()-LOOKUP(2,1/($V$10:V358=1),ROW($V$10:V358)), ROW()-ROW($V$10)+1), "")</f>
        <v/>
      </c>
    </row>
    <row r="360" spans="1:23" x14ac:dyDescent="0.75">
      <c r="A360" s="33">
        <v>41990</v>
      </c>
      <c r="B360" s="227">
        <v>0.8</v>
      </c>
      <c r="C360" s="34">
        <f t="shared" si="58"/>
        <v>0.08</v>
      </c>
      <c r="D360">
        <v>25.54</v>
      </c>
      <c r="E360" s="34">
        <f>IF('Energy Usage'!A360&lt;MAIN!$B$19,0,$B$4*0.001)</f>
        <v>0.54</v>
      </c>
      <c r="F360" s="34">
        <f t="shared" si="65"/>
        <v>25.54</v>
      </c>
      <c r="G360" s="35">
        <v>125600</v>
      </c>
      <c r="H360" s="18">
        <f t="shared" ca="1" si="59"/>
        <v>18847.464074274554</v>
      </c>
      <c r="I360" s="18">
        <f t="shared" ca="1" si="60"/>
        <v>1.8847464074274553E-2</v>
      </c>
      <c r="J360" s="18">
        <f t="shared" si="55"/>
        <v>400</v>
      </c>
      <c r="K360" s="18">
        <f t="shared" si="56"/>
        <v>0.4</v>
      </c>
      <c r="L360" s="18">
        <f t="shared" si="57"/>
        <v>800000</v>
      </c>
      <c r="M360" s="18">
        <f t="shared" si="61"/>
        <v>0.8</v>
      </c>
      <c r="N360" s="18">
        <f t="shared" si="62"/>
        <v>960</v>
      </c>
      <c r="O360" s="121">
        <f>IF(A360&lt;MAIN!$B$19,0,N360*3600/1000000/0.96/0.96)</f>
        <v>3.7500000000000004</v>
      </c>
      <c r="P360" s="121"/>
      <c r="Q360" s="121"/>
      <c r="R360" s="121"/>
      <c r="S360" s="121"/>
      <c r="T360" s="18">
        <f t="shared" ca="1" si="63"/>
        <v>4.5688474640742749</v>
      </c>
      <c r="U360" s="131">
        <f t="shared" ca="1" si="64"/>
        <v>0.3263462474338768</v>
      </c>
      <c r="V360" s="198">
        <f ca="1">IF(INT(SUM($U$10:U360)/100) &gt; INT(SUM($U$10:U359)/100), 1, 0)</f>
        <v>0</v>
      </c>
      <c r="W360" t="str" cm="1">
        <f t="array" aca="1" ref="W360" ca="1">IF(V360=1, IFERROR(ROW()-LOOKUP(2,1/($V$10:V359=1),ROW($V$10:V359)), ROW()-ROW($V$10)+1), "")</f>
        <v/>
      </c>
    </row>
    <row r="361" spans="1:23" x14ac:dyDescent="0.75">
      <c r="A361" s="33">
        <v>41991</v>
      </c>
      <c r="B361" s="227">
        <v>24.6</v>
      </c>
      <c r="C361" s="34">
        <f t="shared" si="58"/>
        <v>2.46</v>
      </c>
      <c r="D361">
        <v>26</v>
      </c>
      <c r="E361" s="34">
        <f>IF('Energy Usage'!A361&lt;MAIN!$B$19,0,$B$4*0.001)</f>
        <v>0.54</v>
      </c>
      <c r="F361" s="34">
        <f>IF(F360+C361-E361&gt;$B$6,$B$6, IF( F360+C361-E361&lt;0, 0, F360+C361-E361))</f>
        <v>26</v>
      </c>
      <c r="G361" s="35">
        <v>125600</v>
      </c>
      <c r="H361" s="18">
        <f t="shared" ca="1" si="59"/>
        <v>579559.52028394246</v>
      </c>
      <c r="I361" s="18">
        <f t="shared" ca="1" si="60"/>
        <v>0.57955952028394242</v>
      </c>
      <c r="J361" s="18">
        <f t="shared" si="55"/>
        <v>12300</v>
      </c>
      <c r="K361" s="18">
        <f t="shared" si="56"/>
        <v>12.3</v>
      </c>
      <c r="L361" s="18">
        <f t="shared" si="57"/>
        <v>24600000</v>
      </c>
      <c r="M361" s="18">
        <f t="shared" si="61"/>
        <v>24.6</v>
      </c>
      <c r="N361" s="18">
        <f t="shared" si="62"/>
        <v>960</v>
      </c>
      <c r="O361" s="121">
        <f>IF(A361&lt;MAIN!$B$19,0,N361*3600/1000000/0.96/0.96)</f>
        <v>3.7500000000000004</v>
      </c>
      <c r="P361" s="121"/>
      <c r="Q361" s="121"/>
      <c r="R361" s="121"/>
      <c r="S361" s="121"/>
      <c r="T361" s="18">
        <f t="shared" ca="1" si="63"/>
        <v>28.929559520283945</v>
      </c>
      <c r="U361" s="131">
        <f t="shared" ca="1" si="64"/>
        <v>2.0663971085917106</v>
      </c>
      <c r="V361" s="198">
        <f ca="1">IF(INT(SUM($U$10:U361)/100) &gt; INT(SUM($U$10:U360)/100), 1, 0)</f>
        <v>0</v>
      </c>
      <c r="W361" t="str" cm="1">
        <f t="array" aca="1" ref="W361" ca="1">IF(V361=1, IFERROR(ROW()-LOOKUP(2,1/($V$10:V360=1),ROW($V$10:V360)), ROW()-ROW($V$10)+1), "")</f>
        <v/>
      </c>
    </row>
    <row r="362" spans="1:23" x14ac:dyDescent="0.75">
      <c r="A362" s="33">
        <v>41992</v>
      </c>
      <c r="B362" s="227">
        <v>0</v>
      </c>
      <c r="C362" s="34">
        <f t="shared" si="58"/>
        <v>0</v>
      </c>
      <c r="D362">
        <v>25.46</v>
      </c>
      <c r="E362" s="34">
        <f>IF('Energy Usage'!A362&lt;MAIN!$B$19,0,$B$4*0.001)</f>
        <v>0.54</v>
      </c>
      <c r="F362" s="34">
        <f t="shared" si="65"/>
        <v>25.46</v>
      </c>
      <c r="G362" s="35">
        <v>125600</v>
      </c>
      <c r="H362" s="18">
        <f t="shared" ca="1" si="59"/>
        <v>0</v>
      </c>
      <c r="I362" s="18">
        <f t="shared" ca="1" si="60"/>
        <v>0</v>
      </c>
      <c r="J362" s="18">
        <f t="shared" si="55"/>
        <v>0</v>
      </c>
      <c r="K362" s="18">
        <f t="shared" si="56"/>
        <v>0</v>
      </c>
      <c r="L362" s="18">
        <f t="shared" si="57"/>
        <v>0</v>
      </c>
      <c r="M362" s="18">
        <f t="shared" si="61"/>
        <v>0</v>
      </c>
      <c r="N362" s="18">
        <f t="shared" si="62"/>
        <v>960</v>
      </c>
      <c r="O362" s="121">
        <f>IF(A362&lt;MAIN!$B$19,0,N362*3600/1000000/0.96/0.96)</f>
        <v>3.7500000000000004</v>
      </c>
      <c r="P362" s="121"/>
      <c r="Q362" s="121"/>
      <c r="R362" s="121"/>
      <c r="S362" s="121"/>
      <c r="T362" s="18">
        <f t="shared" ca="1" si="63"/>
        <v>3.7500000000000004</v>
      </c>
      <c r="U362" s="131">
        <f t="shared" ca="1" si="64"/>
        <v>0.2678571428571429</v>
      </c>
      <c r="V362" s="198">
        <f ca="1">IF(INT(SUM($U$10:U362)/100) &gt; INT(SUM($U$10:U361)/100), 1, 0)</f>
        <v>0</v>
      </c>
      <c r="W362" t="str" cm="1">
        <f t="array" aca="1" ref="W362" ca="1">IF(V362=1, IFERROR(ROW()-LOOKUP(2,1/($V$10:V361=1),ROW($V$10:V361)), ROW()-ROW($V$10)+1), "")</f>
        <v/>
      </c>
    </row>
    <row r="363" spans="1:23" x14ac:dyDescent="0.75">
      <c r="A363" s="33">
        <v>41993</v>
      </c>
      <c r="B363" s="227">
        <v>0</v>
      </c>
      <c r="C363" s="34">
        <f t="shared" si="58"/>
        <v>0</v>
      </c>
      <c r="D363">
        <v>24.92</v>
      </c>
      <c r="E363" s="34">
        <f>IF('Energy Usage'!A363&lt;MAIN!$B$19,0,$B$4*0.001)</f>
        <v>0.54</v>
      </c>
      <c r="F363" s="34">
        <f t="shared" si="65"/>
        <v>24.92</v>
      </c>
      <c r="G363" s="35">
        <v>125600</v>
      </c>
      <c r="H363" s="18">
        <f t="shared" ca="1" si="59"/>
        <v>0</v>
      </c>
      <c r="I363" s="18">
        <f t="shared" ca="1" si="60"/>
        <v>0</v>
      </c>
      <c r="J363" s="18">
        <f t="shared" si="55"/>
        <v>0</v>
      </c>
      <c r="K363" s="18">
        <f t="shared" si="56"/>
        <v>0</v>
      </c>
      <c r="L363" s="18">
        <f t="shared" si="57"/>
        <v>0</v>
      </c>
      <c r="M363" s="18">
        <f t="shared" si="61"/>
        <v>0</v>
      </c>
      <c r="N363" s="18">
        <f t="shared" si="62"/>
        <v>960</v>
      </c>
      <c r="O363" s="121">
        <f>IF(A363&lt;MAIN!$B$19,0,N363*3600/1000000/0.96/0.96)</f>
        <v>3.7500000000000004</v>
      </c>
      <c r="P363" s="121"/>
      <c r="Q363" s="121"/>
      <c r="R363" s="121"/>
      <c r="S363" s="121"/>
      <c r="T363" s="18">
        <f t="shared" ca="1" si="63"/>
        <v>3.7500000000000004</v>
      </c>
      <c r="U363" s="131">
        <f t="shared" ca="1" si="64"/>
        <v>0.2678571428571429</v>
      </c>
      <c r="V363" s="198">
        <f ca="1">IF(INT(SUM($U$10:U363)/100) &gt; INT(SUM($U$10:U362)/100), 1, 0)</f>
        <v>0</v>
      </c>
      <c r="W363" t="str" cm="1">
        <f t="array" aca="1" ref="W363" ca="1">IF(V363=1, IFERROR(ROW()-LOOKUP(2,1/($V$10:V362=1),ROW($V$10:V362)), ROW()-ROW($V$10)+1), "")</f>
        <v/>
      </c>
    </row>
    <row r="364" spans="1:23" x14ac:dyDescent="0.75">
      <c r="A364" s="33">
        <v>41994</v>
      </c>
      <c r="B364" s="227">
        <v>8.8000000000000007</v>
      </c>
      <c r="C364" s="34">
        <f t="shared" si="58"/>
        <v>0.88</v>
      </c>
      <c r="D364">
        <v>25.26</v>
      </c>
      <c r="E364" s="34">
        <f>IF('Energy Usage'!A364&lt;MAIN!$B$19,0,$B$4*0.001)</f>
        <v>0.54</v>
      </c>
      <c r="F364" s="34">
        <f t="shared" si="65"/>
        <v>25.26</v>
      </c>
      <c r="G364" s="35">
        <v>125600</v>
      </c>
      <c r="H364" s="18">
        <f t="shared" ca="1" si="59"/>
        <v>207322.10481702007</v>
      </c>
      <c r="I364" s="18">
        <f t="shared" ca="1" si="60"/>
        <v>0.20732210481702007</v>
      </c>
      <c r="J364" s="18">
        <f t="shared" si="55"/>
        <v>4400</v>
      </c>
      <c r="K364" s="18">
        <f t="shared" si="56"/>
        <v>4.4000000000000004</v>
      </c>
      <c r="L364" s="18">
        <f t="shared" si="57"/>
        <v>8800000</v>
      </c>
      <c r="M364" s="18">
        <f t="shared" si="61"/>
        <v>8.8000000000000007</v>
      </c>
      <c r="N364" s="18">
        <f t="shared" si="62"/>
        <v>960</v>
      </c>
      <c r="O364" s="121">
        <f>IF(A364&lt;MAIN!$B$19,0,N364*3600/1000000/0.96/0.96)</f>
        <v>3.7500000000000004</v>
      </c>
      <c r="P364" s="121"/>
      <c r="Q364" s="121"/>
      <c r="R364" s="121"/>
      <c r="S364" s="121"/>
      <c r="T364" s="18">
        <f t="shared" ca="1" si="63"/>
        <v>12.757322104817021</v>
      </c>
      <c r="U364" s="131">
        <f t="shared" ca="1" si="64"/>
        <v>0.91123729320121594</v>
      </c>
      <c r="V364" s="198">
        <f ca="1">IF(INT(SUM($U$10:U364)/100) &gt; INT(SUM($U$10:U363)/100), 1, 0)</f>
        <v>0</v>
      </c>
      <c r="W364" t="str" cm="1">
        <f t="array" aca="1" ref="W364" ca="1">IF(V364=1, IFERROR(ROW()-LOOKUP(2,1/($V$10:V363=1),ROW($V$10:V363)), ROW()-ROW($V$10)+1), "")</f>
        <v/>
      </c>
    </row>
    <row r="365" spans="1:23" x14ac:dyDescent="0.75">
      <c r="A365" s="33">
        <v>41995</v>
      </c>
      <c r="B365" s="227">
        <v>11.6</v>
      </c>
      <c r="C365" s="34">
        <f t="shared" si="58"/>
        <v>1.1599999999999999</v>
      </c>
      <c r="D365">
        <v>25.880000000000003</v>
      </c>
      <c r="E365" s="34">
        <f>IF('Energy Usage'!A365&lt;MAIN!$B$19,0,$B$4*0.001)</f>
        <v>0.54</v>
      </c>
      <c r="F365" s="34">
        <f t="shared" si="65"/>
        <v>25.880000000000003</v>
      </c>
      <c r="G365" s="35">
        <v>125600</v>
      </c>
      <c r="H365" s="18">
        <f t="shared" ca="1" si="59"/>
        <v>273288.22907698102</v>
      </c>
      <c r="I365" s="18">
        <f t="shared" ca="1" si="60"/>
        <v>0.27328822907698103</v>
      </c>
      <c r="J365" s="18">
        <f t="shared" si="55"/>
        <v>5799.9999999999991</v>
      </c>
      <c r="K365" s="18">
        <f t="shared" si="56"/>
        <v>5.7999999999999989</v>
      </c>
      <c r="L365" s="18">
        <f t="shared" si="57"/>
        <v>11599999.999999998</v>
      </c>
      <c r="M365" s="18">
        <f t="shared" si="61"/>
        <v>11.599999999999998</v>
      </c>
      <c r="N365" s="18">
        <f t="shared" si="62"/>
        <v>960</v>
      </c>
      <c r="O365" s="121">
        <f>IF(A365&lt;MAIN!$B$19,0,N365*3600/1000000/0.96/0.96)</f>
        <v>3.7500000000000004</v>
      </c>
      <c r="P365" s="121"/>
      <c r="Q365" s="121"/>
      <c r="R365" s="121"/>
      <c r="S365" s="121"/>
      <c r="T365" s="18">
        <f t="shared" ca="1" si="63"/>
        <v>15.623288229076978</v>
      </c>
      <c r="U365" s="131">
        <f t="shared" ca="1" si="64"/>
        <v>1.1159491592197843</v>
      </c>
      <c r="V365" s="198">
        <f ca="1">IF(INT(SUM($U$10:U365)/100) &gt; INT(SUM($U$10:U364)/100), 1, 0)</f>
        <v>0</v>
      </c>
      <c r="W365" t="str" cm="1">
        <f t="array" aca="1" ref="W365" ca="1">IF(V365=1, IFERROR(ROW()-LOOKUP(2,1/($V$10:V364=1),ROW($V$10:V364)), ROW()-ROW($V$10)+1), "")</f>
        <v/>
      </c>
    </row>
    <row r="366" spans="1:23" x14ac:dyDescent="0.75">
      <c r="A366" s="33">
        <v>41996</v>
      </c>
      <c r="B366" s="227">
        <v>10</v>
      </c>
      <c r="C366" s="34">
        <f t="shared" si="58"/>
        <v>1</v>
      </c>
      <c r="D366">
        <v>26</v>
      </c>
      <c r="E366" s="34">
        <f>IF('Energy Usage'!A366&lt;MAIN!$B$19,0,$B$4*0.001)</f>
        <v>0.54</v>
      </c>
      <c r="F366" s="34">
        <f t="shared" si="65"/>
        <v>26</v>
      </c>
      <c r="G366" s="35">
        <v>125600</v>
      </c>
      <c r="H366" s="18">
        <f t="shared" ca="1" si="59"/>
        <v>235593.30092843191</v>
      </c>
      <c r="I366" s="18">
        <f t="shared" ca="1" si="60"/>
        <v>0.23559330092843192</v>
      </c>
      <c r="J366" s="18">
        <f t="shared" si="55"/>
        <v>5000</v>
      </c>
      <c r="K366" s="18">
        <f t="shared" si="56"/>
        <v>5</v>
      </c>
      <c r="L366" s="18">
        <f t="shared" si="57"/>
        <v>10000000</v>
      </c>
      <c r="M366" s="18">
        <f t="shared" si="61"/>
        <v>10</v>
      </c>
      <c r="N366" s="18">
        <f t="shared" si="62"/>
        <v>960</v>
      </c>
      <c r="O366" s="121">
        <f>IF(A366&lt;MAIN!$B$19,0,N366*3600/1000000/0.96/0.96)</f>
        <v>3.7500000000000004</v>
      </c>
      <c r="P366" s="121"/>
      <c r="Q366" s="121"/>
      <c r="R366" s="121"/>
      <c r="S366" s="121"/>
      <c r="T366" s="18">
        <f t="shared" ca="1" si="63"/>
        <v>13.985593300928432</v>
      </c>
      <c r="U366" s="131">
        <f t="shared" ca="1" si="64"/>
        <v>0.99897095006631664</v>
      </c>
      <c r="V366" s="198">
        <f ca="1">IF(INT(SUM($U$10:U366)/100) &gt; INT(SUM($U$10:U365)/100), 1, 0)</f>
        <v>0</v>
      </c>
      <c r="W366" t="str" cm="1">
        <f t="array" aca="1" ref="W366" ca="1">IF(V366=1, IFERROR(ROW()-LOOKUP(2,1/($V$10:V365=1),ROW($V$10:V365)), ROW()-ROW($V$10)+1), "")</f>
        <v/>
      </c>
    </row>
    <row r="367" spans="1:23" x14ac:dyDescent="0.75">
      <c r="A367" s="33">
        <v>41997</v>
      </c>
      <c r="B367" s="227">
        <v>2.2000000000000002</v>
      </c>
      <c r="C367" s="34">
        <f t="shared" si="58"/>
        <v>0.22</v>
      </c>
      <c r="D367">
        <v>25.68</v>
      </c>
      <c r="E367" s="34">
        <f>IF('Energy Usage'!A367&lt;MAIN!$B$19,0,$B$4*0.001)</f>
        <v>0.54</v>
      </c>
      <c r="F367" s="34">
        <f t="shared" si="65"/>
        <v>25.68</v>
      </c>
      <c r="G367" s="35">
        <v>125600</v>
      </c>
      <c r="H367" s="18">
        <f t="shared" ca="1" si="59"/>
        <v>51830.526204255017</v>
      </c>
      <c r="I367" s="18">
        <f t="shared" ca="1" si="60"/>
        <v>5.1830526204255017E-2</v>
      </c>
      <c r="J367" s="18">
        <f t="shared" si="55"/>
        <v>1100</v>
      </c>
      <c r="K367" s="18">
        <f t="shared" si="56"/>
        <v>1.1000000000000001</v>
      </c>
      <c r="L367" s="18">
        <f t="shared" si="57"/>
        <v>2200000</v>
      </c>
      <c r="M367" s="18">
        <f t="shared" si="61"/>
        <v>2.2000000000000002</v>
      </c>
      <c r="N367" s="18">
        <f t="shared" si="62"/>
        <v>960</v>
      </c>
      <c r="O367" s="121">
        <f>IF(A367&lt;MAIN!$B$19,0,N367*3600/1000000/0.96/0.96)</f>
        <v>3.7500000000000004</v>
      </c>
      <c r="P367" s="121"/>
      <c r="Q367" s="121"/>
      <c r="R367" s="121"/>
      <c r="S367" s="121"/>
      <c r="T367" s="18">
        <f t="shared" ca="1" si="63"/>
        <v>6.0018305262042553</v>
      </c>
      <c r="U367" s="131">
        <f t="shared" ca="1" si="64"/>
        <v>0.42870218044316111</v>
      </c>
      <c r="V367" s="198">
        <f ca="1">IF(INT(SUM($U$10:U367)/100) &gt; INT(SUM($U$10:U366)/100), 1, 0)</f>
        <v>0</v>
      </c>
      <c r="W367" t="str" cm="1">
        <f t="array" aca="1" ref="W367" ca="1">IF(V367=1, IFERROR(ROW()-LOOKUP(2,1/($V$10:V366=1),ROW($V$10:V366)), ROW()-ROW($V$10)+1), "")</f>
        <v/>
      </c>
    </row>
    <row r="368" spans="1:23" x14ac:dyDescent="0.75">
      <c r="A368" s="33">
        <v>41998</v>
      </c>
      <c r="B368" s="227">
        <v>0.6</v>
      </c>
      <c r="C368" s="34">
        <f t="shared" si="58"/>
        <v>0.06</v>
      </c>
      <c r="D368">
        <v>25.2</v>
      </c>
      <c r="E368" s="34">
        <f>IF('Energy Usage'!A368&lt;MAIN!$B$19,0,$B$4*0.001)</f>
        <v>0.54</v>
      </c>
      <c r="F368" s="34">
        <f t="shared" si="65"/>
        <v>25.2</v>
      </c>
      <c r="G368" s="35">
        <v>125600</v>
      </c>
      <c r="H368" s="18">
        <f t="shared" ca="1" si="59"/>
        <v>14135.598055705914</v>
      </c>
      <c r="I368" s="18">
        <f t="shared" ca="1" si="60"/>
        <v>1.4135598055705913E-2</v>
      </c>
      <c r="J368" s="18">
        <f t="shared" si="55"/>
        <v>300</v>
      </c>
      <c r="K368" s="18">
        <f t="shared" si="56"/>
        <v>0.3</v>
      </c>
      <c r="L368" s="18">
        <f t="shared" si="57"/>
        <v>600000</v>
      </c>
      <c r="M368" s="18">
        <f t="shared" si="61"/>
        <v>0.6</v>
      </c>
      <c r="N368" s="18">
        <f t="shared" si="62"/>
        <v>960</v>
      </c>
      <c r="O368" s="121">
        <f>IF(A368&lt;MAIN!$B$19,0,N368*3600/1000000/0.96/0.96)</f>
        <v>3.7500000000000004</v>
      </c>
      <c r="P368" s="121"/>
      <c r="Q368" s="121"/>
      <c r="R368" s="121"/>
      <c r="S368" s="121"/>
      <c r="T368" s="18">
        <f t="shared" ca="1" si="63"/>
        <v>4.3641355980557064</v>
      </c>
      <c r="U368" s="131">
        <f t="shared" ca="1" si="64"/>
        <v>0.31172397128969331</v>
      </c>
      <c r="V368" s="198">
        <f ca="1">IF(INT(SUM($U$10:U368)/100) &gt; INT(SUM($U$10:U367)/100), 1, 0)</f>
        <v>0</v>
      </c>
      <c r="W368" t="str" cm="1">
        <f t="array" aca="1" ref="W368" ca="1">IF(V368=1, IFERROR(ROW()-LOOKUP(2,1/($V$10:V367=1),ROW($V$10:V367)), ROW()-ROW($V$10)+1), "")</f>
        <v/>
      </c>
    </row>
    <row r="369" spans="1:23" x14ac:dyDescent="0.75">
      <c r="A369" s="33">
        <v>41999</v>
      </c>
      <c r="B369" s="227">
        <v>10.199999999999999</v>
      </c>
      <c r="C369" s="34">
        <f t="shared" si="58"/>
        <v>1.0199999999999998</v>
      </c>
      <c r="D369">
        <v>25.68</v>
      </c>
      <c r="E369" s="34">
        <f>IF('Energy Usage'!A369&lt;MAIN!$B$19,0,$B$4*0.001)</f>
        <v>0.54</v>
      </c>
      <c r="F369" s="34">
        <f t="shared" si="65"/>
        <v>25.68</v>
      </c>
      <c r="G369" s="35">
        <v>125600</v>
      </c>
      <c r="H369" s="18">
        <f t="shared" ca="1" si="59"/>
        <v>240305.16694700049</v>
      </c>
      <c r="I369" s="18">
        <f t="shared" ca="1" si="60"/>
        <v>0.24030516694700049</v>
      </c>
      <c r="J369" s="18">
        <f t="shared" si="55"/>
        <v>5099.9999999999991</v>
      </c>
      <c r="K369" s="18">
        <f t="shared" si="56"/>
        <v>5.0999999999999988</v>
      </c>
      <c r="L369" s="18">
        <f t="shared" si="57"/>
        <v>10199999.999999998</v>
      </c>
      <c r="M369" s="18">
        <f t="shared" si="61"/>
        <v>10.199999999999998</v>
      </c>
      <c r="N369" s="18">
        <f t="shared" si="62"/>
        <v>960</v>
      </c>
      <c r="O369" s="121">
        <f>IF(A369&lt;MAIN!$B$19,0,N369*3600/1000000/0.96/0.96)</f>
        <v>3.7500000000000004</v>
      </c>
      <c r="P369" s="121"/>
      <c r="Q369" s="121"/>
      <c r="R369" s="121"/>
      <c r="S369" s="121"/>
      <c r="T369" s="18">
        <f t="shared" ca="1" si="63"/>
        <v>14.190305166946999</v>
      </c>
      <c r="U369" s="131">
        <f t="shared" ca="1" si="64"/>
        <v>1.0135932262105001</v>
      </c>
      <c r="V369" s="198">
        <f ca="1">IF(INT(SUM($U$10:U369)/100) &gt; INT(SUM($U$10:U368)/100), 1, 0)</f>
        <v>0</v>
      </c>
      <c r="W369" t="str" cm="1">
        <f t="array" aca="1" ref="W369" ca="1">IF(V369=1, IFERROR(ROW()-LOOKUP(2,1/($V$10:V368=1),ROW($V$10:V368)), ROW()-ROW($V$10)+1), "")</f>
        <v/>
      </c>
    </row>
    <row r="370" spans="1:23" x14ac:dyDescent="0.75">
      <c r="A370" s="33">
        <v>42000</v>
      </c>
      <c r="B370" s="227">
        <v>5.4</v>
      </c>
      <c r="C370" s="34">
        <f t="shared" si="58"/>
        <v>0.54</v>
      </c>
      <c r="D370">
        <v>25.68</v>
      </c>
      <c r="E370" s="34">
        <f>IF('Energy Usage'!A370&lt;MAIN!$B$19,0,$B$4*0.001)</f>
        <v>0.54</v>
      </c>
      <c r="F370" s="34">
        <f t="shared" si="65"/>
        <v>25.68</v>
      </c>
      <c r="G370" s="35">
        <v>125600</v>
      </c>
      <c r="H370" s="18">
        <f t="shared" ca="1" si="59"/>
        <v>127220.38250135323</v>
      </c>
      <c r="I370" s="18">
        <f t="shared" ca="1" si="60"/>
        <v>0.12722038250135323</v>
      </c>
      <c r="J370" s="18">
        <f t="shared" si="55"/>
        <v>2700</v>
      </c>
      <c r="K370" s="18">
        <f t="shared" si="56"/>
        <v>2.7</v>
      </c>
      <c r="L370" s="18">
        <f t="shared" si="57"/>
        <v>5400000</v>
      </c>
      <c r="M370" s="18">
        <f t="shared" si="61"/>
        <v>5.4</v>
      </c>
      <c r="N370" s="18">
        <f t="shared" si="62"/>
        <v>960</v>
      </c>
      <c r="O370" s="121">
        <f>IF(A370&lt;MAIN!$B$19,0,N370*3600/1000000/0.96/0.96)</f>
        <v>3.7500000000000004</v>
      </c>
      <c r="P370" s="121"/>
      <c r="Q370" s="121"/>
      <c r="R370" s="121"/>
      <c r="S370" s="121"/>
      <c r="T370" s="18">
        <f t="shared" ca="1" si="63"/>
        <v>9.2772203825013548</v>
      </c>
      <c r="U370" s="131">
        <f t="shared" ca="1" si="64"/>
        <v>0.66265859875009681</v>
      </c>
      <c r="V370" s="198">
        <f ca="1">IF(INT(SUM($U$10:U370)/100) &gt; INT(SUM($U$10:U369)/100), 1, 0)</f>
        <v>0</v>
      </c>
      <c r="W370" t="str" cm="1">
        <f t="array" aca="1" ref="W370" ca="1">IF(V370=1, IFERROR(ROW()-LOOKUP(2,1/($V$10:V369=1),ROW($V$10:V369)), ROW()-ROW($V$10)+1), "")</f>
        <v/>
      </c>
    </row>
    <row r="371" spans="1:23" x14ac:dyDescent="0.75">
      <c r="A371" s="33">
        <v>42001</v>
      </c>
      <c r="B371" s="227">
        <v>0</v>
      </c>
      <c r="C371" s="34">
        <f t="shared" si="58"/>
        <v>0</v>
      </c>
      <c r="D371">
        <v>25.14</v>
      </c>
      <c r="E371" s="34">
        <f>IF('Energy Usage'!A371&lt;MAIN!$B$19,0,$B$4*0.001)</f>
        <v>0.54</v>
      </c>
      <c r="F371" s="34">
        <f t="shared" si="65"/>
        <v>25.14</v>
      </c>
      <c r="G371" s="35">
        <v>125600</v>
      </c>
      <c r="H371" s="18">
        <f t="shared" ca="1" si="59"/>
        <v>0</v>
      </c>
      <c r="I371" s="18">
        <f t="shared" ca="1" si="60"/>
        <v>0</v>
      </c>
      <c r="J371" s="18">
        <f t="shared" si="55"/>
        <v>0</v>
      </c>
      <c r="K371" s="18">
        <f t="shared" si="56"/>
        <v>0</v>
      </c>
      <c r="L371" s="18">
        <f t="shared" si="57"/>
        <v>0</v>
      </c>
      <c r="M371" s="18">
        <f t="shared" si="61"/>
        <v>0</v>
      </c>
      <c r="N371" s="18">
        <f t="shared" si="62"/>
        <v>960</v>
      </c>
      <c r="O371" s="121">
        <f>IF(A371&lt;MAIN!$B$19,0,N371*3600/1000000/0.96/0.96)</f>
        <v>3.7500000000000004</v>
      </c>
      <c r="P371" s="121"/>
      <c r="Q371" s="121"/>
      <c r="R371" s="121"/>
      <c r="S371" s="121"/>
      <c r="T371" s="18">
        <f t="shared" ca="1" si="63"/>
        <v>3.7500000000000004</v>
      </c>
      <c r="U371" s="131">
        <f t="shared" ca="1" si="64"/>
        <v>0.2678571428571429</v>
      </c>
      <c r="V371" s="198">
        <f ca="1">IF(INT(SUM($U$10:U371)/100) &gt; INT(SUM($U$10:U370)/100), 1, 0)</f>
        <v>0</v>
      </c>
      <c r="W371" t="str" cm="1">
        <f t="array" aca="1" ref="W371" ca="1">IF(V371=1, IFERROR(ROW()-LOOKUP(2,1/($V$10:V370=1),ROW($V$10:V370)), ROW()-ROW($V$10)+1), "")</f>
        <v/>
      </c>
    </row>
    <row r="372" spans="1:23" x14ac:dyDescent="0.75">
      <c r="A372" s="33">
        <v>42002</v>
      </c>
      <c r="B372" s="227">
        <v>0</v>
      </c>
      <c r="C372" s="34">
        <f t="shared" si="58"/>
        <v>0</v>
      </c>
      <c r="D372">
        <v>24.6</v>
      </c>
      <c r="E372" s="34">
        <f>IF('Energy Usage'!A372&lt;MAIN!$B$19,0,$B$4*0.001)</f>
        <v>0.54</v>
      </c>
      <c r="F372" s="34">
        <f t="shared" si="65"/>
        <v>24.6</v>
      </c>
      <c r="G372" s="35">
        <v>125600</v>
      </c>
      <c r="H372" s="18">
        <f t="shared" ca="1" si="59"/>
        <v>0</v>
      </c>
      <c r="I372" s="18">
        <f t="shared" ca="1" si="60"/>
        <v>0</v>
      </c>
      <c r="J372" s="18">
        <f t="shared" si="55"/>
        <v>0</v>
      </c>
      <c r="K372" s="18">
        <f t="shared" si="56"/>
        <v>0</v>
      </c>
      <c r="L372" s="18">
        <f t="shared" si="57"/>
        <v>0</v>
      </c>
      <c r="M372" s="18">
        <f t="shared" si="61"/>
        <v>0</v>
      </c>
      <c r="N372" s="18">
        <f t="shared" si="62"/>
        <v>960</v>
      </c>
      <c r="O372" s="121">
        <f>IF(A372&lt;MAIN!$B$19,0,N372*3600/1000000/0.96/0.96)</f>
        <v>3.7500000000000004</v>
      </c>
      <c r="P372" s="121"/>
      <c r="Q372" s="121"/>
      <c r="R372" s="121"/>
      <c r="S372" s="121"/>
      <c r="T372" s="18">
        <f t="shared" ca="1" si="63"/>
        <v>3.7500000000000004</v>
      </c>
      <c r="U372" s="131">
        <f t="shared" ca="1" si="64"/>
        <v>0.2678571428571429</v>
      </c>
      <c r="V372" s="198">
        <f ca="1">IF(INT(SUM($U$10:U372)/100) &gt; INT(SUM($U$10:U371)/100), 1, 0)</f>
        <v>0</v>
      </c>
      <c r="W372" t="str" cm="1">
        <f t="array" aca="1" ref="W372" ca="1">IF(V372=1, IFERROR(ROW()-LOOKUP(2,1/($V$10:V371=1),ROW($V$10:V371)), ROW()-ROW($V$10)+1), "")</f>
        <v/>
      </c>
    </row>
    <row r="373" spans="1:23" x14ac:dyDescent="0.75">
      <c r="A373" s="33">
        <v>42003</v>
      </c>
      <c r="B373" s="227">
        <v>0</v>
      </c>
      <c r="C373" s="34">
        <f t="shared" si="58"/>
        <v>0</v>
      </c>
      <c r="D373">
        <v>24.060000000000002</v>
      </c>
      <c r="E373" s="34">
        <f>IF('Energy Usage'!A373&lt;MAIN!$B$19,0,$B$4*0.001)</f>
        <v>0.54</v>
      </c>
      <c r="F373" s="34">
        <f t="shared" si="65"/>
        <v>24.060000000000002</v>
      </c>
      <c r="G373" s="35">
        <v>125600</v>
      </c>
      <c r="H373" s="18">
        <f t="shared" ca="1" si="59"/>
        <v>0</v>
      </c>
      <c r="I373" s="18">
        <f t="shared" ca="1" si="60"/>
        <v>0</v>
      </c>
      <c r="J373" s="18">
        <f t="shared" si="55"/>
        <v>0</v>
      </c>
      <c r="K373" s="18">
        <f t="shared" si="56"/>
        <v>0</v>
      </c>
      <c r="L373" s="18">
        <f t="shared" si="57"/>
        <v>0</v>
      </c>
      <c r="M373" s="18">
        <f t="shared" si="61"/>
        <v>0</v>
      </c>
      <c r="N373" s="18">
        <f t="shared" si="62"/>
        <v>960</v>
      </c>
      <c r="O373" s="121">
        <f>IF(A373&lt;MAIN!$B$19,0,N373*3600/1000000/0.96/0.96)</f>
        <v>3.7500000000000004</v>
      </c>
      <c r="P373" s="121"/>
      <c r="Q373" s="121"/>
      <c r="R373" s="121"/>
      <c r="S373" s="121"/>
      <c r="T373" s="18">
        <f t="shared" ca="1" si="63"/>
        <v>3.7500000000000004</v>
      </c>
      <c r="U373" s="131">
        <f t="shared" ca="1" si="64"/>
        <v>0.2678571428571429</v>
      </c>
      <c r="V373" s="198">
        <f ca="1">IF(INT(SUM($U$10:U373)/100) &gt; INT(SUM($U$10:U372)/100), 1, 0)</f>
        <v>0</v>
      </c>
      <c r="W373" t="str" cm="1">
        <f t="array" aca="1" ref="W373" ca="1">IF(V373=1, IFERROR(ROW()-LOOKUP(2,1/($V$10:V372=1),ROW($V$10:V372)), ROW()-ROW($V$10)+1), "")</f>
        <v/>
      </c>
    </row>
    <row r="374" spans="1:23" x14ac:dyDescent="0.75">
      <c r="A374" s="33">
        <v>42004</v>
      </c>
      <c r="B374" s="227">
        <v>0</v>
      </c>
      <c r="C374" s="34">
        <f t="shared" si="58"/>
        <v>0</v>
      </c>
      <c r="D374">
        <v>23.520000000000003</v>
      </c>
      <c r="E374" s="34">
        <f>IF('Energy Usage'!A374&lt;MAIN!$B$19,0,$B$4*0.001)</f>
        <v>0.54</v>
      </c>
      <c r="F374" s="34">
        <f t="shared" si="65"/>
        <v>23.520000000000003</v>
      </c>
      <c r="G374" s="35">
        <v>125600</v>
      </c>
      <c r="H374" s="18">
        <f t="shared" ca="1" si="59"/>
        <v>0</v>
      </c>
      <c r="I374" s="18">
        <f t="shared" ca="1" si="60"/>
        <v>0</v>
      </c>
      <c r="J374" s="18">
        <f t="shared" si="55"/>
        <v>0</v>
      </c>
      <c r="K374" s="18">
        <f t="shared" si="56"/>
        <v>0</v>
      </c>
      <c r="L374" s="18">
        <f t="shared" si="57"/>
        <v>0</v>
      </c>
      <c r="M374" s="18">
        <f t="shared" si="61"/>
        <v>0</v>
      </c>
      <c r="N374" s="18">
        <f t="shared" si="62"/>
        <v>960</v>
      </c>
      <c r="O374" s="121">
        <f>IF(A374&lt;MAIN!$B$19,0,N374*3600/1000000/0.96/0.96)</f>
        <v>3.7500000000000004</v>
      </c>
      <c r="P374" s="121"/>
      <c r="Q374" s="121"/>
      <c r="R374" s="121"/>
      <c r="S374" s="121"/>
      <c r="T374" s="18">
        <f t="shared" ca="1" si="63"/>
        <v>3.7500000000000004</v>
      </c>
      <c r="U374" s="131">
        <f t="shared" ca="1" si="64"/>
        <v>0.2678571428571429</v>
      </c>
      <c r="V374" s="198">
        <f ca="1">IF(INT(SUM($U$10:U374)/100) &gt; INT(SUM($U$10:U373)/100), 1, 0)</f>
        <v>0</v>
      </c>
      <c r="W374" t="str" cm="1">
        <f t="array" aca="1" ref="W374" ca="1">IF(V374=1, IFERROR(ROW()-LOOKUP(2,1/($V$10:V373=1),ROW($V$10:V373)), ROW()-ROW($V$10)+1), "")</f>
        <v/>
      </c>
    </row>
  </sheetData>
  <autoFilter ref="A8:O374" xr:uid="{425B4137-8F80-4039-851A-9B7029245AD9}"/>
  <mergeCells count="3">
    <mergeCell ref="A1:F1"/>
    <mergeCell ref="Q8:Q9"/>
    <mergeCell ref="V8:V9"/>
  </mergeCells>
  <conditionalFormatting sqref="V1:V1048576">
    <cfRule type="cellIs" dxfId="0" priority="1" operator="equal">
      <formula>1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85D62-9753-4275-BF73-3626420770A4}">
  <dimension ref="A1:V800"/>
  <sheetViews>
    <sheetView topLeftCell="E1" workbookViewId="0"/>
  </sheetViews>
  <sheetFormatPr defaultRowHeight="14.75" x14ac:dyDescent="0.75"/>
  <cols>
    <col min="1" max="1" width="18.7265625" customWidth="1"/>
    <col min="2" max="2" width="16.1328125" customWidth="1"/>
    <col min="4" max="4" width="19.40625" customWidth="1"/>
    <col min="5" max="5" width="9.54296875" bestFit="1" customWidth="1"/>
    <col min="11" max="11" width="10.26953125" customWidth="1"/>
    <col min="12" max="12" width="17.40625" customWidth="1"/>
    <col min="13" max="13" width="10.86328125" customWidth="1"/>
    <col min="14" max="14" width="12.86328125" customWidth="1"/>
  </cols>
  <sheetData>
    <row r="1" spans="1:22" x14ac:dyDescent="0.75">
      <c r="A1" s="100" t="s">
        <v>238</v>
      </c>
      <c r="B1" s="101"/>
      <c r="D1" s="100" t="s">
        <v>239</v>
      </c>
      <c r="E1" s="101"/>
      <c r="F1" s="71"/>
      <c r="G1" s="249" t="s">
        <v>240</v>
      </c>
      <c r="H1" s="250"/>
      <c r="I1" s="250"/>
      <c r="J1" s="251"/>
      <c r="K1" s="90"/>
      <c r="L1" s="116" t="s">
        <v>72</v>
      </c>
      <c r="M1" s="117"/>
      <c r="N1" s="71"/>
      <c r="O1" s="71" t="s">
        <v>241</v>
      </c>
      <c r="P1" s="71"/>
      <c r="Q1" s="71"/>
      <c r="R1" s="71"/>
      <c r="S1" s="109" t="s">
        <v>242</v>
      </c>
    </row>
    <row r="2" spans="1:22" x14ac:dyDescent="0.75">
      <c r="A2" s="102" t="s">
        <v>243</v>
      </c>
      <c r="B2" s="103">
        <f>MAIN!B30</f>
        <v>16.355121522018724</v>
      </c>
      <c r="D2" s="106" t="s">
        <v>244</v>
      </c>
      <c r="E2" s="107">
        <f>MAIN!B39</f>
        <v>0.02</v>
      </c>
      <c r="F2" s="94"/>
      <c r="G2" s="109"/>
      <c r="H2" s="93" t="s">
        <v>245</v>
      </c>
      <c r="I2" s="93" t="s">
        <v>246</v>
      </c>
      <c r="J2" s="111" t="s">
        <v>247</v>
      </c>
      <c r="K2" s="71"/>
      <c r="L2" s="109" t="s">
        <v>248</v>
      </c>
      <c r="M2" s="110">
        <f>MAIN!M3</f>
        <v>1000</v>
      </c>
      <c r="N2" s="90"/>
      <c r="O2" s="71" t="s">
        <v>249</v>
      </c>
      <c r="P2" s="90">
        <f>(($M$2/2)*(($E$4*$B$2)/$E$2 + $E$5))/1000000</f>
        <v>2.4443901902523407E-2</v>
      </c>
      <c r="Q2" s="71"/>
      <c r="R2" s="71"/>
      <c r="S2" s="93" t="s">
        <v>249</v>
      </c>
      <c r="T2" s="93">
        <f>$P$2-H3</f>
        <v>4.1643901902523407E-2</v>
      </c>
      <c r="U2" s="93">
        <f>$P$2-I3</f>
        <v>2.8343901902523408E-2</v>
      </c>
      <c r="V2" s="93">
        <f>$P$2-J3</f>
        <v>3.954390190252341E-2</v>
      </c>
    </row>
    <row r="3" spans="1:22" ht="15.5" thickBot="1" x14ac:dyDescent="0.9">
      <c r="A3" s="104" t="s">
        <v>250</v>
      </c>
      <c r="B3" s="105">
        <f>MAIN!B31</f>
        <v>9.3000000000000007</v>
      </c>
      <c r="D3" s="106" t="s">
        <v>251</v>
      </c>
      <c r="E3" s="108">
        <f>PI()*(E2/2)^2</f>
        <v>3.1415926535897931E-4</v>
      </c>
      <c r="F3" s="94"/>
      <c r="G3" s="109" t="s">
        <v>249</v>
      </c>
      <c r="H3" s="99">
        <v>-1.72E-2</v>
      </c>
      <c r="I3" s="99">
        <v>-3.8999999999999998E-3</v>
      </c>
      <c r="J3" s="112">
        <v>-1.5100000000000001E-2</v>
      </c>
      <c r="K3" s="71"/>
      <c r="L3" s="113" t="s">
        <v>252</v>
      </c>
      <c r="M3" s="118">
        <f>MAIN!M4</f>
        <v>9.81</v>
      </c>
      <c r="N3" s="90"/>
      <c r="O3" s="71" t="s">
        <v>253</v>
      </c>
      <c r="P3" s="90">
        <f>$E$6</f>
        <v>3767.1738800000003</v>
      </c>
      <c r="Q3" s="71"/>
      <c r="R3" s="71"/>
      <c r="S3" s="93" t="s">
        <v>253</v>
      </c>
      <c r="T3" s="93">
        <f>$P$3-H4</f>
        <v>3767.5343800000001</v>
      </c>
      <c r="U3" s="93">
        <f>$P$3-I4</f>
        <v>3767.2698800000003</v>
      </c>
      <c r="V3" s="93">
        <f>$P$3-J4</f>
        <v>3767.7254800000001</v>
      </c>
    </row>
    <row r="4" spans="1:22" ht="15.5" thickBot="1" x14ac:dyDescent="0.9">
      <c r="D4" s="109" t="s">
        <v>254</v>
      </c>
      <c r="E4" s="110">
        <f>MAIN!B40</f>
        <v>0.05</v>
      </c>
      <c r="F4" s="71"/>
      <c r="G4" s="109" t="s">
        <v>253</v>
      </c>
      <c r="H4" s="99">
        <v>-0.36049999999999999</v>
      </c>
      <c r="I4" s="99">
        <v>-9.6000000000000002E-2</v>
      </c>
      <c r="J4" s="112">
        <v>-0.55159999999999998</v>
      </c>
      <c r="K4" s="71"/>
      <c r="L4" s="71"/>
      <c r="M4" s="71"/>
      <c r="N4" s="90"/>
      <c r="O4" s="71" t="s">
        <v>255</v>
      </c>
      <c r="P4" s="90">
        <f>M2*M3*B3/1000</f>
        <v>91.233000000000004</v>
      </c>
      <c r="Q4" s="71"/>
      <c r="R4" s="71"/>
      <c r="S4" s="93" t="s">
        <v>256</v>
      </c>
      <c r="T4">
        <f>$P$4-H5</f>
        <v>-59.667000000000002</v>
      </c>
      <c r="U4">
        <f>$P$4-I5</f>
        <v>-146.62700000000001</v>
      </c>
      <c r="V4">
        <f>$P$4-J5</f>
        <v>-265.56700000000001</v>
      </c>
    </row>
    <row r="5" spans="1:22" ht="15.5" thickBot="1" x14ac:dyDescent="0.9">
      <c r="A5" s="138" t="s">
        <v>257</v>
      </c>
      <c r="B5" s="139" t="str">
        <f>MAIN!B38</f>
        <v>A</v>
      </c>
      <c r="D5" s="102" t="s">
        <v>258</v>
      </c>
      <c r="E5" s="103">
        <f>MAIN!B41</f>
        <v>8</v>
      </c>
      <c r="F5" s="71"/>
      <c r="G5" s="113" t="s">
        <v>256</v>
      </c>
      <c r="H5" s="114">
        <v>150.9</v>
      </c>
      <c r="I5" s="114">
        <v>237.86</v>
      </c>
      <c r="J5" s="115">
        <v>356.8</v>
      </c>
      <c r="K5" s="71"/>
      <c r="S5" s="93"/>
      <c r="T5">
        <f>(-T$3+SQRT(T$3^2-4*T$2*T$4))/(2*T$2)</f>
        <v>1.5837145342316339E-2</v>
      </c>
      <c r="U5">
        <f>(-U$3+SQRT(U$3^2-4*U$2*U$4))/(2*U$2)</f>
        <v>3.8921277672525102E-2</v>
      </c>
      <c r="V5">
        <f>(-V$3+SQRT(V$3^2-4*V$2*V$4))/(2*V$2)</f>
        <v>7.0484647824361035E-2</v>
      </c>
    </row>
    <row r="6" spans="1:22" ht="15.5" thickBot="1" x14ac:dyDescent="0.9">
      <c r="A6" s="140" t="s">
        <v>259</v>
      </c>
      <c r="B6" s="141"/>
      <c r="D6" s="104" t="s">
        <v>260</v>
      </c>
      <c r="E6" s="105">
        <f>IF(MAIN!B57 = "Yes", MAIN!B43, 0)</f>
        <v>3767.1738800000003</v>
      </c>
      <c r="G6" s="135" t="s">
        <v>261</v>
      </c>
      <c r="H6" s="136"/>
      <c r="I6" s="136"/>
      <c r="J6" s="101"/>
      <c r="S6" s="93"/>
      <c r="T6">
        <f>(-T$3-SQRT(T$3^2-4*T$2*T$4))/(2*T$2)</f>
        <v>-90470.269772973261</v>
      </c>
      <c r="U6">
        <f>(-U$3-SQRT(U$3^2-4*U$2*U$4))/(2*U$2)</f>
        <v>-132912.92766030505</v>
      </c>
      <c r="V6">
        <f>(-V$3-SQRT(V$3^2-4*V$2*V$4))/(2*V$2)</f>
        <v>-95279.628108665973</v>
      </c>
    </row>
    <row r="7" spans="1:22" x14ac:dyDescent="0.75">
      <c r="A7" s="142" t="s">
        <v>262</v>
      </c>
      <c r="B7" s="144">
        <f ca="1">IF(B5="A",N8,IF(B5="B",N9,IF(B5="C",N10,"PUMP WASN’T FOUND")))</f>
        <v>133.48923917651999</v>
      </c>
      <c r="C7" s="92"/>
      <c r="D7" s="93"/>
      <c r="E7" s="93"/>
      <c r="F7" s="93"/>
      <c r="G7" s="109" t="s">
        <v>60</v>
      </c>
      <c r="H7" s="99">
        <v>0.7</v>
      </c>
      <c r="I7" s="99">
        <v>0.94</v>
      </c>
      <c r="J7" s="112">
        <v>0.72</v>
      </c>
      <c r="K7" s="93"/>
      <c r="L7" s="93" t="s">
        <v>263</v>
      </c>
      <c r="M7" t="s">
        <v>264</v>
      </c>
      <c r="N7" t="s">
        <v>262</v>
      </c>
      <c r="O7" s="71" t="s">
        <v>265</v>
      </c>
    </row>
    <row r="8" spans="1:22" ht="15.5" thickBot="1" x14ac:dyDescent="0.9">
      <c r="A8" s="142" t="s">
        <v>264</v>
      </c>
      <c r="B8" s="144">
        <f ca="1">IF(B5="A",M8,IF(B5="B",M9,IF(B5="C",M10,"PUMP WASN’T FOUND")))</f>
        <v>23.373449342708057</v>
      </c>
      <c r="C8" s="92"/>
      <c r="D8" s="93"/>
      <c r="E8" s="93"/>
      <c r="F8" s="93"/>
      <c r="G8" s="113" t="s">
        <v>266</v>
      </c>
      <c r="H8" s="114">
        <v>0.39</v>
      </c>
      <c r="I8" s="114">
        <v>0.85</v>
      </c>
      <c r="J8" s="115">
        <v>0.55000000000000004</v>
      </c>
      <c r="K8" s="93"/>
      <c r="L8" s="93" t="s">
        <v>245</v>
      </c>
      <c r="M8" s="23" cm="1">
        <f t="array" aca="1" ref="M8" ca="1">INDIRECT("B" &amp; F800)</f>
        <v>23.373449342708057</v>
      </c>
      <c r="N8" s="23" cm="1">
        <f t="array" aca="1" ref="N8" ca="1">INDIRECT("F" &amp; F800)</f>
        <v>133.48923917651999</v>
      </c>
      <c r="O8" s="137">
        <f ca="1">1.2*H7*(EXP(1)^(M8/H9)-1-1.72*(M8/H9)^4)^H8</f>
        <v>0.53312211979301793</v>
      </c>
    </row>
    <row r="9" spans="1:22" ht="15.5" thickBot="1" x14ac:dyDescent="0.9">
      <c r="A9" s="143" t="s">
        <v>58</v>
      </c>
      <c r="B9" s="145">
        <f ca="1">IF(B5="A",O8,IF(B5="B",O9,IF(B5="C",O10,"PUMP WASN’T FOUND")))</f>
        <v>0.53312211979301793</v>
      </c>
      <c r="D9" s="94"/>
      <c r="E9" s="94"/>
      <c r="G9" s="113" t="s">
        <v>267</v>
      </c>
      <c r="H9" s="114">
        <v>83.7</v>
      </c>
      <c r="I9" s="114">
        <v>245.7</v>
      </c>
      <c r="J9" s="115">
        <v>136.5</v>
      </c>
      <c r="L9" t="s">
        <v>246</v>
      </c>
      <c r="M9" s="23" cm="1">
        <f t="array" aca="1" ref="M9" ca="1">INDIRECT("B" &amp; G800)</f>
        <v>42.976987501108361</v>
      </c>
      <c r="N9" s="23" cm="1">
        <f t="array" aca="1" ref="N9" ca="1">INDIRECT("F" &amp; G800)</f>
        <v>226.89133609647766</v>
      </c>
      <c r="O9" s="137">
        <f ca="1">1.2*I7*(EXP(1)^(M9/I9)-1-1.72*(M9/I9)^4)^I8</f>
        <v>0.27437741751879707</v>
      </c>
    </row>
    <row r="10" spans="1:22" x14ac:dyDescent="0.75">
      <c r="D10" s="94"/>
      <c r="E10" s="94"/>
      <c r="L10" t="s">
        <v>247</v>
      </c>
      <c r="M10" s="23" cm="1">
        <f t="array" aca="1" ref="M10" ca="1">INDIRECT("B" &amp; H800)</f>
        <v>52.024774343446978</v>
      </c>
      <c r="N10" s="23" cm="1">
        <f t="array" aca="1" ref="N10" ca="1">INDIRECT("F" &amp; H800)</f>
        <v>287.83426704146228</v>
      </c>
      <c r="O10" s="137">
        <f ca="1">1.2*J7*(EXP(1)^(M10/J9)-1-1.72*(M10/J9)^4)^J8</f>
        <v>0.54151687195802189</v>
      </c>
    </row>
    <row r="11" spans="1:22" x14ac:dyDescent="0.75">
      <c r="D11" s="94"/>
      <c r="E11" s="94"/>
    </row>
    <row r="12" spans="1:22" x14ac:dyDescent="0.75">
      <c r="D12" s="94"/>
      <c r="E12" s="94"/>
      <c r="G12" s="93"/>
      <c r="J12" s="93"/>
    </row>
    <row r="13" spans="1:22" x14ac:dyDescent="0.75">
      <c r="A13" s="93"/>
      <c r="B13" s="93"/>
      <c r="C13" s="252" t="s">
        <v>268</v>
      </c>
      <c r="D13" s="252"/>
      <c r="E13" s="252"/>
      <c r="F13" s="252"/>
    </row>
    <row r="14" spans="1:22" x14ac:dyDescent="0.75">
      <c r="A14" s="99" t="s">
        <v>269</v>
      </c>
      <c r="B14" s="93" t="s">
        <v>270</v>
      </c>
      <c r="C14" s="93" t="s">
        <v>245</v>
      </c>
      <c r="D14" s="93" t="s">
        <v>246</v>
      </c>
      <c r="E14" s="93" t="s">
        <v>247</v>
      </c>
      <c r="F14" s="93" t="s">
        <v>241</v>
      </c>
      <c r="G14" s="93" t="s">
        <v>271</v>
      </c>
      <c r="H14" s="93" t="s">
        <v>272</v>
      </c>
      <c r="I14" s="93" t="s">
        <v>273</v>
      </c>
      <c r="J14" s="93"/>
      <c r="K14" s="93"/>
      <c r="L14" s="95"/>
    </row>
    <row r="15" spans="1:22" x14ac:dyDescent="0.75">
      <c r="A15" s="99">
        <v>0.01</v>
      </c>
      <c r="B15" s="119">
        <f t="shared" ref="B15:B78" si="0">A15*$E$3*60*1000</f>
        <v>0.1884955592153876</v>
      </c>
      <c r="C15" s="119">
        <f>IF( $B15&lt;H$9, H$3*$B15^2+H$4*$B15+H$5, "MAX FLOW REACHED")</f>
        <v>150.83143622499836</v>
      </c>
      <c r="D15" s="119">
        <f>IF( $B15&lt;I$9, I$3*$B15^2+I$4*$B15+I$5, "MAX FLOW REACHED")</f>
        <v>237.84176585706953</v>
      </c>
      <c r="E15" s="119">
        <f t="shared" ref="E15" si="1">IF( $B15&lt;J$9, J$3*$B15^2+J$4*$B15+J$5, "MAX FLOW REACHED")</f>
        <v>356.69548933784154</v>
      </c>
      <c r="F15" s="93">
        <f>($M$2*$M$3*$B$3+$E$4*($B$2*$M$2*(A15^2)/(2*$E$2))+($E$5*$M$2*A15^2)/2+($E$6*A15))/1000</f>
        <v>91.273116128990239</v>
      </c>
      <c r="G15" s="93">
        <f>IF(C15&lt;&gt;"MAX FLOW REACHED",ABS(C15-$F15),"N/A")</f>
        <v>59.558320096008117</v>
      </c>
      <c r="H15" s="93">
        <f t="shared" ref="H15:I15" si="2">IF(D15&lt;&gt;"MAX FLOW REACHED",ABS(D15-$F15),"N/A")</f>
        <v>146.56864972807929</v>
      </c>
      <c r="I15" s="93">
        <f t="shared" si="2"/>
        <v>265.4223732088513</v>
      </c>
      <c r="J15" s="93"/>
    </row>
    <row r="16" spans="1:22" x14ac:dyDescent="0.75">
      <c r="A16" s="99">
        <v>0.02</v>
      </c>
      <c r="B16" s="119">
        <f t="shared" si="0"/>
        <v>0.37699111843077521</v>
      </c>
      <c r="C16" s="119">
        <f t="shared" ref="C16:C79" si="3">IF( $B16&lt;H$9, H$3*$B16^2+H$4*$B16+H$5, "MAX FLOW REACHED")</f>
        <v>150.76165019818765</v>
      </c>
      <c r="D16" s="119">
        <f t="shared" ref="D16:D79" si="4">IF( $B16&lt;I$9, I$3*$B16^2+I$4*$B16+I$5, "MAX FLOW REACHED")</f>
        <v>237.8232545756475</v>
      </c>
      <c r="E16" s="119">
        <f t="shared" ref="E16:E79" si="5">IF( $B16&lt;J$9, J$3*$B16^2+J$4*$B16+J$5, "MAX FLOW REACHED")</f>
        <v>356.5899056522926</v>
      </c>
      <c r="F16" s="93">
        <f>($M$2*$M$3*$B$3+$E$4*($B$2*$M$2*(A16^2)/(2*$E$2))+($E$5*$M$2*A16^2)/2+($E$6*A16))/1000</f>
        <v>91.318121038361014</v>
      </c>
      <c r="G16" s="93">
        <f t="shared" ref="G16:G79" si="6">IF(C16&lt;&gt;"MAX FLOW REACHED",ABS(C16-$F16),"N/A")</f>
        <v>59.443529159826639</v>
      </c>
      <c r="H16" s="93">
        <f t="shared" ref="H16:H79" si="7">IF(D16&lt;&gt;"MAX FLOW REACHED",ABS(D16-$F16),"N/A")</f>
        <v>146.5051335372865</v>
      </c>
      <c r="I16" s="93">
        <f t="shared" ref="I16:I79" si="8">IF(E16&lt;&gt;"MAX FLOW REACHED",ABS(E16-$F16),"N/A")</f>
        <v>265.27178461393157</v>
      </c>
    </row>
    <row r="17" spans="1:9" x14ac:dyDescent="0.75">
      <c r="A17" s="99">
        <v>0.03</v>
      </c>
      <c r="B17" s="119">
        <f t="shared" si="0"/>
        <v>0.56548667764616278</v>
      </c>
      <c r="C17" s="119">
        <f t="shared" si="3"/>
        <v>150.69064191956792</v>
      </c>
      <c r="D17" s="119">
        <f t="shared" si="4"/>
        <v>237.80446615573385</v>
      </c>
      <c r="E17" s="119">
        <f t="shared" si="5"/>
        <v>356.4832489433532</v>
      </c>
      <c r="F17" s="93">
        <f t="shared" ref="F17:F78" si="9">($M$2*$M$3*$B$3+$E$4*($B$2*$M$2*(A17^2)/(2*$E$2))+($E$5*$M$2*A17^2)/2+($E$6*A17))/1000</f>
        <v>91.368014728112271</v>
      </c>
      <c r="G17" s="93">
        <f t="shared" si="6"/>
        <v>59.322627191455652</v>
      </c>
      <c r="H17" s="93">
        <f t="shared" si="7"/>
        <v>146.43645142762159</v>
      </c>
      <c r="I17" s="93">
        <f t="shared" si="8"/>
        <v>265.11523421524095</v>
      </c>
    </row>
    <row r="18" spans="1:9" x14ac:dyDescent="0.75">
      <c r="A18" s="99">
        <v>0.04</v>
      </c>
      <c r="B18" s="119">
        <f t="shared" si="0"/>
        <v>0.75398223686155041</v>
      </c>
      <c r="C18" s="119">
        <f t="shared" si="3"/>
        <v>150.61841138913917</v>
      </c>
      <c r="D18" s="119">
        <f t="shared" si="4"/>
        <v>237.78540059732865</v>
      </c>
      <c r="E18" s="119">
        <f t="shared" si="5"/>
        <v>356.37551921102329</v>
      </c>
      <c r="F18" s="93">
        <f t="shared" si="9"/>
        <v>91.422797198244041</v>
      </c>
      <c r="G18" s="93">
        <f t="shared" si="6"/>
        <v>59.195614190895128</v>
      </c>
      <c r="H18" s="93">
        <f t="shared" si="7"/>
        <v>146.36260339908461</v>
      </c>
      <c r="I18" s="93">
        <f t="shared" si="8"/>
        <v>264.95272201277925</v>
      </c>
    </row>
    <row r="19" spans="1:9" x14ac:dyDescent="0.75">
      <c r="A19" s="99">
        <v>0.05</v>
      </c>
      <c r="B19" s="119">
        <f t="shared" si="0"/>
        <v>0.94247779607693805</v>
      </c>
      <c r="C19" s="119">
        <f t="shared" si="3"/>
        <v>150.54495860690139</v>
      </c>
      <c r="D19" s="119">
        <f t="shared" si="4"/>
        <v>237.76605790043183</v>
      </c>
      <c r="E19" s="119">
        <f t="shared" si="5"/>
        <v>356.26671645530291</v>
      </c>
      <c r="F19" s="93">
        <f>($M$2*$M$3*$B$3+$E$4*($B$2*$M$2*(A19^2)/(2*$E$2))+($E$5*$M$2*A19^2)/2+($E$6*A19))/1000</f>
        <v>91.482468448756308</v>
      </c>
      <c r="G19" s="93">
        <f t="shared" si="6"/>
        <v>59.062490158145081</v>
      </c>
      <c r="H19" s="93">
        <f t="shared" si="7"/>
        <v>146.28358945167554</v>
      </c>
      <c r="I19" s="93">
        <f t="shared" si="8"/>
        <v>264.78424800654659</v>
      </c>
    </row>
    <row r="20" spans="1:9" x14ac:dyDescent="0.75">
      <c r="A20" s="99">
        <v>0.06</v>
      </c>
      <c r="B20" s="119">
        <f t="shared" si="0"/>
        <v>1.1309733552923256</v>
      </c>
      <c r="C20" s="119">
        <f t="shared" si="3"/>
        <v>150.47028357285456</v>
      </c>
      <c r="D20" s="119">
        <f t="shared" si="4"/>
        <v>237.74643806504346</v>
      </c>
      <c r="E20" s="119">
        <f t="shared" si="5"/>
        <v>356.15684067619202</v>
      </c>
      <c r="F20" s="93">
        <f t="shared" si="9"/>
        <v>91.547028479649086</v>
      </c>
      <c r="G20" s="93">
        <f t="shared" si="6"/>
        <v>58.923255093205469</v>
      </c>
      <c r="H20" s="93">
        <f t="shared" si="7"/>
        <v>146.19940958539439</v>
      </c>
      <c r="I20" s="93">
        <f t="shared" si="8"/>
        <v>264.60981219654292</v>
      </c>
    </row>
    <row r="21" spans="1:9" x14ac:dyDescent="0.75">
      <c r="A21" s="99">
        <v>7.0000000000000007E-2</v>
      </c>
      <c r="B21" s="119">
        <f t="shared" si="0"/>
        <v>1.3194689145077132</v>
      </c>
      <c r="C21" s="119">
        <f t="shared" si="3"/>
        <v>150.39438628699872</v>
      </c>
      <c r="D21" s="119">
        <f t="shared" si="4"/>
        <v>237.72654109116351</v>
      </c>
      <c r="E21" s="119">
        <f t="shared" si="5"/>
        <v>356.04589187369066</v>
      </c>
      <c r="F21" s="93">
        <f t="shared" si="9"/>
        <v>91.616477290922361</v>
      </c>
      <c r="G21" s="93">
        <f t="shared" si="6"/>
        <v>58.777908996076363</v>
      </c>
      <c r="H21" s="93">
        <f t="shared" si="7"/>
        <v>146.11006380024116</v>
      </c>
      <c r="I21" s="93">
        <f t="shared" si="8"/>
        <v>264.42941458276829</v>
      </c>
    </row>
    <row r="22" spans="1:9" x14ac:dyDescent="0.75">
      <c r="A22" s="99">
        <v>0.08</v>
      </c>
      <c r="B22" s="119">
        <f t="shared" si="0"/>
        <v>1.5079644737231008</v>
      </c>
      <c r="C22" s="119">
        <f t="shared" si="3"/>
        <v>150.31726674933384</v>
      </c>
      <c r="D22" s="119">
        <f t="shared" si="4"/>
        <v>237.70636697879195</v>
      </c>
      <c r="E22" s="119">
        <f t="shared" si="5"/>
        <v>355.93387004779879</v>
      </c>
      <c r="F22" s="93">
        <f t="shared" si="9"/>
        <v>91.690814882576163</v>
      </c>
      <c r="G22" s="93">
        <f t="shared" si="6"/>
        <v>58.626451866757677</v>
      </c>
      <c r="H22" s="93">
        <f t="shared" si="7"/>
        <v>146.0155520962158</v>
      </c>
      <c r="I22" s="93">
        <f t="shared" si="8"/>
        <v>264.24305516522264</v>
      </c>
    </row>
    <row r="23" spans="1:9" x14ac:dyDescent="0.75">
      <c r="A23" s="99">
        <v>0.09</v>
      </c>
      <c r="B23" s="119">
        <f t="shared" si="0"/>
        <v>1.6964600329384882</v>
      </c>
      <c r="C23" s="119">
        <f t="shared" si="3"/>
        <v>150.23892495985993</v>
      </c>
      <c r="D23" s="119">
        <f t="shared" si="4"/>
        <v>237.68591572792883</v>
      </c>
      <c r="E23" s="119">
        <f t="shared" si="5"/>
        <v>355.82077519851646</v>
      </c>
      <c r="F23" s="93">
        <f t="shared" si="9"/>
        <v>91.770041254610433</v>
      </c>
      <c r="G23" s="93">
        <f t="shared" si="6"/>
        <v>58.468883705249496</v>
      </c>
      <c r="H23" s="93">
        <f t="shared" si="7"/>
        <v>145.91587447331841</v>
      </c>
      <c r="I23" s="93">
        <f t="shared" si="8"/>
        <v>264.05073394390604</v>
      </c>
    </row>
    <row r="24" spans="1:9" x14ac:dyDescent="0.75">
      <c r="A24" s="99">
        <v>0.1</v>
      </c>
      <c r="B24" s="119">
        <f t="shared" si="0"/>
        <v>1.8849555921538761</v>
      </c>
      <c r="C24" s="119">
        <f t="shared" si="3"/>
        <v>150.15936091857699</v>
      </c>
      <c r="D24" s="119">
        <f t="shared" si="4"/>
        <v>237.6651873385741</v>
      </c>
      <c r="E24" s="119">
        <f t="shared" si="5"/>
        <v>355.70660732584361</v>
      </c>
      <c r="F24" s="93">
        <f t="shared" si="9"/>
        <v>91.854156407025229</v>
      </c>
      <c r="G24" s="93">
        <f t="shared" si="6"/>
        <v>58.305204511551764</v>
      </c>
      <c r="H24" s="93">
        <f t="shared" si="7"/>
        <v>145.81103093154888</v>
      </c>
      <c r="I24" s="93">
        <f t="shared" si="8"/>
        <v>263.85245091881836</v>
      </c>
    </row>
    <row r="25" spans="1:9" x14ac:dyDescent="0.75">
      <c r="A25" s="99">
        <v>0.11</v>
      </c>
      <c r="B25" s="119">
        <f t="shared" si="0"/>
        <v>2.0734511513692637</v>
      </c>
      <c r="C25" s="119">
        <f t="shared" si="3"/>
        <v>150.078574625485</v>
      </c>
      <c r="D25" s="119">
        <f t="shared" si="4"/>
        <v>237.64418181072782</v>
      </c>
      <c r="E25" s="119">
        <f t="shared" si="5"/>
        <v>355.59136642978029</v>
      </c>
      <c r="F25" s="93">
        <f t="shared" si="9"/>
        <v>91.943160339820537</v>
      </c>
      <c r="G25" s="93">
        <f t="shared" si="6"/>
        <v>58.135414285664467</v>
      </c>
      <c r="H25" s="93">
        <f t="shared" si="7"/>
        <v>145.70102147090728</v>
      </c>
      <c r="I25" s="93">
        <f t="shared" si="8"/>
        <v>263.64820608995979</v>
      </c>
    </row>
    <row r="26" spans="1:9" x14ac:dyDescent="0.75">
      <c r="A26" s="99">
        <v>0.12</v>
      </c>
      <c r="B26" s="119">
        <f t="shared" si="0"/>
        <v>2.2619467105846511</v>
      </c>
      <c r="C26" s="119">
        <f t="shared" si="3"/>
        <v>149.99656608058402</v>
      </c>
      <c r="D26" s="119">
        <f t="shared" si="4"/>
        <v>237.62289914438995</v>
      </c>
      <c r="E26" s="119">
        <f t="shared" si="5"/>
        <v>355.47505251032652</v>
      </c>
      <c r="F26" s="93">
        <f t="shared" si="9"/>
        <v>92.037053052996342</v>
      </c>
      <c r="G26" s="93">
        <f t="shared" si="6"/>
        <v>57.959513027587676</v>
      </c>
      <c r="H26" s="93">
        <f t="shared" si="7"/>
        <v>145.58584609139359</v>
      </c>
      <c r="I26" s="93">
        <f t="shared" si="8"/>
        <v>263.43799945733019</v>
      </c>
    </row>
    <row r="27" spans="1:9" x14ac:dyDescent="0.75">
      <c r="A27" s="99">
        <v>0.13</v>
      </c>
      <c r="B27" s="119">
        <f t="shared" si="0"/>
        <v>2.450442269800039</v>
      </c>
      <c r="C27" s="119">
        <f t="shared" si="3"/>
        <v>149.91333528387398</v>
      </c>
      <c r="D27" s="119">
        <f t="shared" si="4"/>
        <v>237.60133933956047</v>
      </c>
      <c r="E27" s="119">
        <f t="shared" si="5"/>
        <v>355.35766556748223</v>
      </c>
      <c r="F27" s="93">
        <f t="shared" si="9"/>
        <v>92.135834546552644</v>
      </c>
      <c r="G27" s="93">
        <f t="shared" si="6"/>
        <v>57.777500737321333</v>
      </c>
      <c r="H27" s="93">
        <f t="shared" si="7"/>
        <v>145.46550479300782</v>
      </c>
      <c r="I27" s="93">
        <f t="shared" si="8"/>
        <v>263.22183102092959</v>
      </c>
    </row>
    <row r="28" spans="1:9" x14ac:dyDescent="0.75">
      <c r="A28" s="99">
        <v>0.14000000000000001</v>
      </c>
      <c r="B28" s="119">
        <f t="shared" si="0"/>
        <v>2.6389378290154264</v>
      </c>
      <c r="C28" s="119">
        <f t="shared" si="3"/>
        <v>149.82888223535491</v>
      </c>
      <c r="D28" s="119">
        <f t="shared" si="4"/>
        <v>237.57950239623943</v>
      </c>
      <c r="E28" s="119">
        <f t="shared" si="5"/>
        <v>355.23920560124742</v>
      </c>
      <c r="F28" s="93">
        <f t="shared" si="9"/>
        <v>92.239504820489458</v>
      </c>
      <c r="G28" s="93">
        <f t="shared" si="6"/>
        <v>57.589377414865453</v>
      </c>
      <c r="H28" s="93">
        <f t="shared" si="7"/>
        <v>145.33999757574998</v>
      </c>
      <c r="I28" s="93">
        <f t="shared" si="8"/>
        <v>262.99970078075796</v>
      </c>
    </row>
    <row r="29" spans="1:9" x14ac:dyDescent="0.75">
      <c r="A29" s="99">
        <v>0.15</v>
      </c>
      <c r="B29" s="119">
        <f t="shared" si="0"/>
        <v>2.8274333882308138</v>
      </c>
      <c r="C29" s="119">
        <f t="shared" si="3"/>
        <v>149.74320693502682</v>
      </c>
      <c r="D29" s="119">
        <f t="shared" si="4"/>
        <v>237.55738831442682</v>
      </c>
      <c r="E29" s="119">
        <f t="shared" si="5"/>
        <v>355.11967261162215</v>
      </c>
      <c r="F29" s="93">
        <f t="shared" si="9"/>
        <v>92.348063874806769</v>
      </c>
      <c r="G29" s="93">
        <f t="shared" si="6"/>
        <v>57.39514306022005</v>
      </c>
      <c r="H29" s="93">
        <f t="shared" si="7"/>
        <v>145.20932443962005</v>
      </c>
      <c r="I29" s="93">
        <f t="shared" si="8"/>
        <v>262.77160873681538</v>
      </c>
    </row>
    <row r="30" spans="1:9" x14ac:dyDescent="0.75">
      <c r="A30" s="99">
        <v>0.16</v>
      </c>
      <c r="B30" s="119">
        <f t="shared" si="0"/>
        <v>3.0159289474462017</v>
      </c>
      <c r="C30" s="119">
        <f t="shared" si="3"/>
        <v>149.6563093828897</v>
      </c>
      <c r="D30" s="119">
        <f t="shared" si="4"/>
        <v>237.53499709412262</v>
      </c>
      <c r="E30" s="119">
        <f t="shared" si="5"/>
        <v>354.99906659860642</v>
      </c>
      <c r="F30" s="93">
        <f t="shared" si="9"/>
        <v>92.461511709504592</v>
      </c>
      <c r="G30" s="93">
        <f t="shared" si="6"/>
        <v>57.194797673385111</v>
      </c>
      <c r="H30" s="93">
        <f t="shared" si="7"/>
        <v>145.07348538461804</v>
      </c>
      <c r="I30" s="93">
        <f t="shared" si="8"/>
        <v>262.53755488910184</v>
      </c>
    </row>
    <row r="31" spans="1:9" x14ac:dyDescent="0.75">
      <c r="A31" s="99">
        <v>0.17</v>
      </c>
      <c r="B31" s="119">
        <f t="shared" si="0"/>
        <v>3.2044245066615895</v>
      </c>
      <c r="C31" s="119">
        <f t="shared" si="3"/>
        <v>149.56818957894353</v>
      </c>
      <c r="D31" s="119">
        <f t="shared" si="4"/>
        <v>237.5123287353268</v>
      </c>
      <c r="E31" s="119">
        <f t="shared" si="5"/>
        <v>354.87738756220017</v>
      </c>
      <c r="F31" s="93">
        <f t="shared" si="9"/>
        <v>92.57984832458294</v>
      </c>
      <c r="G31" s="93">
        <f t="shared" si="6"/>
        <v>56.988341254360591</v>
      </c>
      <c r="H31" s="93">
        <f t="shared" si="7"/>
        <v>144.93248041074386</v>
      </c>
      <c r="I31" s="93">
        <f t="shared" si="8"/>
        <v>262.29753923761723</v>
      </c>
    </row>
    <row r="32" spans="1:9" x14ac:dyDescent="0.75">
      <c r="A32" s="99">
        <v>0.18</v>
      </c>
      <c r="B32" s="119">
        <f t="shared" si="0"/>
        <v>3.3929200658769765</v>
      </c>
      <c r="C32" s="119">
        <f t="shared" si="3"/>
        <v>149.47884752318834</v>
      </c>
      <c r="D32" s="119">
        <f t="shared" si="4"/>
        <v>237.48938323803944</v>
      </c>
      <c r="E32" s="119">
        <f t="shared" si="5"/>
        <v>354.75463550240346</v>
      </c>
      <c r="F32" s="93">
        <f t="shared" si="9"/>
        <v>92.703073720041758</v>
      </c>
      <c r="G32" s="93">
        <f t="shared" si="6"/>
        <v>56.775773803146578</v>
      </c>
      <c r="H32" s="93">
        <f t="shared" si="7"/>
        <v>144.78630951799767</v>
      </c>
      <c r="I32" s="93">
        <f t="shared" si="8"/>
        <v>262.05156178236172</v>
      </c>
    </row>
    <row r="33" spans="1:9" x14ac:dyDescent="0.75">
      <c r="A33" s="99">
        <v>0.19</v>
      </c>
      <c r="B33" s="119">
        <f t="shared" si="0"/>
        <v>3.5814156250923643</v>
      </c>
      <c r="C33" s="119">
        <f t="shared" si="3"/>
        <v>149.38828321562414</v>
      </c>
      <c r="D33" s="119">
        <f t="shared" si="4"/>
        <v>237.46616060226049</v>
      </c>
      <c r="E33" s="119">
        <f t="shared" si="5"/>
        <v>354.63081041921629</v>
      </c>
      <c r="F33" s="93">
        <f t="shared" si="9"/>
        <v>92.831187895881087</v>
      </c>
      <c r="G33" s="93">
        <f t="shared" si="6"/>
        <v>56.557095319743055</v>
      </c>
      <c r="H33" s="93">
        <f t="shared" si="7"/>
        <v>144.63497270637941</v>
      </c>
      <c r="I33" s="93">
        <f t="shared" si="8"/>
        <v>261.79962252333519</v>
      </c>
    </row>
    <row r="34" spans="1:9" x14ac:dyDescent="0.75">
      <c r="A34" s="99">
        <v>0.2</v>
      </c>
      <c r="B34" s="119">
        <f t="shared" si="0"/>
        <v>3.7699111843077522</v>
      </c>
      <c r="C34" s="119">
        <f t="shared" si="3"/>
        <v>149.29649665625087</v>
      </c>
      <c r="D34" s="119">
        <f t="shared" si="4"/>
        <v>237.44266082798995</v>
      </c>
      <c r="E34" s="119">
        <f t="shared" si="5"/>
        <v>354.50591231263854</v>
      </c>
      <c r="F34" s="93">
        <f t="shared" si="9"/>
        <v>92.964190852100927</v>
      </c>
      <c r="G34" s="93">
        <f t="shared" si="6"/>
        <v>56.332305804149939</v>
      </c>
      <c r="H34" s="93">
        <f t="shared" si="7"/>
        <v>144.47846997588903</v>
      </c>
      <c r="I34" s="93">
        <f t="shared" si="8"/>
        <v>261.54172146053759</v>
      </c>
    </row>
    <row r="35" spans="1:9" x14ac:dyDescent="0.75">
      <c r="A35" s="99">
        <v>0.21</v>
      </c>
      <c r="B35" s="119">
        <f t="shared" si="0"/>
        <v>3.9584067435231391</v>
      </c>
      <c r="C35" s="119">
        <f t="shared" si="3"/>
        <v>149.20348784506859</v>
      </c>
      <c r="D35" s="119">
        <f t="shared" si="4"/>
        <v>237.41888391522784</v>
      </c>
      <c r="E35" s="119">
        <f t="shared" si="5"/>
        <v>354.37994118267039</v>
      </c>
      <c r="F35" s="93">
        <f t="shared" si="9"/>
        <v>93.102082588701279</v>
      </c>
      <c r="G35" s="93">
        <f t="shared" si="6"/>
        <v>56.101405256367315</v>
      </c>
      <c r="H35" s="93">
        <f t="shared" si="7"/>
        <v>144.31680132652656</v>
      </c>
      <c r="I35" s="93">
        <f t="shared" si="8"/>
        <v>261.27785859396909</v>
      </c>
    </row>
    <row r="36" spans="1:9" x14ac:dyDescent="0.75">
      <c r="A36" s="99">
        <v>0.22</v>
      </c>
      <c r="B36" s="119">
        <f t="shared" si="0"/>
        <v>4.1469023027385274</v>
      </c>
      <c r="C36" s="119">
        <f t="shared" si="3"/>
        <v>149.1092567820773</v>
      </c>
      <c r="D36" s="119">
        <f t="shared" si="4"/>
        <v>237.39482986397414</v>
      </c>
      <c r="E36" s="119">
        <f t="shared" si="5"/>
        <v>354.25289702931173</v>
      </c>
      <c r="F36" s="93">
        <f t="shared" si="9"/>
        <v>93.244863105682143</v>
      </c>
      <c r="G36" s="93">
        <f t="shared" si="6"/>
        <v>55.864393676395153</v>
      </c>
      <c r="H36" s="93">
        <f t="shared" si="7"/>
        <v>144.14996675829201</v>
      </c>
      <c r="I36" s="93">
        <f t="shared" si="8"/>
        <v>261.00803392362957</v>
      </c>
    </row>
    <row r="37" spans="1:9" x14ac:dyDescent="0.75">
      <c r="A37" s="99">
        <v>0.23</v>
      </c>
      <c r="B37" s="119">
        <f t="shared" si="0"/>
        <v>4.335397861953914</v>
      </c>
      <c r="C37" s="119">
        <f t="shared" si="3"/>
        <v>149.01380346727694</v>
      </c>
      <c r="D37" s="119">
        <f t="shared" si="4"/>
        <v>237.37049867422886</v>
      </c>
      <c r="E37" s="119">
        <f t="shared" si="5"/>
        <v>354.1247798525626</v>
      </c>
      <c r="F37" s="93">
        <f t="shared" si="9"/>
        <v>93.392532403043489</v>
      </c>
      <c r="G37" s="93">
        <f t="shared" si="6"/>
        <v>55.621271064233454</v>
      </c>
      <c r="H37" s="93">
        <f t="shared" si="7"/>
        <v>143.97796627118538</v>
      </c>
      <c r="I37" s="93">
        <f t="shared" si="8"/>
        <v>260.73224744951909</v>
      </c>
    </row>
    <row r="38" spans="1:9" x14ac:dyDescent="0.75">
      <c r="A38" s="99">
        <v>0.24</v>
      </c>
      <c r="B38" s="119">
        <f t="shared" si="0"/>
        <v>4.5238934211693023</v>
      </c>
      <c r="C38" s="119">
        <f t="shared" si="3"/>
        <v>148.91712790066757</v>
      </c>
      <c r="D38" s="119">
        <f t="shared" si="4"/>
        <v>237.34589034599196</v>
      </c>
      <c r="E38" s="119">
        <f t="shared" si="5"/>
        <v>353.99558965242295</v>
      </c>
      <c r="F38" s="93">
        <f t="shared" si="9"/>
        <v>93.545090480785333</v>
      </c>
      <c r="G38" s="93">
        <f t="shared" si="6"/>
        <v>55.372037419882233</v>
      </c>
      <c r="H38" s="93">
        <f t="shared" si="7"/>
        <v>143.80079986520661</v>
      </c>
      <c r="I38" s="93">
        <f t="shared" si="8"/>
        <v>260.4504991716376</v>
      </c>
    </row>
    <row r="39" spans="1:9" x14ac:dyDescent="0.75">
      <c r="A39" s="99">
        <v>0.25</v>
      </c>
      <c r="B39" s="119">
        <f t="shared" si="0"/>
        <v>4.7123889803846897</v>
      </c>
      <c r="C39" s="119">
        <f t="shared" si="3"/>
        <v>148.81923008224916</v>
      </c>
      <c r="D39" s="119">
        <f t="shared" si="4"/>
        <v>237.32100487926351</v>
      </c>
      <c r="E39" s="119">
        <f t="shared" si="5"/>
        <v>353.86532642889279</v>
      </c>
      <c r="F39" s="93">
        <f t="shared" si="9"/>
        <v>93.702537338907717</v>
      </c>
      <c r="G39" s="93">
        <f t="shared" si="6"/>
        <v>55.116692743341446</v>
      </c>
      <c r="H39" s="93">
        <f t="shared" si="7"/>
        <v>143.61846754035579</v>
      </c>
      <c r="I39" s="93">
        <f t="shared" si="8"/>
        <v>260.16278908998504</v>
      </c>
    </row>
    <row r="40" spans="1:9" x14ac:dyDescent="0.75">
      <c r="A40" s="99">
        <v>0.26</v>
      </c>
      <c r="B40" s="119">
        <f t="shared" si="0"/>
        <v>4.900884539600078</v>
      </c>
      <c r="C40" s="119">
        <f t="shared" si="3"/>
        <v>148.72011001202173</v>
      </c>
      <c r="D40" s="119">
        <f t="shared" si="4"/>
        <v>237.29584227404348</v>
      </c>
      <c r="E40" s="119">
        <f t="shared" si="5"/>
        <v>353.73399018197222</v>
      </c>
      <c r="F40" s="93">
        <f t="shared" si="9"/>
        <v>93.86487297741057</v>
      </c>
      <c r="G40" s="93">
        <f t="shared" si="6"/>
        <v>54.855237034611164</v>
      </c>
      <c r="H40" s="93">
        <f t="shared" si="7"/>
        <v>143.4309692966329</v>
      </c>
      <c r="I40" s="93">
        <f t="shared" si="8"/>
        <v>259.86911720456163</v>
      </c>
    </row>
    <row r="41" spans="1:9" x14ac:dyDescent="0.75">
      <c r="A41" s="99">
        <v>0.27</v>
      </c>
      <c r="B41" s="119">
        <f t="shared" si="0"/>
        <v>5.0893800988154645</v>
      </c>
      <c r="C41" s="119">
        <f t="shared" si="3"/>
        <v>148.61976768998525</v>
      </c>
      <c r="D41" s="119">
        <f t="shared" si="4"/>
        <v>237.27040253033186</v>
      </c>
      <c r="E41" s="119">
        <f t="shared" si="5"/>
        <v>353.60158091166107</v>
      </c>
      <c r="F41" s="93">
        <f t="shared" si="9"/>
        <v>94.032097396293963</v>
      </c>
      <c r="G41" s="93">
        <f t="shared" si="6"/>
        <v>54.587670293691289</v>
      </c>
      <c r="H41" s="93">
        <f t="shared" si="7"/>
        <v>143.23830513403789</v>
      </c>
      <c r="I41" s="93">
        <f t="shared" si="8"/>
        <v>259.5694835153671</v>
      </c>
    </row>
    <row r="42" spans="1:9" x14ac:dyDescent="0.75">
      <c r="A42" s="99">
        <v>0.28000000000000003</v>
      </c>
      <c r="B42" s="119">
        <f t="shared" si="0"/>
        <v>5.2778756580308528</v>
      </c>
      <c r="C42" s="119">
        <f t="shared" si="3"/>
        <v>148.51820311613977</v>
      </c>
      <c r="D42" s="119">
        <f t="shared" si="4"/>
        <v>237.24468564812867</v>
      </c>
      <c r="E42" s="119">
        <f t="shared" si="5"/>
        <v>353.46809861795953</v>
      </c>
      <c r="F42" s="93">
        <f t="shared" si="9"/>
        <v>94.204210595557839</v>
      </c>
      <c r="G42" s="93">
        <f t="shared" si="6"/>
        <v>54.313992520581934</v>
      </c>
      <c r="H42" s="93">
        <f t="shared" si="7"/>
        <v>143.04047505257083</v>
      </c>
      <c r="I42" s="93">
        <f t="shared" si="8"/>
        <v>259.26388802240172</v>
      </c>
    </row>
    <row r="43" spans="1:9" x14ac:dyDescent="0.75">
      <c r="A43" s="99">
        <v>0.28999999999999998</v>
      </c>
      <c r="B43" s="119">
        <f t="shared" si="0"/>
        <v>5.4663712172462393</v>
      </c>
      <c r="C43" s="119">
        <f t="shared" si="3"/>
        <v>148.41541629048524</v>
      </c>
      <c r="D43" s="119">
        <f t="shared" si="4"/>
        <v>237.21869162743388</v>
      </c>
      <c r="E43" s="119">
        <f t="shared" si="5"/>
        <v>353.33354330086746</v>
      </c>
      <c r="F43" s="93">
        <f t="shared" si="9"/>
        <v>94.381212575202213</v>
      </c>
      <c r="G43" s="93">
        <f t="shared" si="6"/>
        <v>54.034203715283027</v>
      </c>
      <c r="H43" s="93">
        <f t="shared" si="7"/>
        <v>142.83747905223169</v>
      </c>
      <c r="I43" s="93">
        <f t="shared" si="8"/>
        <v>258.95233072566526</v>
      </c>
    </row>
    <row r="44" spans="1:9" x14ac:dyDescent="0.75">
      <c r="A44" s="99">
        <v>0.3</v>
      </c>
      <c r="B44" s="119">
        <f t="shared" si="0"/>
        <v>5.6548667764616276</v>
      </c>
      <c r="C44" s="119">
        <f t="shared" si="3"/>
        <v>148.31140721302168</v>
      </c>
      <c r="D44" s="119">
        <f t="shared" si="4"/>
        <v>237.19242046824752</v>
      </c>
      <c r="E44" s="119">
        <f t="shared" si="5"/>
        <v>353.19791496038488</v>
      </c>
      <c r="F44" s="93">
        <f t="shared" si="9"/>
        <v>94.563103335227098</v>
      </c>
      <c r="G44" s="93">
        <f t="shared" si="6"/>
        <v>53.748303877794584</v>
      </c>
      <c r="H44" s="93">
        <f t="shared" si="7"/>
        <v>142.62931713302044</v>
      </c>
      <c r="I44" s="93">
        <f t="shared" si="8"/>
        <v>258.63481162515779</v>
      </c>
    </row>
    <row r="45" spans="1:9" x14ac:dyDescent="0.75">
      <c r="A45" s="99">
        <v>0.31</v>
      </c>
      <c r="B45" s="119">
        <f t="shared" si="0"/>
        <v>5.8433623356770141</v>
      </c>
      <c r="C45" s="119">
        <f t="shared" si="3"/>
        <v>148.2061758837491</v>
      </c>
      <c r="D45" s="119">
        <f t="shared" si="4"/>
        <v>237.1658721705696</v>
      </c>
      <c r="E45" s="119">
        <f t="shared" si="5"/>
        <v>353.06121359651183</v>
      </c>
      <c r="F45" s="93">
        <f t="shared" si="9"/>
        <v>94.749882875632494</v>
      </c>
      <c r="G45" s="93">
        <f t="shared" si="6"/>
        <v>53.456293008116603</v>
      </c>
      <c r="H45" s="93">
        <f t="shared" si="7"/>
        <v>142.41598929493711</v>
      </c>
      <c r="I45" s="93">
        <f t="shared" si="8"/>
        <v>258.31133072087937</v>
      </c>
    </row>
    <row r="46" spans="1:9" x14ac:dyDescent="0.75">
      <c r="A46" s="99">
        <v>0.32</v>
      </c>
      <c r="B46" s="119">
        <f t="shared" si="0"/>
        <v>6.0318578948924033</v>
      </c>
      <c r="C46" s="119">
        <f t="shared" si="3"/>
        <v>148.09972230266746</v>
      </c>
      <c r="D46" s="119">
        <f t="shared" si="4"/>
        <v>237.13904673440007</v>
      </c>
      <c r="E46" s="119">
        <f t="shared" si="5"/>
        <v>352.92343920924833</v>
      </c>
      <c r="F46" s="93">
        <f t="shared" si="9"/>
        <v>94.941551196418416</v>
      </c>
      <c r="G46" s="93">
        <f t="shared" si="6"/>
        <v>53.158171106249043</v>
      </c>
      <c r="H46" s="93">
        <f t="shared" si="7"/>
        <v>142.19749553798164</v>
      </c>
      <c r="I46" s="93">
        <f t="shared" si="8"/>
        <v>257.98188801282993</v>
      </c>
    </row>
    <row r="47" spans="1:9" x14ac:dyDescent="0.75">
      <c r="A47" s="99">
        <v>0.33</v>
      </c>
      <c r="B47" s="119">
        <f t="shared" si="0"/>
        <v>6.2203534541077907</v>
      </c>
      <c r="C47" s="119">
        <f t="shared" si="3"/>
        <v>147.99204646977682</v>
      </c>
      <c r="D47" s="119">
        <f t="shared" si="4"/>
        <v>237.11194415973895</v>
      </c>
      <c r="E47" s="119">
        <f t="shared" si="5"/>
        <v>352.78459179859431</v>
      </c>
      <c r="F47" s="93">
        <f t="shared" si="9"/>
        <v>95.138108297584807</v>
      </c>
      <c r="G47" s="93">
        <f t="shared" si="6"/>
        <v>52.853938172192017</v>
      </c>
      <c r="H47" s="93">
        <f t="shared" si="7"/>
        <v>141.97383586215415</v>
      </c>
      <c r="I47" s="93">
        <f t="shared" si="8"/>
        <v>257.64648350100947</v>
      </c>
    </row>
    <row r="48" spans="1:9" x14ac:dyDescent="0.75">
      <c r="A48" s="99">
        <v>0.34</v>
      </c>
      <c r="B48" s="119">
        <f t="shared" si="0"/>
        <v>6.408849013323179</v>
      </c>
      <c r="C48" s="119">
        <f t="shared" si="3"/>
        <v>147.88314838507713</v>
      </c>
      <c r="D48" s="119">
        <f t="shared" si="4"/>
        <v>237.08456444658626</v>
      </c>
      <c r="E48" s="119">
        <f t="shared" si="5"/>
        <v>352.64467136454977</v>
      </c>
      <c r="F48" s="93">
        <f t="shared" si="9"/>
        <v>95.339554179131696</v>
      </c>
      <c r="G48" s="93">
        <f t="shared" si="6"/>
        <v>52.543594205945439</v>
      </c>
      <c r="H48" s="93">
        <f t="shared" si="7"/>
        <v>141.74501026745457</v>
      </c>
      <c r="I48" s="93">
        <f t="shared" si="8"/>
        <v>257.30511718541806</v>
      </c>
    </row>
    <row r="49" spans="1:9" x14ac:dyDescent="0.75">
      <c r="A49" s="99">
        <v>0.35</v>
      </c>
      <c r="B49" s="119">
        <f t="shared" si="0"/>
        <v>6.5973445725385647</v>
      </c>
      <c r="C49" s="119">
        <f t="shared" si="3"/>
        <v>147.77302804856842</v>
      </c>
      <c r="D49" s="119">
        <f t="shared" si="4"/>
        <v>237.05690759494198</v>
      </c>
      <c r="E49" s="119">
        <f t="shared" si="5"/>
        <v>352.50367790711482</v>
      </c>
      <c r="F49" s="93">
        <f t="shared" si="9"/>
        <v>95.54588884105911</v>
      </c>
      <c r="G49" s="93">
        <f t="shared" si="6"/>
        <v>52.22713920750931</v>
      </c>
      <c r="H49" s="93">
        <f t="shared" si="7"/>
        <v>141.51101875388287</v>
      </c>
      <c r="I49" s="93">
        <f t="shared" si="8"/>
        <v>256.95778906605574</v>
      </c>
    </row>
    <row r="50" spans="1:9" x14ac:dyDescent="0.75">
      <c r="A50" s="99">
        <v>0.36</v>
      </c>
      <c r="B50" s="119">
        <f t="shared" si="0"/>
        <v>6.785840131753953</v>
      </c>
      <c r="C50" s="119">
        <f t="shared" si="3"/>
        <v>147.66168546025068</v>
      </c>
      <c r="D50" s="119">
        <f t="shared" si="4"/>
        <v>237.02897360480611</v>
      </c>
      <c r="E50" s="119">
        <f t="shared" si="5"/>
        <v>352.3616114262893</v>
      </c>
      <c r="F50" s="93">
        <f t="shared" si="9"/>
        <v>95.757112283367036</v>
      </c>
      <c r="G50" s="93">
        <f t="shared" si="6"/>
        <v>51.904573176883645</v>
      </c>
      <c r="H50" s="93">
        <f t="shared" si="7"/>
        <v>141.27186132143908</v>
      </c>
      <c r="I50" s="93">
        <f t="shared" si="8"/>
        <v>256.60449914292224</v>
      </c>
    </row>
    <row r="51" spans="1:9" x14ac:dyDescent="0.75">
      <c r="A51" s="99">
        <v>0.37</v>
      </c>
      <c r="B51" s="119">
        <f t="shared" si="0"/>
        <v>6.9743356909693404</v>
      </c>
      <c r="C51" s="119">
        <f t="shared" si="3"/>
        <v>147.54912062012392</v>
      </c>
      <c r="D51" s="119">
        <f t="shared" si="4"/>
        <v>237.00076247617866</v>
      </c>
      <c r="E51" s="119">
        <f t="shared" si="5"/>
        <v>352.21847192207338</v>
      </c>
      <c r="F51" s="93">
        <f t="shared" si="9"/>
        <v>95.973224506055459</v>
      </c>
      <c r="G51" s="93">
        <f t="shared" si="6"/>
        <v>51.575896114068456</v>
      </c>
      <c r="H51" s="93">
        <f t="shared" si="7"/>
        <v>141.02753797012321</v>
      </c>
      <c r="I51" s="93">
        <f t="shared" si="8"/>
        <v>256.24524741601795</v>
      </c>
    </row>
    <row r="52" spans="1:9" x14ac:dyDescent="0.75">
      <c r="A52" s="99">
        <v>0.38</v>
      </c>
      <c r="B52" s="119">
        <f t="shared" si="0"/>
        <v>7.1628312501847287</v>
      </c>
      <c r="C52" s="119">
        <f t="shared" si="3"/>
        <v>147.4353335281881</v>
      </c>
      <c r="D52" s="119">
        <f t="shared" si="4"/>
        <v>236.97227420905966</v>
      </c>
      <c r="E52" s="119">
        <f t="shared" si="5"/>
        <v>352.07425939446694</v>
      </c>
      <c r="F52" s="93">
        <f t="shared" si="9"/>
        <v>96.194225509124379</v>
      </c>
      <c r="G52" s="93">
        <f t="shared" si="6"/>
        <v>51.241108019063716</v>
      </c>
      <c r="H52" s="93">
        <f t="shared" si="7"/>
        <v>140.77804869993528</v>
      </c>
      <c r="I52" s="93">
        <f t="shared" si="8"/>
        <v>255.88003388534256</v>
      </c>
    </row>
    <row r="53" spans="1:9" x14ac:dyDescent="0.75">
      <c r="A53" s="99">
        <v>0.39</v>
      </c>
      <c r="B53" s="119">
        <f t="shared" si="0"/>
        <v>7.3513268094001161</v>
      </c>
      <c r="C53" s="119">
        <f t="shared" si="3"/>
        <v>147.32032418444325</v>
      </c>
      <c r="D53" s="119">
        <f t="shared" si="4"/>
        <v>236.94350880344905</v>
      </c>
      <c r="E53" s="119">
        <f t="shared" si="5"/>
        <v>351.92897384346998</v>
      </c>
      <c r="F53" s="93">
        <f t="shared" si="9"/>
        <v>96.420115292573797</v>
      </c>
      <c r="G53" s="93">
        <f t="shared" si="6"/>
        <v>50.900208891869454</v>
      </c>
      <c r="H53" s="93">
        <f t="shared" si="7"/>
        <v>140.52339351087525</v>
      </c>
      <c r="I53" s="93">
        <f t="shared" si="8"/>
        <v>255.50885855089618</v>
      </c>
    </row>
    <row r="54" spans="1:9" x14ac:dyDescent="0.75">
      <c r="A54" s="99">
        <v>0.4</v>
      </c>
      <c r="B54" s="119">
        <f t="shared" si="0"/>
        <v>7.5398223686155044</v>
      </c>
      <c r="C54" s="119">
        <f t="shared" si="3"/>
        <v>147.20409258888938</v>
      </c>
      <c r="D54" s="119">
        <f t="shared" si="4"/>
        <v>236.91446625934685</v>
      </c>
      <c r="E54" s="119">
        <f t="shared" si="5"/>
        <v>351.78261526908256</v>
      </c>
      <c r="F54" s="93">
        <f t="shared" si="9"/>
        <v>96.650893856403755</v>
      </c>
      <c r="G54" s="93">
        <f t="shared" si="6"/>
        <v>50.553198732485626</v>
      </c>
      <c r="H54" s="93">
        <f t="shared" si="7"/>
        <v>140.26357240294311</v>
      </c>
      <c r="I54" s="93">
        <f t="shared" si="8"/>
        <v>255.13172141267881</v>
      </c>
    </row>
    <row r="55" spans="1:9" x14ac:dyDescent="0.75">
      <c r="A55" s="99">
        <v>0.41</v>
      </c>
      <c r="B55" s="119">
        <f t="shared" si="0"/>
        <v>7.72831792783089</v>
      </c>
      <c r="C55" s="119">
        <f t="shared" si="3"/>
        <v>147.08663874152649</v>
      </c>
      <c r="D55" s="119">
        <f t="shared" si="4"/>
        <v>236.88514657675307</v>
      </c>
      <c r="E55" s="119">
        <f t="shared" si="5"/>
        <v>351.63518367130462</v>
      </c>
      <c r="F55" s="93">
        <f t="shared" si="9"/>
        <v>96.886561200614182</v>
      </c>
      <c r="G55" s="93">
        <f t="shared" si="6"/>
        <v>50.200077540912304</v>
      </c>
      <c r="H55" s="93">
        <f t="shared" si="7"/>
        <v>139.99858537613889</v>
      </c>
      <c r="I55" s="93">
        <f t="shared" si="8"/>
        <v>254.74862247069044</v>
      </c>
    </row>
    <row r="56" spans="1:9" x14ac:dyDescent="0.75">
      <c r="A56" s="99">
        <v>0.42</v>
      </c>
      <c r="B56" s="119">
        <f t="shared" si="0"/>
        <v>7.9168134870462783</v>
      </c>
      <c r="C56" s="119">
        <f t="shared" si="3"/>
        <v>146.96796264235456</v>
      </c>
      <c r="D56" s="119">
        <f t="shared" si="4"/>
        <v>236.85554975566774</v>
      </c>
      <c r="E56" s="119">
        <f t="shared" si="5"/>
        <v>351.48667905013627</v>
      </c>
      <c r="F56" s="93">
        <f t="shared" si="9"/>
        <v>97.12711732520512</v>
      </c>
      <c r="G56" s="93">
        <f t="shared" si="6"/>
        <v>49.840845317149444</v>
      </c>
      <c r="H56" s="93">
        <f t="shared" si="7"/>
        <v>139.72843243046262</v>
      </c>
      <c r="I56" s="93">
        <f t="shared" si="8"/>
        <v>254.35956172493115</v>
      </c>
    </row>
    <row r="57" spans="1:9" x14ac:dyDescent="0.75">
      <c r="A57" s="99">
        <v>0.43</v>
      </c>
      <c r="B57" s="119">
        <f t="shared" si="0"/>
        <v>8.1053090462616666</v>
      </c>
      <c r="C57" s="119">
        <f t="shared" si="3"/>
        <v>146.84806429137359</v>
      </c>
      <c r="D57" s="119">
        <f t="shared" si="4"/>
        <v>236.82567579609079</v>
      </c>
      <c r="E57" s="119">
        <f t="shared" si="5"/>
        <v>351.33710140557736</v>
      </c>
      <c r="F57" s="93">
        <f t="shared" si="9"/>
        <v>97.372562230176584</v>
      </c>
      <c r="G57" s="93">
        <f t="shared" si="6"/>
        <v>49.475502061197005</v>
      </c>
      <c r="H57" s="93">
        <f t="shared" si="7"/>
        <v>139.45311356591421</v>
      </c>
      <c r="I57" s="93">
        <f t="shared" si="8"/>
        <v>253.96453917540077</v>
      </c>
    </row>
    <row r="58" spans="1:9" x14ac:dyDescent="0.75">
      <c r="A58" s="99">
        <v>0.44</v>
      </c>
      <c r="B58" s="119">
        <f t="shared" si="0"/>
        <v>8.2938046054770549</v>
      </c>
      <c r="C58" s="119">
        <f t="shared" si="3"/>
        <v>146.72694368858362</v>
      </c>
      <c r="D58" s="119">
        <f t="shared" si="4"/>
        <v>236.79552469802226</v>
      </c>
      <c r="E58" s="119">
        <f t="shared" si="5"/>
        <v>351.18645073762798</v>
      </c>
      <c r="F58" s="93">
        <f t="shared" si="9"/>
        <v>97.622895915528531</v>
      </c>
      <c r="G58" s="93">
        <f t="shared" si="6"/>
        <v>49.104047773055086</v>
      </c>
      <c r="H58" s="93">
        <f t="shared" si="7"/>
        <v>139.17262878249375</v>
      </c>
      <c r="I58" s="93">
        <f t="shared" si="8"/>
        <v>253.56355482209943</v>
      </c>
    </row>
    <row r="59" spans="1:9" x14ac:dyDescent="0.75">
      <c r="A59" s="99">
        <v>0.45</v>
      </c>
      <c r="B59" s="119">
        <f t="shared" si="0"/>
        <v>8.4823001646924414</v>
      </c>
      <c r="C59" s="119">
        <f t="shared" si="3"/>
        <v>146.60460083398459</v>
      </c>
      <c r="D59" s="119">
        <f t="shared" si="4"/>
        <v>236.76509646146218</v>
      </c>
      <c r="E59" s="119">
        <f t="shared" si="5"/>
        <v>351.03472704628814</v>
      </c>
      <c r="F59" s="93">
        <f t="shared" si="9"/>
        <v>97.878118381260975</v>
      </c>
      <c r="G59" s="93">
        <f t="shared" si="6"/>
        <v>48.726482452723616</v>
      </c>
      <c r="H59" s="93">
        <f t="shared" si="7"/>
        <v>138.8869780802012</v>
      </c>
      <c r="I59" s="93">
        <f t="shared" si="8"/>
        <v>253.15660866502716</v>
      </c>
    </row>
    <row r="60" spans="1:9" x14ac:dyDescent="0.75">
      <c r="A60" s="99">
        <v>0.46</v>
      </c>
      <c r="B60" s="119">
        <f t="shared" si="0"/>
        <v>8.6707957239078279</v>
      </c>
      <c r="C60" s="119">
        <f t="shared" si="3"/>
        <v>146.48103572757654</v>
      </c>
      <c r="D60" s="119">
        <f t="shared" si="4"/>
        <v>236.73439108641048</v>
      </c>
      <c r="E60" s="119">
        <f t="shared" si="5"/>
        <v>350.88193033155778</v>
      </c>
      <c r="F60" s="93">
        <f t="shared" si="9"/>
        <v>98.138229627373946</v>
      </c>
      <c r="G60" s="93">
        <f t="shared" si="6"/>
        <v>48.342806100202594</v>
      </c>
      <c r="H60" s="93">
        <f t="shared" si="7"/>
        <v>138.59616145903652</v>
      </c>
      <c r="I60" s="93">
        <f t="shared" si="8"/>
        <v>252.74370070418382</v>
      </c>
    </row>
    <row r="61" spans="1:9" x14ac:dyDescent="0.75">
      <c r="A61" s="99">
        <v>0.47</v>
      </c>
      <c r="B61" s="119">
        <f t="shared" si="0"/>
        <v>8.8592912831232162</v>
      </c>
      <c r="C61" s="119">
        <f t="shared" si="3"/>
        <v>146.35624836935946</v>
      </c>
      <c r="D61" s="119">
        <f t="shared" si="4"/>
        <v>236.7034085728672</v>
      </c>
      <c r="E61" s="119">
        <f t="shared" si="5"/>
        <v>350.72806059343696</v>
      </c>
      <c r="F61" s="93">
        <f t="shared" si="9"/>
        <v>98.403229653867427</v>
      </c>
      <c r="G61" s="93">
        <f t="shared" si="6"/>
        <v>47.953018715492036</v>
      </c>
      <c r="H61" s="93">
        <f t="shared" si="7"/>
        <v>138.30017891899979</v>
      </c>
      <c r="I61" s="93">
        <f t="shared" si="8"/>
        <v>252.32483093956955</v>
      </c>
    </row>
    <row r="62" spans="1:9" x14ac:dyDescent="0.75">
      <c r="A62" s="99">
        <v>0.48</v>
      </c>
      <c r="B62" s="119">
        <f t="shared" si="0"/>
        <v>9.0477868423386045</v>
      </c>
      <c r="C62" s="119">
        <f t="shared" si="3"/>
        <v>146.23023875933333</v>
      </c>
      <c r="D62" s="119">
        <f t="shared" si="4"/>
        <v>236.67214892083237</v>
      </c>
      <c r="E62" s="119">
        <f t="shared" si="5"/>
        <v>350.57311783192569</v>
      </c>
      <c r="F62" s="93">
        <f t="shared" si="9"/>
        <v>98.673118460741406</v>
      </c>
      <c r="G62" s="93">
        <f t="shared" si="6"/>
        <v>47.557120298591926</v>
      </c>
      <c r="H62" s="93">
        <f t="shared" si="7"/>
        <v>137.99903046009098</v>
      </c>
      <c r="I62" s="93">
        <f t="shared" si="8"/>
        <v>251.89999937118426</v>
      </c>
    </row>
    <row r="63" spans="1:9" x14ac:dyDescent="0.75">
      <c r="A63" s="99">
        <v>0.49</v>
      </c>
      <c r="B63" s="119">
        <f t="shared" si="0"/>
        <v>9.2362824015539911</v>
      </c>
      <c r="C63" s="119">
        <f t="shared" si="3"/>
        <v>146.10300689749818</v>
      </c>
      <c r="D63" s="119">
        <f t="shared" si="4"/>
        <v>236.64061213030593</v>
      </c>
      <c r="E63" s="119">
        <f t="shared" si="5"/>
        <v>350.41710204702389</v>
      </c>
      <c r="F63" s="93">
        <f t="shared" si="9"/>
        <v>98.947896047995869</v>
      </c>
      <c r="G63" s="93">
        <f t="shared" si="6"/>
        <v>47.155110849502307</v>
      </c>
      <c r="H63" s="93">
        <f t="shared" si="7"/>
        <v>137.69271608231006</v>
      </c>
      <c r="I63" s="93">
        <f t="shared" si="8"/>
        <v>251.46920599902802</v>
      </c>
    </row>
    <row r="64" spans="1:9" x14ac:dyDescent="0.75">
      <c r="A64" s="99">
        <v>0.5</v>
      </c>
      <c r="B64" s="119">
        <f t="shared" si="0"/>
        <v>9.4247779607693793</v>
      </c>
      <c r="C64" s="119">
        <f t="shared" si="3"/>
        <v>145.97455278385402</v>
      </c>
      <c r="D64" s="119">
        <f t="shared" si="4"/>
        <v>236.60879820128793</v>
      </c>
      <c r="E64" s="119">
        <f t="shared" si="5"/>
        <v>350.26001323873157</v>
      </c>
      <c r="F64" s="93">
        <f t="shared" si="9"/>
        <v>99.227562415630842</v>
      </c>
      <c r="G64" s="93">
        <f t="shared" si="6"/>
        <v>46.74699036822318</v>
      </c>
      <c r="H64" s="93">
        <f t="shared" si="7"/>
        <v>137.38123578565708</v>
      </c>
      <c r="I64" s="93">
        <f t="shared" si="8"/>
        <v>251.03245082310073</v>
      </c>
    </row>
    <row r="65" spans="1:9" x14ac:dyDescent="0.75">
      <c r="A65" s="99">
        <v>0.51</v>
      </c>
      <c r="B65" s="119">
        <f t="shared" si="0"/>
        <v>9.6132735199847676</v>
      </c>
      <c r="C65" s="119">
        <f t="shared" si="3"/>
        <v>145.84487641840082</v>
      </c>
      <c r="D65" s="119">
        <f t="shared" si="4"/>
        <v>236.57670713377831</v>
      </c>
      <c r="E65" s="119">
        <f t="shared" si="5"/>
        <v>350.1018514070488</v>
      </c>
      <c r="F65" s="93">
        <f t="shared" si="9"/>
        <v>99.512117563646328</v>
      </c>
      <c r="G65" s="93">
        <f t="shared" si="6"/>
        <v>46.332758854754488</v>
      </c>
      <c r="H65" s="93">
        <f t="shared" si="7"/>
        <v>137.064589570132</v>
      </c>
      <c r="I65" s="93">
        <f t="shared" si="8"/>
        <v>250.58973384340248</v>
      </c>
    </row>
    <row r="66" spans="1:9" x14ac:dyDescent="0.75">
      <c r="A66" s="99">
        <v>0.52</v>
      </c>
      <c r="B66" s="119">
        <f t="shared" si="0"/>
        <v>9.8017690792001559</v>
      </c>
      <c r="C66" s="119">
        <f t="shared" si="3"/>
        <v>145.71397780113855</v>
      </c>
      <c r="D66" s="119">
        <f t="shared" si="4"/>
        <v>236.54433892777715</v>
      </c>
      <c r="E66" s="119">
        <f t="shared" si="5"/>
        <v>349.94261655197556</v>
      </c>
      <c r="F66" s="93">
        <f t="shared" si="9"/>
        <v>99.801561492042339</v>
      </c>
      <c r="G66" s="93">
        <f t="shared" si="6"/>
        <v>45.912416309096216</v>
      </c>
      <c r="H66" s="93">
        <f t="shared" si="7"/>
        <v>136.74277743573481</v>
      </c>
      <c r="I66" s="93">
        <f t="shared" si="8"/>
        <v>250.14105505993322</v>
      </c>
    </row>
    <row r="67" spans="1:9" x14ac:dyDescent="0.75">
      <c r="A67" s="99">
        <v>0.53</v>
      </c>
      <c r="B67" s="119">
        <f t="shared" si="0"/>
        <v>9.9902646384155407</v>
      </c>
      <c r="C67" s="119">
        <f t="shared" si="3"/>
        <v>145.5818569320673</v>
      </c>
      <c r="D67" s="119">
        <f t="shared" si="4"/>
        <v>236.51169358328437</v>
      </c>
      <c r="E67" s="119">
        <f t="shared" si="5"/>
        <v>349.78230867351181</v>
      </c>
      <c r="F67" s="93">
        <f t="shared" si="9"/>
        <v>100.09589420081883</v>
      </c>
      <c r="G67" s="93">
        <f t="shared" si="6"/>
        <v>45.485962731248463</v>
      </c>
      <c r="H67" s="93">
        <f t="shared" si="7"/>
        <v>136.41579938246554</v>
      </c>
      <c r="I67" s="93">
        <f t="shared" si="8"/>
        <v>249.68641447269297</v>
      </c>
    </row>
    <row r="68" spans="1:9" x14ac:dyDescent="0.75">
      <c r="A68" s="99">
        <v>0.54</v>
      </c>
      <c r="B68" s="119">
        <f t="shared" si="0"/>
        <v>10.178760197630929</v>
      </c>
      <c r="C68" s="119">
        <f t="shared" si="3"/>
        <v>145.44851381118698</v>
      </c>
      <c r="D68" s="119">
        <f t="shared" si="4"/>
        <v>236.47877110030004</v>
      </c>
      <c r="E68" s="119">
        <f t="shared" si="5"/>
        <v>349.62092777165759</v>
      </c>
      <c r="F68" s="93">
        <f t="shared" si="9"/>
        <v>100.39511568997582</v>
      </c>
      <c r="G68" s="93">
        <f t="shared" si="6"/>
        <v>45.05339812121116</v>
      </c>
      <c r="H68" s="93">
        <f t="shared" si="7"/>
        <v>136.08365541032421</v>
      </c>
      <c r="I68" s="93">
        <f t="shared" si="8"/>
        <v>249.22581208168177</v>
      </c>
    </row>
    <row r="69" spans="1:9" x14ac:dyDescent="0.75">
      <c r="A69" s="99">
        <v>0.55000000000000004</v>
      </c>
      <c r="B69" s="119">
        <f t="shared" si="0"/>
        <v>10.367255756846317</v>
      </c>
      <c r="C69" s="119">
        <f t="shared" si="3"/>
        <v>145.31394843849768</v>
      </c>
      <c r="D69" s="119">
        <f t="shared" si="4"/>
        <v>236.44557147882409</v>
      </c>
      <c r="E69" s="119">
        <f t="shared" si="5"/>
        <v>349.45847384641286</v>
      </c>
      <c r="F69" s="93">
        <f t="shared" si="9"/>
        <v>100.69922595951334</v>
      </c>
      <c r="G69" s="93">
        <f t="shared" si="6"/>
        <v>44.614722478984334</v>
      </c>
      <c r="H69" s="93">
        <f t="shared" si="7"/>
        <v>135.74634551931075</v>
      </c>
      <c r="I69" s="93">
        <f t="shared" si="8"/>
        <v>248.75924788689952</v>
      </c>
    </row>
    <row r="70" spans="1:9" x14ac:dyDescent="0.75">
      <c r="A70" s="99">
        <v>0.56000000000000005</v>
      </c>
      <c r="B70" s="119">
        <f t="shared" si="0"/>
        <v>10.555751316061706</v>
      </c>
      <c r="C70" s="119">
        <f t="shared" si="3"/>
        <v>145.17816081399931</v>
      </c>
      <c r="D70" s="119">
        <f t="shared" si="4"/>
        <v>236.41209471885659</v>
      </c>
      <c r="E70" s="119">
        <f t="shared" si="5"/>
        <v>349.29494689777766</v>
      </c>
      <c r="F70" s="93">
        <f t="shared" si="9"/>
        <v>101.00822500943133</v>
      </c>
      <c r="G70" s="93">
        <f t="shared" si="6"/>
        <v>44.169935804567984</v>
      </c>
      <c r="H70" s="93">
        <f t="shared" si="7"/>
        <v>135.40386970942527</v>
      </c>
      <c r="I70" s="93">
        <f t="shared" si="8"/>
        <v>248.28672188834634</v>
      </c>
    </row>
    <row r="71" spans="1:9" x14ac:dyDescent="0.75">
      <c r="A71" s="99">
        <v>0.56999999999999995</v>
      </c>
      <c r="B71" s="119">
        <f t="shared" si="0"/>
        <v>10.74424687527709</v>
      </c>
      <c r="C71" s="119">
        <f t="shared" si="3"/>
        <v>145.0411509376919</v>
      </c>
      <c r="D71" s="119">
        <f t="shared" si="4"/>
        <v>236.37834082039748</v>
      </c>
      <c r="E71" s="119">
        <f t="shared" si="5"/>
        <v>349.13034692575195</v>
      </c>
      <c r="F71" s="93">
        <f t="shared" si="9"/>
        <v>101.32211283972985</v>
      </c>
      <c r="G71" s="93">
        <f t="shared" si="6"/>
        <v>43.719038097962041</v>
      </c>
      <c r="H71" s="93">
        <f t="shared" si="7"/>
        <v>135.05622798066764</v>
      </c>
      <c r="I71" s="93">
        <f t="shared" si="8"/>
        <v>247.80823408602208</v>
      </c>
    </row>
    <row r="72" spans="1:9" x14ac:dyDescent="0.75">
      <c r="A72" s="99">
        <v>0.57999999999999996</v>
      </c>
      <c r="B72" s="119">
        <f t="shared" si="0"/>
        <v>10.932742434492479</v>
      </c>
      <c r="C72" s="119">
        <f t="shared" si="3"/>
        <v>144.90291880957548</v>
      </c>
      <c r="D72" s="119">
        <f t="shared" si="4"/>
        <v>236.34430978344682</v>
      </c>
      <c r="E72" s="119">
        <f t="shared" si="5"/>
        <v>348.96467393033578</v>
      </c>
      <c r="F72" s="93">
        <f t="shared" si="9"/>
        <v>101.64088945040888</v>
      </c>
      <c r="G72" s="93">
        <f t="shared" si="6"/>
        <v>43.262029359166604</v>
      </c>
      <c r="H72" s="93">
        <f t="shared" si="7"/>
        <v>134.70342033303794</v>
      </c>
      <c r="I72" s="93">
        <f t="shared" si="8"/>
        <v>247.3237844799269</v>
      </c>
    </row>
    <row r="73" spans="1:9" x14ac:dyDescent="0.75">
      <c r="A73" s="99">
        <v>0.59</v>
      </c>
      <c r="B73" s="119">
        <f t="shared" si="0"/>
        <v>11.121237993707867</v>
      </c>
      <c r="C73" s="119">
        <f t="shared" si="3"/>
        <v>144.76346442965001</v>
      </c>
      <c r="D73" s="119">
        <f t="shared" si="4"/>
        <v>236.31000160800457</v>
      </c>
      <c r="E73" s="119">
        <f t="shared" si="5"/>
        <v>348.79792791152909</v>
      </c>
      <c r="F73" s="93">
        <f t="shared" si="9"/>
        <v>101.96455484146838</v>
      </c>
      <c r="G73" s="93">
        <f t="shared" si="6"/>
        <v>42.79890958818163</v>
      </c>
      <c r="H73" s="93">
        <f t="shared" si="7"/>
        <v>134.34544676653618</v>
      </c>
      <c r="I73" s="93">
        <f t="shared" si="8"/>
        <v>246.8333730700607</v>
      </c>
    </row>
    <row r="74" spans="1:9" x14ac:dyDescent="0.75">
      <c r="A74" s="99">
        <v>0.6</v>
      </c>
      <c r="B74" s="119">
        <f t="shared" si="0"/>
        <v>11.309733552923255</v>
      </c>
      <c r="C74" s="119">
        <f t="shared" si="3"/>
        <v>144.62278779791555</v>
      </c>
      <c r="D74" s="119">
        <f t="shared" si="4"/>
        <v>236.27541629407071</v>
      </c>
      <c r="E74" s="119">
        <f t="shared" si="5"/>
        <v>348.63010886933193</v>
      </c>
      <c r="F74" s="93">
        <f t="shared" si="9"/>
        <v>102.29310901290842</v>
      </c>
      <c r="G74" s="93">
        <f t="shared" si="6"/>
        <v>42.329678785007133</v>
      </c>
      <c r="H74" s="93">
        <f t="shared" si="7"/>
        <v>133.98230728116229</v>
      </c>
      <c r="I74" s="93">
        <f t="shared" si="8"/>
        <v>246.33699985642352</v>
      </c>
    </row>
    <row r="75" spans="1:9" x14ac:dyDescent="0.75">
      <c r="A75" s="99">
        <v>0.61</v>
      </c>
      <c r="B75" s="119">
        <f t="shared" si="0"/>
        <v>11.498229112138642</v>
      </c>
      <c r="C75" s="119">
        <f t="shared" si="3"/>
        <v>144.48088891437203</v>
      </c>
      <c r="D75" s="119">
        <f t="shared" si="4"/>
        <v>236.24055384164529</v>
      </c>
      <c r="E75" s="119">
        <f t="shared" si="5"/>
        <v>348.46121680374432</v>
      </c>
      <c r="F75" s="93">
        <f t="shared" si="9"/>
        <v>102.62655196472895</v>
      </c>
      <c r="G75" s="93">
        <f t="shared" si="6"/>
        <v>41.854336949643084</v>
      </c>
      <c r="H75" s="93">
        <f t="shared" si="7"/>
        <v>133.61400187691635</v>
      </c>
      <c r="I75" s="93">
        <f t="shared" si="8"/>
        <v>245.83466483901537</v>
      </c>
    </row>
    <row r="76" spans="1:9" x14ac:dyDescent="0.75">
      <c r="A76" s="99">
        <v>0.62</v>
      </c>
      <c r="B76" s="119">
        <f t="shared" si="0"/>
        <v>11.686724671354028</v>
      </c>
      <c r="C76" s="119">
        <f t="shared" si="3"/>
        <v>144.33776777901949</v>
      </c>
      <c r="D76" s="119">
        <f t="shared" si="4"/>
        <v>236.2054142507283</v>
      </c>
      <c r="E76" s="119">
        <f t="shared" si="5"/>
        <v>348.29125171476619</v>
      </c>
      <c r="F76" s="93">
        <f t="shared" si="9"/>
        <v>102.96488369693</v>
      </c>
      <c r="G76" s="93">
        <f t="shared" si="6"/>
        <v>41.372884082089485</v>
      </c>
      <c r="H76" s="93">
        <f t="shared" si="7"/>
        <v>133.24053055379829</v>
      </c>
      <c r="I76" s="93">
        <f t="shared" si="8"/>
        <v>245.32636801783619</v>
      </c>
    </row>
    <row r="77" spans="1:9" x14ac:dyDescent="0.75">
      <c r="A77" s="99">
        <v>0.63</v>
      </c>
      <c r="B77" s="119">
        <f t="shared" si="0"/>
        <v>11.875220230569418</v>
      </c>
      <c r="C77" s="119">
        <f t="shared" si="3"/>
        <v>144.19342439185789</v>
      </c>
      <c r="D77" s="119">
        <f t="shared" si="4"/>
        <v>236.16999752131971</v>
      </c>
      <c r="E77" s="119">
        <f t="shared" si="5"/>
        <v>348.1202136023976</v>
      </c>
      <c r="F77" s="93">
        <f t="shared" si="9"/>
        <v>103.30810420951154</v>
      </c>
      <c r="G77" s="93">
        <f t="shared" si="6"/>
        <v>40.885320182346348</v>
      </c>
      <c r="H77" s="93">
        <f t="shared" si="7"/>
        <v>132.86189331180816</v>
      </c>
      <c r="I77" s="93">
        <f t="shared" si="8"/>
        <v>244.81210939288604</v>
      </c>
    </row>
    <row r="78" spans="1:9" x14ac:dyDescent="0.75">
      <c r="A78" s="99">
        <v>0.64</v>
      </c>
      <c r="B78" s="119">
        <f t="shared" si="0"/>
        <v>12.063715789784807</v>
      </c>
      <c r="C78" s="119">
        <f t="shared" si="3"/>
        <v>144.04785875288729</v>
      </c>
      <c r="D78" s="119">
        <f t="shared" si="4"/>
        <v>236.13430365341952</v>
      </c>
      <c r="E78" s="119">
        <f t="shared" si="5"/>
        <v>347.94810246663849</v>
      </c>
      <c r="F78" s="93">
        <f t="shared" si="9"/>
        <v>103.65621350247358</v>
      </c>
      <c r="G78" s="93">
        <f t="shared" si="6"/>
        <v>40.391645250413717</v>
      </c>
      <c r="H78" s="93">
        <f t="shared" si="7"/>
        <v>132.47809015094595</v>
      </c>
      <c r="I78" s="93">
        <f t="shared" si="8"/>
        <v>244.29188896416491</v>
      </c>
    </row>
    <row r="79" spans="1:9" x14ac:dyDescent="0.75">
      <c r="A79" s="99">
        <v>0.65</v>
      </c>
      <c r="B79" s="119">
        <f t="shared" ref="B79:B142" si="10">A79*$E$3*60*1000</f>
        <v>12.252211349000193</v>
      </c>
      <c r="C79" s="119">
        <f t="shared" si="3"/>
        <v>143.90107086210764</v>
      </c>
      <c r="D79" s="119">
        <f t="shared" si="4"/>
        <v>236.09833264702777</v>
      </c>
      <c r="E79" s="119">
        <f t="shared" si="5"/>
        <v>347.77491830748892</v>
      </c>
      <c r="F79" s="93">
        <f t="shared" ref="F79:F142" si="11">($M$2*$M$3*$B$3+$E$4*($B$2*$M$2*(A79^2)/(2*$E$2))+($E$5*$M$2*A79^2)/2+($E$6*A79))/1000</f>
        <v>104.00921157581614</v>
      </c>
      <c r="G79" s="93">
        <f t="shared" si="6"/>
        <v>39.891859286291506</v>
      </c>
      <c r="H79" s="93">
        <f t="shared" si="7"/>
        <v>132.08912107121165</v>
      </c>
      <c r="I79" s="93">
        <f t="shared" si="8"/>
        <v>243.76570673167276</v>
      </c>
    </row>
    <row r="80" spans="1:9" x14ac:dyDescent="0.75">
      <c r="A80" s="99">
        <v>0.66</v>
      </c>
      <c r="B80" s="119">
        <f t="shared" si="10"/>
        <v>12.440706908215581</v>
      </c>
      <c r="C80" s="119">
        <f t="shared" ref="C80:C143" si="12">IF( $B80&lt;H$9, H$3*$B80^2+H$4*$B80+H$5, "MAX FLOW REACHED")</f>
        <v>143.75306071951897</v>
      </c>
      <c r="D80" s="119">
        <f t="shared" ref="D80:D143" si="13">IF( $B80&lt;I$9, I$3*$B80^2+I$4*$B80+I$5, "MAX FLOW REACHED")</f>
        <v>236.06208450214444</v>
      </c>
      <c r="E80" s="119">
        <f t="shared" ref="E80:E143" si="14">IF( $B80&lt;J$9, J$3*$B80^2+J$4*$B80+J$5, "MAX FLOW REACHED")</f>
        <v>347.60066112494883</v>
      </c>
      <c r="F80" s="93">
        <f t="shared" si="11"/>
        <v>104.3670984295392</v>
      </c>
      <c r="G80" s="93">
        <f t="shared" ref="G80:G143" si="15">IF(C80&lt;&gt;"MAX FLOW REACHED",ABS(C80-$F80),"N/A")</f>
        <v>39.385962289979773</v>
      </c>
      <c r="H80" s="93">
        <f t="shared" ref="H80:H143" si="16">IF(D80&lt;&gt;"MAX FLOW REACHED",ABS(D80-$F80),"N/A")</f>
        <v>131.69498607260525</v>
      </c>
      <c r="I80" s="93">
        <f t="shared" ref="I80:I143" si="17">IF(E80&lt;&gt;"MAX FLOW REACHED",ABS(E80-$F80),"N/A")</f>
        <v>243.23356269540963</v>
      </c>
    </row>
    <row r="81" spans="1:9" x14ac:dyDescent="0.75">
      <c r="A81" s="99">
        <v>0.67</v>
      </c>
      <c r="B81" s="119">
        <f t="shared" si="10"/>
        <v>12.62920246743097</v>
      </c>
      <c r="C81" s="119">
        <f t="shared" si="12"/>
        <v>143.60382832512127</v>
      </c>
      <c r="D81" s="119">
        <f t="shared" si="13"/>
        <v>236.02555921876953</v>
      </c>
      <c r="E81" s="119">
        <f t="shared" si="14"/>
        <v>347.42533091901828</v>
      </c>
      <c r="F81" s="93">
        <f t="shared" si="11"/>
        <v>104.72987406364277</v>
      </c>
      <c r="G81" s="93">
        <f t="shared" si="15"/>
        <v>38.873954261478502</v>
      </c>
      <c r="H81" s="93">
        <f t="shared" si="16"/>
        <v>131.29568515512676</v>
      </c>
      <c r="I81" s="93">
        <f t="shared" si="17"/>
        <v>242.69545685537551</v>
      </c>
    </row>
    <row r="82" spans="1:9" x14ac:dyDescent="0.75">
      <c r="A82" s="99">
        <v>0.68</v>
      </c>
      <c r="B82" s="119">
        <f t="shared" si="10"/>
        <v>12.817698026646358</v>
      </c>
      <c r="C82" s="119">
        <f t="shared" si="12"/>
        <v>143.45337367891455</v>
      </c>
      <c r="D82" s="119">
        <f t="shared" si="13"/>
        <v>235.988756796903</v>
      </c>
      <c r="E82" s="119">
        <f t="shared" si="14"/>
        <v>347.24892768969727</v>
      </c>
      <c r="F82" s="93">
        <f t="shared" si="11"/>
        <v>105.09753847812682</v>
      </c>
      <c r="G82" s="93">
        <f t="shared" si="15"/>
        <v>38.355835200787723</v>
      </c>
      <c r="H82" s="93">
        <f t="shared" si="16"/>
        <v>130.89121831877617</v>
      </c>
      <c r="I82" s="93">
        <f t="shared" si="17"/>
        <v>242.15138921157046</v>
      </c>
    </row>
    <row r="83" spans="1:9" x14ac:dyDescent="0.75">
      <c r="A83" s="99">
        <v>0.69</v>
      </c>
      <c r="B83" s="119">
        <f t="shared" si="10"/>
        <v>13.006193585861745</v>
      </c>
      <c r="C83" s="119">
        <f t="shared" si="12"/>
        <v>143.30169678089877</v>
      </c>
      <c r="D83" s="119">
        <f t="shared" si="13"/>
        <v>235.95167723654492</v>
      </c>
      <c r="E83" s="119">
        <f t="shared" si="14"/>
        <v>347.07145143698574</v>
      </c>
      <c r="F83" s="93">
        <f t="shared" si="11"/>
        <v>105.47009167299139</v>
      </c>
      <c r="G83" s="93">
        <f t="shared" si="15"/>
        <v>37.831605107907379</v>
      </c>
      <c r="H83" s="93">
        <f t="shared" si="16"/>
        <v>130.48158556355355</v>
      </c>
      <c r="I83" s="93">
        <f t="shared" si="17"/>
        <v>241.60135976399437</v>
      </c>
    </row>
    <row r="84" spans="1:9" x14ac:dyDescent="0.75">
      <c r="A84" s="99">
        <v>0.7</v>
      </c>
      <c r="B84" s="119">
        <f t="shared" si="10"/>
        <v>13.194689145077129</v>
      </c>
      <c r="C84" s="119">
        <f t="shared" si="12"/>
        <v>143.14879763107399</v>
      </c>
      <c r="D84" s="119">
        <f t="shared" si="13"/>
        <v>235.91432053769526</v>
      </c>
      <c r="E84" s="119">
        <f t="shared" si="14"/>
        <v>346.89290216088369</v>
      </c>
      <c r="F84" s="93">
        <f t="shared" si="11"/>
        <v>105.84753364823646</v>
      </c>
      <c r="G84" s="93">
        <f t="shared" si="15"/>
        <v>37.301263982837526</v>
      </c>
      <c r="H84" s="93">
        <f t="shared" si="16"/>
        <v>130.0667868894588</v>
      </c>
      <c r="I84" s="93">
        <f t="shared" si="17"/>
        <v>241.04536851264723</v>
      </c>
    </row>
    <row r="85" spans="1:9" x14ac:dyDescent="0.75">
      <c r="A85" s="99">
        <v>0.71</v>
      </c>
      <c r="B85" s="119">
        <f t="shared" si="10"/>
        <v>13.383184704292518</v>
      </c>
      <c r="C85" s="119">
        <f t="shared" si="12"/>
        <v>142.99467622944016</v>
      </c>
      <c r="D85" s="119">
        <f t="shared" si="13"/>
        <v>235.87668670035401</v>
      </c>
      <c r="E85" s="119">
        <f t="shared" si="14"/>
        <v>346.71327986139119</v>
      </c>
      <c r="F85" s="93">
        <f t="shared" si="11"/>
        <v>106.22986440386204</v>
      </c>
      <c r="G85" s="93">
        <f t="shared" si="15"/>
        <v>36.764811825578121</v>
      </c>
      <c r="H85" s="93">
        <f t="shared" si="16"/>
        <v>129.64682229649196</v>
      </c>
      <c r="I85" s="93">
        <f t="shared" si="17"/>
        <v>240.48341545752913</v>
      </c>
    </row>
    <row r="86" spans="1:9" x14ac:dyDescent="0.75">
      <c r="A86" s="99">
        <v>0.72</v>
      </c>
      <c r="B86" s="119">
        <f t="shared" si="10"/>
        <v>13.571680263507906</v>
      </c>
      <c r="C86" s="119">
        <f t="shared" si="12"/>
        <v>142.8393325759973</v>
      </c>
      <c r="D86" s="119">
        <f t="shared" si="13"/>
        <v>235.83877572452118</v>
      </c>
      <c r="E86" s="119">
        <f t="shared" si="14"/>
        <v>346.53258453850822</v>
      </c>
      <c r="F86" s="93">
        <f t="shared" si="11"/>
        <v>106.61708393986812</v>
      </c>
      <c r="G86" s="93">
        <f t="shared" si="15"/>
        <v>36.22224863612918</v>
      </c>
      <c r="H86" s="93">
        <f t="shared" si="16"/>
        <v>129.22169178465305</v>
      </c>
      <c r="I86" s="93">
        <f t="shared" si="17"/>
        <v>239.91550059864011</v>
      </c>
    </row>
    <row r="87" spans="1:9" x14ac:dyDescent="0.75">
      <c r="A87" s="99">
        <v>0.73</v>
      </c>
      <c r="B87" s="119">
        <f t="shared" si="10"/>
        <v>13.760175822723294</v>
      </c>
      <c r="C87" s="119">
        <f t="shared" si="12"/>
        <v>142.68276667074542</v>
      </c>
      <c r="D87" s="119">
        <f t="shared" si="13"/>
        <v>235.80058761019677</v>
      </c>
      <c r="E87" s="119">
        <f t="shared" si="14"/>
        <v>346.35081619223473</v>
      </c>
      <c r="F87" s="93">
        <f t="shared" si="11"/>
        <v>107.00919225625474</v>
      </c>
      <c r="G87" s="93">
        <f t="shared" si="15"/>
        <v>35.673574414490687</v>
      </c>
      <c r="H87" s="93">
        <f t="shared" si="16"/>
        <v>128.79139535394205</v>
      </c>
      <c r="I87" s="93">
        <f t="shared" si="17"/>
        <v>239.34162393598001</v>
      </c>
    </row>
    <row r="88" spans="1:9" x14ac:dyDescent="0.75">
      <c r="A88" s="99">
        <v>0.74</v>
      </c>
      <c r="B88" s="119">
        <f t="shared" si="10"/>
        <v>13.948671381938681</v>
      </c>
      <c r="C88" s="119">
        <f t="shared" si="12"/>
        <v>142.52497851368449</v>
      </c>
      <c r="D88" s="119">
        <f t="shared" si="13"/>
        <v>235.76212235738078</v>
      </c>
      <c r="E88" s="119">
        <f t="shared" si="14"/>
        <v>346.16797482257078</v>
      </c>
      <c r="F88" s="93">
        <f t="shared" si="11"/>
        <v>107.4061893530218</v>
      </c>
      <c r="G88" s="93">
        <f t="shared" si="15"/>
        <v>35.118789160662686</v>
      </c>
      <c r="H88" s="93">
        <f t="shared" si="16"/>
        <v>128.35593300435897</v>
      </c>
      <c r="I88" s="93">
        <f t="shared" si="17"/>
        <v>238.76178546954898</v>
      </c>
    </row>
    <row r="89" spans="1:9" x14ac:dyDescent="0.75">
      <c r="A89" s="99">
        <v>0.75</v>
      </c>
      <c r="B89" s="119">
        <f t="shared" si="10"/>
        <v>14.137166941154069</v>
      </c>
      <c r="C89" s="119">
        <f t="shared" si="12"/>
        <v>142.36596810481456</v>
      </c>
      <c r="D89" s="119">
        <f t="shared" si="13"/>
        <v>235.7233799660732</v>
      </c>
      <c r="E89" s="119">
        <f t="shared" si="14"/>
        <v>345.98406042951632</v>
      </c>
      <c r="F89" s="93">
        <f t="shared" si="11"/>
        <v>107.80807523016942</v>
      </c>
      <c r="G89" s="93">
        <f t="shared" si="15"/>
        <v>34.557892874645134</v>
      </c>
      <c r="H89" s="93">
        <f t="shared" si="16"/>
        <v>127.91530473590377</v>
      </c>
      <c r="I89" s="93">
        <f t="shared" si="17"/>
        <v>238.17598519934688</v>
      </c>
    </row>
    <row r="90" spans="1:9" x14ac:dyDescent="0.75">
      <c r="A90" s="99">
        <v>0.76</v>
      </c>
      <c r="B90" s="119">
        <f t="shared" si="10"/>
        <v>14.325662500369457</v>
      </c>
      <c r="C90" s="119">
        <f t="shared" si="12"/>
        <v>142.20573544413557</v>
      </c>
      <c r="D90" s="119">
        <f t="shared" si="13"/>
        <v>235.68436043627403</v>
      </c>
      <c r="E90" s="119">
        <f t="shared" si="14"/>
        <v>345.79907301307139</v>
      </c>
      <c r="F90" s="93">
        <f t="shared" si="11"/>
        <v>108.21484988769751</v>
      </c>
      <c r="G90" s="93">
        <f t="shared" si="15"/>
        <v>33.990885556438059</v>
      </c>
      <c r="H90" s="93">
        <f t="shared" si="16"/>
        <v>127.46951054857652</v>
      </c>
      <c r="I90" s="93">
        <f t="shared" si="17"/>
        <v>237.58422312537388</v>
      </c>
    </row>
    <row r="91" spans="1:9" x14ac:dyDescent="0.75">
      <c r="A91" s="99">
        <v>0.77</v>
      </c>
      <c r="B91" s="119">
        <f t="shared" si="10"/>
        <v>14.514158059584846</v>
      </c>
      <c r="C91" s="119">
        <f t="shared" si="12"/>
        <v>142.04428053164756</v>
      </c>
      <c r="D91" s="119">
        <f t="shared" si="13"/>
        <v>235.64506376798329</v>
      </c>
      <c r="E91" s="119">
        <f t="shared" si="14"/>
        <v>345.61301257323595</v>
      </c>
      <c r="F91" s="93">
        <f t="shared" si="11"/>
        <v>108.62651332560614</v>
      </c>
      <c r="G91" s="93">
        <f t="shared" si="15"/>
        <v>33.417767206041418</v>
      </c>
      <c r="H91" s="93">
        <f t="shared" si="16"/>
        <v>127.01855044237715</v>
      </c>
      <c r="I91" s="93">
        <f t="shared" si="17"/>
        <v>236.98649924762981</v>
      </c>
    </row>
    <row r="92" spans="1:9" x14ac:dyDescent="0.75">
      <c r="A92" s="99">
        <v>0.78</v>
      </c>
      <c r="B92" s="119">
        <f t="shared" si="10"/>
        <v>14.702653618800232</v>
      </c>
      <c r="C92" s="119">
        <f t="shared" si="12"/>
        <v>141.88160336735049</v>
      </c>
      <c r="D92" s="119">
        <f t="shared" si="13"/>
        <v>235.60548996120096</v>
      </c>
      <c r="E92" s="119">
        <f t="shared" si="14"/>
        <v>345.42587911001004</v>
      </c>
      <c r="F92" s="93">
        <f t="shared" si="11"/>
        <v>109.04306554389525</v>
      </c>
      <c r="G92" s="93">
        <f t="shared" si="15"/>
        <v>32.838537823455241</v>
      </c>
      <c r="H92" s="93">
        <f t="shared" si="16"/>
        <v>126.56242441730571</v>
      </c>
      <c r="I92" s="93">
        <f t="shared" si="17"/>
        <v>236.38281356611481</v>
      </c>
    </row>
    <row r="93" spans="1:9" x14ac:dyDescent="0.75">
      <c r="A93" s="99">
        <v>0.79</v>
      </c>
      <c r="B93" s="119">
        <f t="shared" si="10"/>
        <v>14.89114917801562</v>
      </c>
      <c r="C93" s="119">
        <f t="shared" si="12"/>
        <v>141.71770395124443</v>
      </c>
      <c r="D93" s="119">
        <f t="shared" si="13"/>
        <v>235.56563901592705</v>
      </c>
      <c r="E93" s="119">
        <f t="shared" si="14"/>
        <v>345.23767262339368</v>
      </c>
      <c r="F93" s="93">
        <f t="shared" si="11"/>
        <v>109.46450654256485</v>
      </c>
      <c r="G93" s="93">
        <f t="shared" si="15"/>
        <v>32.253197408679583</v>
      </c>
      <c r="H93" s="93">
        <f t="shared" si="16"/>
        <v>126.1011324733622</v>
      </c>
      <c r="I93" s="93">
        <f t="shared" si="17"/>
        <v>235.77316608082884</v>
      </c>
    </row>
    <row r="94" spans="1:9" x14ac:dyDescent="0.75">
      <c r="A94" s="99">
        <v>0.8</v>
      </c>
      <c r="B94" s="119">
        <f t="shared" si="10"/>
        <v>15.079644737231009</v>
      </c>
      <c r="C94" s="119">
        <f t="shared" si="12"/>
        <v>141.55258228332931</v>
      </c>
      <c r="D94" s="119">
        <f t="shared" si="13"/>
        <v>235.52551093216155</v>
      </c>
      <c r="E94" s="119">
        <f t="shared" si="14"/>
        <v>345.04839311338679</v>
      </c>
      <c r="F94" s="93">
        <f t="shared" si="11"/>
        <v>109.89083632161497</v>
      </c>
      <c r="G94" s="93">
        <f t="shared" si="15"/>
        <v>31.661745961714345</v>
      </c>
      <c r="H94" s="93">
        <f t="shared" si="16"/>
        <v>125.63467461054658</v>
      </c>
      <c r="I94" s="93">
        <f t="shared" si="17"/>
        <v>235.15755679177181</v>
      </c>
    </row>
    <row r="95" spans="1:9" x14ac:dyDescent="0.75">
      <c r="A95" s="99">
        <v>0.81</v>
      </c>
      <c r="B95" s="119">
        <f t="shared" si="10"/>
        <v>15.268140296446397</v>
      </c>
      <c r="C95" s="119">
        <f t="shared" si="12"/>
        <v>141.3862383636052</v>
      </c>
      <c r="D95" s="119">
        <f t="shared" si="13"/>
        <v>235.48510570990447</v>
      </c>
      <c r="E95" s="119">
        <f t="shared" si="14"/>
        <v>344.85804057998945</v>
      </c>
      <c r="F95" s="93">
        <f t="shared" si="11"/>
        <v>110.3220548810456</v>
      </c>
      <c r="G95" s="93">
        <f t="shared" si="15"/>
        <v>31.064183482559599</v>
      </c>
      <c r="H95" s="93">
        <f t="shared" si="16"/>
        <v>125.16305082885887</v>
      </c>
      <c r="I95" s="93">
        <f t="shared" si="17"/>
        <v>234.53598569894385</v>
      </c>
    </row>
    <row r="96" spans="1:9" x14ac:dyDescent="0.75">
      <c r="A96" s="99">
        <v>0.82</v>
      </c>
      <c r="B96" s="119">
        <f t="shared" si="10"/>
        <v>15.45663585566178</v>
      </c>
      <c r="C96" s="119">
        <f t="shared" si="12"/>
        <v>141.21867219207203</v>
      </c>
      <c r="D96" s="119">
        <f t="shared" si="13"/>
        <v>235.44442334915581</v>
      </c>
      <c r="E96" s="119">
        <f t="shared" si="14"/>
        <v>344.66661502320159</v>
      </c>
      <c r="F96" s="93">
        <f t="shared" si="11"/>
        <v>110.75816222085675</v>
      </c>
      <c r="G96" s="93">
        <f t="shared" si="15"/>
        <v>30.460509971215288</v>
      </c>
      <c r="H96" s="93">
        <f t="shared" si="16"/>
        <v>124.68626112829907</v>
      </c>
      <c r="I96" s="93">
        <f t="shared" si="17"/>
        <v>233.90845280234484</v>
      </c>
    </row>
    <row r="97" spans="1:9" x14ac:dyDescent="0.75">
      <c r="A97" s="99">
        <v>0.83</v>
      </c>
      <c r="B97" s="119">
        <f t="shared" si="10"/>
        <v>15.645131414877167</v>
      </c>
      <c r="C97" s="119">
        <f t="shared" si="12"/>
        <v>141.04988376872984</v>
      </c>
      <c r="D97" s="119">
        <f t="shared" si="13"/>
        <v>235.40346384991557</v>
      </c>
      <c r="E97" s="119">
        <f t="shared" si="14"/>
        <v>344.47411644302326</v>
      </c>
      <c r="F97" s="93">
        <f t="shared" si="11"/>
        <v>111.19915834104837</v>
      </c>
      <c r="G97" s="93">
        <f t="shared" si="15"/>
        <v>29.850725427681468</v>
      </c>
      <c r="H97" s="93">
        <f t="shared" si="16"/>
        <v>124.20430550886719</v>
      </c>
      <c r="I97" s="93">
        <f t="shared" si="17"/>
        <v>233.2749581019749</v>
      </c>
    </row>
    <row r="98" spans="1:9" x14ac:dyDescent="0.75">
      <c r="A98" s="99">
        <v>0.84</v>
      </c>
      <c r="B98" s="119">
        <f t="shared" si="10"/>
        <v>15.833626974092557</v>
      </c>
      <c r="C98" s="119">
        <f t="shared" si="12"/>
        <v>140.8798730935786</v>
      </c>
      <c r="D98" s="119">
        <f t="shared" si="13"/>
        <v>235.36222721218374</v>
      </c>
      <c r="E98" s="119">
        <f t="shared" si="14"/>
        <v>344.28054483945442</v>
      </c>
      <c r="F98" s="93">
        <f t="shared" si="11"/>
        <v>111.64504324162051</v>
      </c>
      <c r="G98" s="93">
        <f t="shared" si="15"/>
        <v>29.234829851958082</v>
      </c>
      <c r="H98" s="93">
        <f t="shared" si="16"/>
        <v>123.71718397056323</v>
      </c>
      <c r="I98" s="93">
        <f t="shared" si="17"/>
        <v>232.63550159783392</v>
      </c>
    </row>
    <row r="99" spans="1:9" x14ac:dyDescent="0.75">
      <c r="A99" s="99">
        <v>0.85</v>
      </c>
      <c r="B99" s="119">
        <f t="shared" si="10"/>
        <v>16.022122533307943</v>
      </c>
      <c r="C99" s="119">
        <f t="shared" si="12"/>
        <v>140.70864016661835</v>
      </c>
      <c r="D99" s="119">
        <f t="shared" si="13"/>
        <v>235.32071343596036</v>
      </c>
      <c r="E99" s="119">
        <f t="shared" si="14"/>
        <v>344.08590021249512</v>
      </c>
      <c r="F99" s="93">
        <f t="shared" si="11"/>
        <v>112.09581692257316</v>
      </c>
      <c r="G99" s="93">
        <f t="shared" si="15"/>
        <v>28.612823244045188</v>
      </c>
      <c r="H99" s="93">
        <f t="shared" si="16"/>
        <v>123.22489651338719</v>
      </c>
      <c r="I99" s="93">
        <f t="shared" si="17"/>
        <v>231.99008328992196</v>
      </c>
    </row>
    <row r="100" spans="1:9" x14ac:dyDescent="0.75">
      <c r="A100" s="99">
        <v>0.86</v>
      </c>
      <c r="B100" s="119">
        <f t="shared" si="10"/>
        <v>16.210618092523333</v>
      </c>
      <c r="C100" s="119">
        <f t="shared" si="12"/>
        <v>140.53618498784905</v>
      </c>
      <c r="D100" s="119">
        <f t="shared" si="13"/>
        <v>235.27892252124536</v>
      </c>
      <c r="E100" s="119">
        <f t="shared" si="14"/>
        <v>343.8901825621453</v>
      </c>
      <c r="F100" s="93">
        <f t="shared" si="11"/>
        <v>112.55147938390631</v>
      </c>
      <c r="G100" s="93">
        <f t="shared" si="15"/>
        <v>27.984705603942743</v>
      </c>
      <c r="H100" s="93">
        <f t="shared" si="16"/>
        <v>122.72744313733905</v>
      </c>
      <c r="I100" s="93">
        <f t="shared" si="17"/>
        <v>231.33870317823897</v>
      </c>
    </row>
    <row r="101" spans="1:9" x14ac:dyDescent="0.75">
      <c r="A101" s="99">
        <v>0.87</v>
      </c>
      <c r="B101" s="119">
        <f t="shared" si="10"/>
        <v>16.39911365173872</v>
      </c>
      <c r="C101" s="119">
        <f t="shared" si="12"/>
        <v>140.36250755727073</v>
      </c>
      <c r="D101" s="119">
        <f t="shared" si="13"/>
        <v>235.23685446803879</v>
      </c>
      <c r="E101" s="119">
        <f t="shared" si="14"/>
        <v>343.69339188840502</v>
      </c>
      <c r="F101" s="93">
        <f t="shared" si="11"/>
        <v>113.01203062561997</v>
      </c>
      <c r="G101" s="93">
        <f t="shared" si="15"/>
        <v>27.350476931650761</v>
      </c>
      <c r="H101" s="93">
        <f t="shared" si="16"/>
        <v>122.22482384241881</v>
      </c>
      <c r="I101" s="93">
        <f t="shared" si="17"/>
        <v>230.68136126278506</v>
      </c>
    </row>
    <row r="102" spans="1:9" x14ac:dyDescent="0.75">
      <c r="A102" s="99">
        <v>0.88</v>
      </c>
      <c r="B102" s="119">
        <f t="shared" si="10"/>
        <v>16.58760921095411</v>
      </c>
      <c r="C102" s="119">
        <f t="shared" si="12"/>
        <v>140.18760787488338</v>
      </c>
      <c r="D102" s="119">
        <f t="shared" si="13"/>
        <v>235.19450927634063</v>
      </c>
      <c r="E102" s="119">
        <f t="shared" si="14"/>
        <v>343.49552819127427</v>
      </c>
      <c r="F102" s="93">
        <f t="shared" si="11"/>
        <v>113.47747064771413</v>
      </c>
      <c r="G102" s="93">
        <f t="shared" si="15"/>
        <v>26.710137227169255</v>
      </c>
      <c r="H102" s="93">
        <f t="shared" si="16"/>
        <v>121.7170386286265</v>
      </c>
      <c r="I102" s="93">
        <f t="shared" si="17"/>
        <v>230.01805754356013</v>
      </c>
    </row>
    <row r="103" spans="1:9" x14ac:dyDescent="0.75">
      <c r="A103" s="99">
        <v>0.89</v>
      </c>
      <c r="B103" s="119">
        <f t="shared" si="10"/>
        <v>16.776104770169493</v>
      </c>
      <c r="C103" s="119">
        <f t="shared" si="12"/>
        <v>140.01148594068701</v>
      </c>
      <c r="D103" s="119">
        <f t="shared" si="13"/>
        <v>235.15188694615091</v>
      </c>
      <c r="E103" s="119">
        <f t="shared" si="14"/>
        <v>343.29659147075301</v>
      </c>
      <c r="F103" s="93">
        <f t="shared" si="11"/>
        <v>113.94779945018878</v>
      </c>
      <c r="G103" s="93">
        <f t="shared" si="15"/>
        <v>26.063686490498227</v>
      </c>
      <c r="H103" s="93">
        <f t="shared" si="16"/>
        <v>121.20408749596213</v>
      </c>
      <c r="I103" s="93">
        <f t="shared" si="17"/>
        <v>229.34879202056425</v>
      </c>
    </row>
    <row r="104" spans="1:9" x14ac:dyDescent="0.75">
      <c r="A104" s="99">
        <v>0.9</v>
      </c>
      <c r="B104" s="119">
        <f t="shared" si="10"/>
        <v>16.964600329384883</v>
      </c>
      <c r="C104" s="119">
        <f t="shared" si="12"/>
        <v>139.83414175468158</v>
      </c>
      <c r="D104" s="119">
        <f t="shared" si="13"/>
        <v>235.10898747746958</v>
      </c>
      <c r="E104" s="119">
        <f t="shared" si="14"/>
        <v>343.09658172684124</v>
      </c>
      <c r="F104" s="93">
        <f t="shared" si="11"/>
        <v>114.42301703304396</v>
      </c>
      <c r="G104" s="93">
        <f t="shared" si="15"/>
        <v>25.41112472163762</v>
      </c>
      <c r="H104" s="93">
        <f t="shared" si="16"/>
        <v>120.68597044442562</v>
      </c>
      <c r="I104" s="93">
        <f t="shared" si="17"/>
        <v>228.67356469379729</v>
      </c>
    </row>
    <row r="105" spans="1:9" x14ac:dyDescent="0.75">
      <c r="A105" s="99">
        <v>0.91</v>
      </c>
      <c r="B105" s="119">
        <f t="shared" si="10"/>
        <v>17.153095888600269</v>
      </c>
      <c r="C105" s="119">
        <f t="shared" si="12"/>
        <v>139.65557531686716</v>
      </c>
      <c r="D105" s="119">
        <f t="shared" si="13"/>
        <v>235.06581087029667</v>
      </c>
      <c r="E105" s="119">
        <f t="shared" si="14"/>
        <v>342.895498959539</v>
      </c>
      <c r="F105" s="93">
        <f t="shared" si="11"/>
        <v>114.90312339627963</v>
      </c>
      <c r="G105" s="93">
        <f t="shared" si="15"/>
        <v>24.752451920587532</v>
      </c>
      <c r="H105" s="93">
        <f t="shared" si="16"/>
        <v>120.16268747401705</v>
      </c>
      <c r="I105" s="93">
        <f t="shared" si="17"/>
        <v>227.99237556325937</v>
      </c>
    </row>
    <row r="106" spans="1:9" x14ac:dyDescent="0.75">
      <c r="A106" s="99">
        <v>0.92</v>
      </c>
      <c r="B106" s="119">
        <f t="shared" si="10"/>
        <v>17.341591447815656</v>
      </c>
      <c r="C106" s="119">
        <f t="shared" si="12"/>
        <v>139.47578662724368</v>
      </c>
      <c r="D106" s="119">
        <f t="shared" si="13"/>
        <v>235.02235712463221</v>
      </c>
      <c r="E106" s="119">
        <f t="shared" si="14"/>
        <v>342.6933431688463</v>
      </c>
      <c r="F106" s="93">
        <f t="shared" si="11"/>
        <v>115.38811853989581</v>
      </c>
      <c r="G106" s="93">
        <f t="shared" si="15"/>
        <v>24.087668087347865</v>
      </c>
      <c r="H106" s="93">
        <f t="shared" si="16"/>
        <v>119.63423858473639</v>
      </c>
      <c r="I106" s="93">
        <f t="shared" si="17"/>
        <v>227.3052246289505</v>
      </c>
    </row>
    <row r="107" spans="1:9" x14ac:dyDescent="0.75">
      <c r="A107" s="99">
        <v>0.93</v>
      </c>
      <c r="B107" s="119">
        <f t="shared" si="10"/>
        <v>17.530087007031046</v>
      </c>
      <c r="C107" s="119">
        <f t="shared" si="12"/>
        <v>139.29477568581115</v>
      </c>
      <c r="D107" s="119">
        <f t="shared" si="13"/>
        <v>234.97862624047613</v>
      </c>
      <c r="E107" s="119">
        <f t="shared" si="14"/>
        <v>342.49011435476308</v>
      </c>
      <c r="F107" s="93">
        <f t="shared" si="11"/>
        <v>115.87800246389251</v>
      </c>
      <c r="G107" s="93">
        <f t="shared" si="15"/>
        <v>23.416773221918632</v>
      </c>
      <c r="H107" s="93">
        <f t="shared" si="16"/>
        <v>119.10062377658362</v>
      </c>
      <c r="I107" s="93">
        <f t="shared" si="17"/>
        <v>226.61211189087055</v>
      </c>
    </row>
    <row r="108" spans="1:9" x14ac:dyDescent="0.75">
      <c r="A108" s="99">
        <v>0.94</v>
      </c>
      <c r="B108" s="119">
        <f t="shared" si="10"/>
        <v>17.718582566246432</v>
      </c>
      <c r="C108" s="119">
        <f t="shared" si="12"/>
        <v>139.11254249256962</v>
      </c>
      <c r="D108" s="119">
        <f t="shared" si="13"/>
        <v>234.93461821782847</v>
      </c>
      <c r="E108" s="119">
        <f t="shared" si="14"/>
        <v>342.2858125172894</v>
      </c>
      <c r="F108" s="93">
        <f t="shared" si="11"/>
        <v>116.37277516826967</v>
      </c>
      <c r="G108" s="93">
        <f t="shared" si="15"/>
        <v>22.739767324299947</v>
      </c>
      <c r="H108" s="93">
        <f t="shared" si="16"/>
        <v>118.5618430495588</v>
      </c>
      <c r="I108" s="93">
        <f t="shared" si="17"/>
        <v>225.91303734901973</v>
      </c>
    </row>
    <row r="109" spans="1:9" x14ac:dyDescent="0.75">
      <c r="A109" s="99">
        <v>0.95</v>
      </c>
      <c r="B109" s="119">
        <f t="shared" si="10"/>
        <v>17.907078125461823</v>
      </c>
      <c r="C109" s="119">
        <f t="shared" si="12"/>
        <v>138.92908704751906</v>
      </c>
      <c r="D109" s="119">
        <f t="shared" si="13"/>
        <v>234.89033305668926</v>
      </c>
      <c r="E109" s="119">
        <f t="shared" si="14"/>
        <v>342.08043765642526</v>
      </c>
      <c r="F109" s="93">
        <f t="shared" si="11"/>
        <v>116.87243665302738</v>
      </c>
      <c r="G109" s="93">
        <f t="shared" si="15"/>
        <v>22.056650394491683</v>
      </c>
      <c r="H109" s="93">
        <f t="shared" si="16"/>
        <v>118.01789640366188</v>
      </c>
      <c r="I109" s="93">
        <f t="shared" si="17"/>
        <v>225.2080010033979</v>
      </c>
    </row>
    <row r="110" spans="1:9" x14ac:dyDescent="0.75">
      <c r="A110" s="99">
        <v>0.96</v>
      </c>
      <c r="B110" s="119">
        <f t="shared" si="10"/>
        <v>18.095573684677209</v>
      </c>
      <c r="C110" s="119">
        <f t="shared" si="12"/>
        <v>138.74440935065945</v>
      </c>
      <c r="D110" s="119">
        <f t="shared" si="13"/>
        <v>234.84577075705843</v>
      </c>
      <c r="E110" s="119">
        <f t="shared" si="14"/>
        <v>341.87398977217055</v>
      </c>
      <c r="F110" s="93">
        <f t="shared" si="11"/>
        <v>117.37698691816557</v>
      </c>
      <c r="G110" s="93">
        <f t="shared" si="15"/>
        <v>21.367422432493882</v>
      </c>
      <c r="H110" s="93">
        <f t="shared" si="16"/>
        <v>117.46878383889286</v>
      </c>
      <c r="I110" s="93">
        <f t="shared" si="17"/>
        <v>224.49700285400496</v>
      </c>
    </row>
    <row r="111" spans="1:9" x14ac:dyDescent="0.75">
      <c r="A111" s="99">
        <v>0.97</v>
      </c>
      <c r="B111" s="119">
        <f t="shared" si="10"/>
        <v>18.284069243892596</v>
      </c>
      <c r="C111" s="119">
        <f t="shared" si="12"/>
        <v>138.55850940199082</v>
      </c>
      <c r="D111" s="119">
        <f t="shared" si="13"/>
        <v>234.80093131893602</v>
      </c>
      <c r="E111" s="119">
        <f t="shared" si="14"/>
        <v>341.66646886452543</v>
      </c>
      <c r="F111" s="93">
        <f t="shared" si="11"/>
        <v>117.88642596368427</v>
      </c>
      <c r="G111" s="93">
        <f t="shared" si="15"/>
        <v>20.672083438306544</v>
      </c>
      <c r="H111" s="93">
        <f t="shared" si="16"/>
        <v>116.91450535525175</v>
      </c>
      <c r="I111" s="93">
        <f t="shared" si="17"/>
        <v>223.78004290084115</v>
      </c>
    </row>
    <row r="112" spans="1:9" x14ac:dyDescent="0.75">
      <c r="A112" s="99">
        <v>0.98</v>
      </c>
      <c r="B112" s="119">
        <f t="shared" si="10"/>
        <v>18.472564803107982</v>
      </c>
      <c r="C112" s="119">
        <f t="shared" si="12"/>
        <v>138.37138720151316</v>
      </c>
      <c r="D112" s="119">
        <f t="shared" si="13"/>
        <v>234.75581474232206</v>
      </c>
      <c r="E112" s="119">
        <f t="shared" si="14"/>
        <v>341.45787493348979</v>
      </c>
      <c r="F112" s="93">
        <f t="shared" si="11"/>
        <v>118.40075378958349</v>
      </c>
      <c r="G112" s="93">
        <f t="shared" si="15"/>
        <v>19.970633411929668</v>
      </c>
      <c r="H112" s="93">
        <f t="shared" si="16"/>
        <v>116.35506095273857</v>
      </c>
      <c r="I112" s="93">
        <f t="shared" si="17"/>
        <v>223.0571211439063</v>
      </c>
    </row>
    <row r="113" spans="1:9" x14ac:dyDescent="0.75">
      <c r="A113" s="99">
        <v>0.99</v>
      </c>
      <c r="B113" s="119">
        <f t="shared" si="10"/>
        <v>18.661060362323369</v>
      </c>
      <c r="C113" s="119">
        <f t="shared" si="12"/>
        <v>138.18304274922647</v>
      </c>
      <c r="D113" s="119">
        <f t="shared" si="13"/>
        <v>234.71042102721648</v>
      </c>
      <c r="E113" s="119">
        <f t="shared" si="14"/>
        <v>341.24820797906369</v>
      </c>
      <c r="F113" s="93">
        <f t="shared" si="11"/>
        <v>118.91997039586319</v>
      </c>
      <c r="G113" s="93">
        <f t="shared" si="15"/>
        <v>19.263072353363285</v>
      </c>
      <c r="H113" s="93">
        <f t="shared" si="16"/>
        <v>115.79045063135329</v>
      </c>
      <c r="I113" s="93">
        <f t="shared" si="17"/>
        <v>222.32823758320052</v>
      </c>
    </row>
    <row r="114" spans="1:9" x14ac:dyDescent="0.75">
      <c r="A114" s="99">
        <v>1</v>
      </c>
      <c r="B114" s="119">
        <f t="shared" si="10"/>
        <v>18.849555921538759</v>
      </c>
      <c r="C114" s="119">
        <f t="shared" si="12"/>
        <v>137.99347604513076</v>
      </c>
      <c r="D114" s="119">
        <f t="shared" si="13"/>
        <v>234.66475017361935</v>
      </c>
      <c r="E114" s="119">
        <f t="shared" si="14"/>
        <v>341.03746800124708</v>
      </c>
      <c r="F114" s="93">
        <f t="shared" si="11"/>
        <v>119.4440757825234</v>
      </c>
      <c r="G114" s="93">
        <f t="shared" si="15"/>
        <v>18.549400262607364</v>
      </c>
      <c r="H114" s="93">
        <f t="shared" si="16"/>
        <v>115.22067439109595</v>
      </c>
      <c r="I114" s="93">
        <f t="shared" si="17"/>
        <v>221.59339221872369</v>
      </c>
    </row>
    <row r="115" spans="1:9" x14ac:dyDescent="0.75">
      <c r="A115" s="99">
        <v>1.01</v>
      </c>
      <c r="B115" s="119">
        <f t="shared" si="10"/>
        <v>19.038051480754145</v>
      </c>
      <c r="C115" s="119">
        <f t="shared" si="12"/>
        <v>137.802687089226</v>
      </c>
      <c r="D115" s="119">
        <f t="shared" si="13"/>
        <v>234.61880218153061</v>
      </c>
      <c r="E115" s="119">
        <f t="shared" si="14"/>
        <v>340.82565500003994</v>
      </c>
      <c r="F115" s="93">
        <f t="shared" si="11"/>
        <v>119.97306994956412</v>
      </c>
      <c r="G115" s="93">
        <f t="shared" si="15"/>
        <v>17.829617139661877</v>
      </c>
      <c r="H115" s="93">
        <f t="shared" si="16"/>
        <v>114.64573223196649</v>
      </c>
      <c r="I115" s="93">
        <f t="shared" si="17"/>
        <v>220.85258505047582</v>
      </c>
    </row>
    <row r="116" spans="1:9" x14ac:dyDescent="0.75">
      <c r="A116" s="99">
        <v>1.02</v>
      </c>
      <c r="B116" s="119">
        <f t="shared" si="10"/>
        <v>19.226547039969535</v>
      </c>
      <c r="C116" s="119">
        <f t="shared" si="12"/>
        <v>137.61067588151221</v>
      </c>
      <c r="D116" s="119">
        <f t="shared" si="13"/>
        <v>234.57257705095031</v>
      </c>
      <c r="E116" s="119">
        <f t="shared" si="14"/>
        <v>340.61276897544235</v>
      </c>
      <c r="F116" s="93">
        <f t="shared" si="11"/>
        <v>120.50695289698535</v>
      </c>
      <c r="G116" s="93">
        <f t="shared" si="15"/>
        <v>17.103722984526854</v>
      </c>
      <c r="H116" s="93">
        <f t="shared" si="16"/>
        <v>114.06562415396496</v>
      </c>
      <c r="I116" s="93">
        <f t="shared" si="17"/>
        <v>220.105816078457</v>
      </c>
    </row>
    <row r="117" spans="1:9" x14ac:dyDescent="0.75">
      <c r="A117" s="99">
        <v>1.03</v>
      </c>
      <c r="B117" s="119">
        <f t="shared" si="10"/>
        <v>19.415042599184922</v>
      </c>
      <c r="C117" s="119">
        <f t="shared" si="12"/>
        <v>137.41744242198939</v>
      </c>
      <c r="D117" s="119">
        <f t="shared" si="13"/>
        <v>234.52607478187841</v>
      </c>
      <c r="E117" s="119">
        <f t="shared" si="14"/>
        <v>340.39880992745429</v>
      </c>
      <c r="F117" s="93">
        <f t="shared" si="11"/>
        <v>121.0457246247871</v>
      </c>
      <c r="G117" s="93">
        <f t="shared" si="15"/>
        <v>16.371717797202294</v>
      </c>
      <c r="H117" s="93">
        <f t="shared" si="16"/>
        <v>113.48035015709131</v>
      </c>
      <c r="I117" s="93">
        <f t="shared" si="17"/>
        <v>219.35308530266718</v>
      </c>
    </row>
    <row r="118" spans="1:9" x14ac:dyDescent="0.75">
      <c r="A118" s="99">
        <v>1.04</v>
      </c>
      <c r="B118" s="119">
        <f t="shared" si="10"/>
        <v>19.603538158400312</v>
      </c>
      <c r="C118" s="119">
        <f t="shared" si="12"/>
        <v>137.22298671065755</v>
      </c>
      <c r="D118" s="119">
        <f t="shared" si="13"/>
        <v>234.47929537431494</v>
      </c>
      <c r="E118" s="119">
        <f t="shared" si="14"/>
        <v>340.18377785607578</v>
      </c>
      <c r="F118" s="93">
        <f t="shared" si="11"/>
        <v>121.58938513296931</v>
      </c>
      <c r="G118" s="93">
        <f t="shared" si="15"/>
        <v>15.633601577688239</v>
      </c>
      <c r="H118" s="93">
        <f t="shared" si="16"/>
        <v>112.88991024134563</v>
      </c>
      <c r="I118" s="93">
        <f t="shared" si="17"/>
        <v>218.59439272310647</v>
      </c>
    </row>
    <row r="119" spans="1:9" x14ac:dyDescent="0.75">
      <c r="A119" s="99">
        <v>1.05</v>
      </c>
      <c r="B119" s="119">
        <f t="shared" si="10"/>
        <v>19.792033717615695</v>
      </c>
      <c r="C119" s="119">
        <f t="shared" si="12"/>
        <v>137.02730874751668</v>
      </c>
      <c r="D119" s="119">
        <f t="shared" si="13"/>
        <v>234.4322388282599</v>
      </c>
      <c r="E119" s="119">
        <f t="shared" si="14"/>
        <v>339.96767276130674</v>
      </c>
      <c r="F119" s="93">
        <f t="shared" si="11"/>
        <v>122.13793442153205</v>
      </c>
      <c r="G119" s="93">
        <f t="shared" si="15"/>
        <v>14.889374325984633</v>
      </c>
      <c r="H119" s="93">
        <f t="shared" si="16"/>
        <v>112.29430440672785</v>
      </c>
      <c r="I119" s="93">
        <f t="shared" si="17"/>
        <v>217.82973833977468</v>
      </c>
    </row>
    <row r="120" spans="1:9" x14ac:dyDescent="0.75">
      <c r="A120" s="99">
        <v>1.06</v>
      </c>
      <c r="B120" s="119">
        <f t="shared" si="10"/>
        <v>19.980529276831081</v>
      </c>
      <c r="C120" s="119">
        <f t="shared" si="12"/>
        <v>136.83040853256676</v>
      </c>
      <c r="D120" s="119">
        <f t="shared" si="13"/>
        <v>234.38490514371324</v>
      </c>
      <c r="E120" s="119">
        <f t="shared" si="14"/>
        <v>339.75049464314719</v>
      </c>
      <c r="F120" s="93">
        <f t="shared" si="11"/>
        <v>122.6913724904753</v>
      </c>
      <c r="G120" s="93">
        <f t="shared" si="15"/>
        <v>14.139036042091462</v>
      </c>
      <c r="H120" s="93">
        <f t="shared" si="16"/>
        <v>111.69353265323794</v>
      </c>
      <c r="I120" s="93">
        <f t="shared" si="17"/>
        <v>217.05912215267188</v>
      </c>
    </row>
    <row r="121" spans="1:9" x14ac:dyDescent="0.75">
      <c r="A121" s="99">
        <v>1.07</v>
      </c>
      <c r="B121" s="119">
        <f t="shared" si="10"/>
        <v>20.169024836046471</v>
      </c>
      <c r="C121" s="119">
        <f t="shared" si="12"/>
        <v>136.63228606580782</v>
      </c>
      <c r="D121" s="119">
        <f t="shared" si="13"/>
        <v>234.33729432067503</v>
      </c>
      <c r="E121" s="119">
        <f t="shared" si="14"/>
        <v>339.53224350159718</v>
      </c>
      <c r="F121" s="93">
        <f t="shared" si="11"/>
        <v>123.24969933979907</v>
      </c>
      <c r="G121" s="93">
        <f t="shared" si="15"/>
        <v>13.382586726008753</v>
      </c>
      <c r="H121" s="93">
        <f t="shared" si="16"/>
        <v>111.08759498087596</v>
      </c>
      <c r="I121" s="93">
        <f t="shared" si="17"/>
        <v>216.28254416179811</v>
      </c>
    </row>
    <row r="122" spans="1:9" x14ac:dyDescent="0.75">
      <c r="A122" s="99">
        <v>1.08</v>
      </c>
      <c r="B122" s="119">
        <f t="shared" si="10"/>
        <v>20.357520395261858</v>
      </c>
      <c r="C122" s="119">
        <f t="shared" si="12"/>
        <v>136.43294134723988</v>
      </c>
      <c r="D122" s="119">
        <f t="shared" si="13"/>
        <v>234.2894063591452</v>
      </c>
      <c r="E122" s="119">
        <f t="shared" si="14"/>
        <v>339.31291933665671</v>
      </c>
      <c r="F122" s="93">
        <f t="shared" si="11"/>
        <v>123.81291496950331</v>
      </c>
      <c r="G122" s="93">
        <f t="shared" si="15"/>
        <v>12.620026377736565</v>
      </c>
      <c r="H122" s="93">
        <f t="shared" si="16"/>
        <v>110.47649138964189</v>
      </c>
      <c r="I122" s="93">
        <f t="shared" si="17"/>
        <v>215.50000436715339</v>
      </c>
    </row>
    <row r="123" spans="1:9" x14ac:dyDescent="0.75">
      <c r="A123" s="99">
        <v>1.0900000000000001</v>
      </c>
      <c r="B123" s="119">
        <f t="shared" si="10"/>
        <v>20.546015954477248</v>
      </c>
      <c r="C123" s="119">
        <f t="shared" si="12"/>
        <v>136.23237437686285</v>
      </c>
      <c r="D123" s="119">
        <f t="shared" si="13"/>
        <v>234.24124125912383</v>
      </c>
      <c r="E123" s="119">
        <f t="shared" si="14"/>
        <v>339.09252214832571</v>
      </c>
      <c r="F123" s="93">
        <f t="shared" si="11"/>
        <v>124.38101937958805</v>
      </c>
      <c r="G123" s="93">
        <f t="shared" si="15"/>
        <v>11.851354997274797</v>
      </c>
      <c r="H123" s="93">
        <f t="shared" si="16"/>
        <v>109.86022187953577</v>
      </c>
      <c r="I123" s="93">
        <f t="shared" si="17"/>
        <v>214.71150276873766</v>
      </c>
    </row>
    <row r="124" spans="1:9" x14ac:dyDescent="0.75">
      <c r="A124" s="99">
        <v>1.1000000000000001</v>
      </c>
      <c r="B124" s="119">
        <f t="shared" si="10"/>
        <v>20.734511513692635</v>
      </c>
      <c r="C124" s="119">
        <f t="shared" si="12"/>
        <v>136.03058515467683</v>
      </c>
      <c r="D124" s="119">
        <f t="shared" si="13"/>
        <v>234.19279902061086</v>
      </c>
      <c r="E124" s="119">
        <f t="shared" si="14"/>
        <v>338.8710519366042</v>
      </c>
      <c r="F124" s="93">
        <f t="shared" si="11"/>
        <v>124.95401257005334</v>
      </c>
      <c r="G124" s="93">
        <f t="shared" si="15"/>
        <v>11.076572584623491</v>
      </c>
      <c r="H124" s="93">
        <f t="shared" si="16"/>
        <v>109.23878645055753</v>
      </c>
      <c r="I124" s="93">
        <f t="shared" si="17"/>
        <v>213.91703936655085</v>
      </c>
    </row>
    <row r="125" spans="1:9" x14ac:dyDescent="0.75">
      <c r="A125" s="99">
        <v>1.1100000000000001</v>
      </c>
      <c r="B125" s="119">
        <f t="shared" si="10"/>
        <v>20.923007072908025</v>
      </c>
      <c r="C125" s="119">
        <f t="shared" si="12"/>
        <v>135.82757368068175</v>
      </c>
      <c r="D125" s="119">
        <f t="shared" si="13"/>
        <v>234.14407964360629</v>
      </c>
      <c r="E125" s="119">
        <f t="shared" si="14"/>
        <v>338.64850870149223</v>
      </c>
      <c r="F125" s="93">
        <f t="shared" si="11"/>
        <v>125.5318945408991</v>
      </c>
      <c r="G125" s="93">
        <f t="shared" si="15"/>
        <v>10.295679139782649</v>
      </c>
      <c r="H125" s="93">
        <f t="shared" si="16"/>
        <v>108.61218510270719</v>
      </c>
      <c r="I125" s="93">
        <f t="shared" si="17"/>
        <v>213.11661416059314</v>
      </c>
    </row>
    <row r="126" spans="1:9" x14ac:dyDescent="0.75">
      <c r="A126" s="99">
        <v>1.1200000000000001</v>
      </c>
      <c r="B126" s="119">
        <f t="shared" si="10"/>
        <v>21.111502632123411</v>
      </c>
      <c r="C126" s="119">
        <f t="shared" si="12"/>
        <v>135.62333995487768</v>
      </c>
      <c r="D126" s="119">
        <f t="shared" si="13"/>
        <v>234.09508312811016</v>
      </c>
      <c r="E126" s="119">
        <f t="shared" si="14"/>
        <v>338.4248924429898</v>
      </c>
      <c r="F126" s="93">
        <f t="shared" si="11"/>
        <v>126.11466529212537</v>
      </c>
      <c r="G126" s="93">
        <f t="shared" si="15"/>
        <v>9.5086746627523127</v>
      </c>
      <c r="H126" s="93">
        <f t="shared" si="16"/>
        <v>107.9804178359848</v>
      </c>
      <c r="I126" s="93">
        <f t="shared" si="17"/>
        <v>212.31022715086442</v>
      </c>
    </row>
    <row r="127" spans="1:9" x14ac:dyDescent="0.75">
      <c r="A127" s="99">
        <v>1.1299999999999999</v>
      </c>
      <c r="B127" s="119">
        <f t="shared" si="10"/>
        <v>21.299998191338798</v>
      </c>
      <c r="C127" s="119">
        <f t="shared" si="12"/>
        <v>135.41788397726455</v>
      </c>
      <c r="D127" s="119">
        <f t="shared" si="13"/>
        <v>234.04580947412245</v>
      </c>
      <c r="E127" s="119">
        <f t="shared" si="14"/>
        <v>338.20020316109691</v>
      </c>
      <c r="F127" s="93">
        <f t="shared" si="11"/>
        <v>126.70232482373213</v>
      </c>
      <c r="G127" s="93">
        <f t="shared" si="15"/>
        <v>8.7155591535324248</v>
      </c>
      <c r="H127" s="93">
        <f t="shared" si="16"/>
        <v>107.34348465039032</v>
      </c>
      <c r="I127" s="93">
        <f t="shared" si="17"/>
        <v>211.4978783373648</v>
      </c>
    </row>
    <row r="128" spans="1:9" x14ac:dyDescent="0.75">
      <c r="A128" s="99">
        <v>1.1399999999999999</v>
      </c>
      <c r="B128" s="119">
        <f t="shared" si="10"/>
        <v>21.488493750554181</v>
      </c>
      <c r="C128" s="119">
        <f t="shared" si="12"/>
        <v>135.2112057478424</v>
      </c>
      <c r="D128" s="119">
        <f t="shared" si="13"/>
        <v>233.99625868164316</v>
      </c>
      <c r="E128" s="119">
        <f t="shared" si="14"/>
        <v>337.9744408558135</v>
      </c>
      <c r="F128" s="93">
        <f t="shared" si="11"/>
        <v>127.2948731357194</v>
      </c>
      <c r="G128" s="93">
        <f t="shared" si="15"/>
        <v>7.916332612123</v>
      </c>
      <c r="H128" s="93">
        <f t="shared" si="16"/>
        <v>106.70138554592376</v>
      </c>
      <c r="I128" s="93">
        <f t="shared" si="17"/>
        <v>210.6795677200941</v>
      </c>
    </row>
    <row r="129" spans="1:9" x14ac:dyDescent="0.75">
      <c r="A129" s="99">
        <v>1.1499999999999999</v>
      </c>
      <c r="B129" s="119">
        <f t="shared" si="10"/>
        <v>21.676989309769571</v>
      </c>
      <c r="C129" s="119">
        <f t="shared" si="12"/>
        <v>135.00330526661122</v>
      </c>
      <c r="D129" s="119">
        <f t="shared" si="13"/>
        <v>233.94643075067228</v>
      </c>
      <c r="E129" s="119">
        <f t="shared" si="14"/>
        <v>337.74760552713957</v>
      </c>
      <c r="F129" s="93">
        <f t="shared" si="11"/>
        <v>127.8923102280872</v>
      </c>
      <c r="G129" s="93">
        <f t="shared" si="15"/>
        <v>7.1109950385240239</v>
      </c>
      <c r="H129" s="93">
        <f t="shared" si="16"/>
        <v>106.05412052258508</v>
      </c>
      <c r="I129" s="93">
        <f t="shared" si="17"/>
        <v>209.85529529905239</v>
      </c>
    </row>
    <row r="130" spans="1:9" x14ac:dyDescent="0.75">
      <c r="A130" s="99">
        <v>1.1599999999999999</v>
      </c>
      <c r="B130" s="119">
        <f t="shared" si="10"/>
        <v>21.865484868984957</v>
      </c>
      <c r="C130" s="119">
        <f t="shared" si="12"/>
        <v>134.79418253357099</v>
      </c>
      <c r="D130" s="119">
        <f t="shared" si="13"/>
        <v>233.89632568120979</v>
      </c>
      <c r="E130" s="119">
        <f t="shared" si="14"/>
        <v>337.51969717507518</v>
      </c>
      <c r="F130" s="93">
        <f t="shared" si="11"/>
        <v>128.49463610083549</v>
      </c>
      <c r="G130" s="93">
        <f t="shared" si="15"/>
        <v>6.2995464327354966</v>
      </c>
      <c r="H130" s="93">
        <f t="shared" si="16"/>
        <v>105.4016895803743</v>
      </c>
      <c r="I130" s="93">
        <f t="shared" si="17"/>
        <v>209.02506107423969</v>
      </c>
    </row>
    <row r="131" spans="1:9" x14ac:dyDescent="0.75">
      <c r="A131" s="99">
        <v>1.17</v>
      </c>
      <c r="B131" s="119">
        <f t="shared" si="10"/>
        <v>22.053980428200344</v>
      </c>
      <c r="C131" s="119">
        <f t="shared" si="12"/>
        <v>134.58383754872176</v>
      </c>
      <c r="D131" s="119">
        <f t="shared" si="13"/>
        <v>233.84594347325574</v>
      </c>
      <c r="E131" s="119">
        <f t="shared" si="14"/>
        <v>337.29071579962033</v>
      </c>
      <c r="F131" s="93">
        <f t="shared" si="11"/>
        <v>129.1018507539643</v>
      </c>
      <c r="G131" s="93">
        <f t="shared" si="15"/>
        <v>5.4819867947574608</v>
      </c>
      <c r="H131" s="93">
        <f t="shared" si="16"/>
        <v>104.74409271929144</v>
      </c>
      <c r="I131" s="93">
        <f t="shared" si="17"/>
        <v>208.18886504565603</v>
      </c>
    </row>
    <row r="132" spans="1:9" x14ac:dyDescent="0.75">
      <c r="A132" s="99">
        <v>1.18</v>
      </c>
      <c r="B132" s="119">
        <f t="shared" si="10"/>
        <v>22.242475987415734</v>
      </c>
      <c r="C132" s="119">
        <f t="shared" si="12"/>
        <v>134.37227031206348</v>
      </c>
      <c r="D132" s="119">
        <f t="shared" si="13"/>
        <v>233.79528412681012</v>
      </c>
      <c r="E132" s="119">
        <f t="shared" si="14"/>
        <v>337.06066140077496</v>
      </c>
      <c r="F132" s="93">
        <f t="shared" si="11"/>
        <v>129.7139541874736</v>
      </c>
      <c r="G132" s="93">
        <f t="shared" si="15"/>
        <v>4.6583161245898737</v>
      </c>
      <c r="H132" s="93">
        <f t="shared" si="16"/>
        <v>104.08132993933651</v>
      </c>
      <c r="I132" s="93">
        <f t="shared" si="17"/>
        <v>207.34670721330136</v>
      </c>
    </row>
    <row r="133" spans="1:9" x14ac:dyDescent="0.75">
      <c r="A133" s="99">
        <v>1.19</v>
      </c>
      <c r="B133" s="119">
        <f t="shared" si="10"/>
        <v>22.43097154663112</v>
      </c>
      <c r="C133" s="119">
        <f t="shared" si="12"/>
        <v>134.15948082359617</v>
      </c>
      <c r="D133" s="119">
        <f t="shared" si="13"/>
        <v>233.74434764187291</v>
      </c>
      <c r="E133" s="119">
        <f t="shared" si="14"/>
        <v>336.82953397853908</v>
      </c>
      <c r="F133" s="93">
        <f t="shared" si="11"/>
        <v>130.33094640136338</v>
      </c>
      <c r="G133" s="93">
        <f t="shared" si="15"/>
        <v>3.8285344222327922</v>
      </c>
      <c r="H133" s="93">
        <f t="shared" si="16"/>
        <v>103.41340124050953</v>
      </c>
      <c r="I133" s="93">
        <f t="shared" si="17"/>
        <v>206.4985875771757</v>
      </c>
    </row>
    <row r="134" spans="1:9" x14ac:dyDescent="0.75">
      <c r="A134" s="99">
        <v>1.2</v>
      </c>
      <c r="B134" s="119">
        <f t="shared" si="10"/>
        <v>22.61946710584651</v>
      </c>
      <c r="C134" s="119">
        <f t="shared" si="12"/>
        <v>133.94546908331981</v>
      </c>
      <c r="D134" s="119">
        <f t="shared" si="13"/>
        <v>233.69313401844411</v>
      </c>
      <c r="E134" s="119">
        <f t="shared" si="14"/>
        <v>336.59733353291273</v>
      </c>
      <c r="F134" s="93">
        <f t="shared" si="11"/>
        <v>130.9528273956337</v>
      </c>
      <c r="G134" s="93">
        <f t="shared" si="15"/>
        <v>2.9926416876861026</v>
      </c>
      <c r="H134" s="93">
        <f t="shared" si="16"/>
        <v>102.74030662281041</v>
      </c>
      <c r="I134" s="93">
        <f t="shared" si="17"/>
        <v>205.64450613727902</v>
      </c>
    </row>
    <row r="135" spans="1:9" x14ac:dyDescent="0.75">
      <c r="A135" s="99">
        <v>1.21</v>
      </c>
      <c r="B135" s="119">
        <f t="shared" si="10"/>
        <v>22.807962665061897</v>
      </c>
      <c r="C135" s="119">
        <f t="shared" si="12"/>
        <v>133.73023509123445</v>
      </c>
      <c r="D135" s="119">
        <f t="shared" si="13"/>
        <v>233.64164325652374</v>
      </c>
      <c r="E135" s="119">
        <f t="shared" si="14"/>
        <v>336.36406006389592</v>
      </c>
      <c r="F135" s="93">
        <f t="shared" si="11"/>
        <v>131.5795971702845</v>
      </c>
      <c r="G135" s="93">
        <f t="shared" si="15"/>
        <v>2.1506379209499471</v>
      </c>
      <c r="H135" s="93">
        <f t="shared" si="16"/>
        <v>102.06204608623923</v>
      </c>
      <c r="I135" s="93">
        <f t="shared" si="17"/>
        <v>204.78446289361142</v>
      </c>
    </row>
    <row r="136" spans="1:9" x14ac:dyDescent="0.75">
      <c r="A136" s="99">
        <v>1.22</v>
      </c>
      <c r="B136" s="119">
        <f t="shared" si="10"/>
        <v>22.996458224277283</v>
      </c>
      <c r="C136" s="119">
        <f t="shared" si="12"/>
        <v>133.51377884734003</v>
      </c>
      <c r="D136" s="119">
        <f t="shared" si="13"/>
        <v>233.58987535611178</v>
      </c>
      <c r="E136" s="119">
        <f t="shared" si="14"/>
        <v>336.12971357148859</v>
      </c>
      <c r="F136" s="93">
        <f t="shared" si="11"/>
        <v>132.21125572531582</v>
      </c>
      <c r="G136" s="93">
        <f t="shared" si="15"/>
        <v>1.3025231220242119</v>
      </c>
      <c r="H136" s="93">
        <f t="shared" si="16"/>
        <v>101.37861963079595</v>
      </c>
      <c r="I136" s="93">
        <f t="shared" si="17"/>
        <v>203.91845784617277</v>
      </c>
    </row>
    <row r="137" spans="1:9" x14ac:dyDescent="0.75">
      <c r="A137" s="99">
        <v>1.23</v>
      </c>
      <c r="B137" s="119">
        <f t="shared" si="10"/>
        <v>23.18495378349267</v>
      </c>
      <c r="C137" s="119">
        <f t="shared" si="12"/>
        <v>133.2961003516366</v>
      </c>
      <c r="D137" s="119">
        <f t="shared" si="13"/>
        <v>233.53783031720823</v>
      </c>
      <c r="E137" s="119">
        <f t="shared" si="14"/>
        <v>335.89429405569081</v>
      </c>
      <c r="F137" s="93">
        <f t="shared" si="11"/>
        <v>132.84780306072767</v>
      </c>
      <c r="G137" s="93">
        <f t="shared" si="15"/>
        <v>0.44829729090892556</v>
      </c>
      <c r="H137" s="93">
        <f t="shared" si="16"/>
        <v>100.69002725648056</v>
      </c>
      <c r="I137" s="93">
        <f t="shared" si="17"/>
        <v>203.04649099496314</v>
      </c>
    </row>
    <row r="138" spans="1:9" x14ac:dyDescent="0.75">
      <c r="A138" s="99">
        <v>1.24</v>
      </c>
      <c r="B138" s="119">
        <f t="shared" si="10"/>
        <v>23.373449342708057</v>
      </c>
      <c r="C138" s="119">
        <f t="shared" si="12"/>
        <v>133.07719960412413</v>
      </c>
      <c r="D138" s="119">
        <f t="shared" si="13"/>
        <v>233.48550813981311</v>
      </c>
      <c r="E138" s="119">
        <f t="shared" si="14"/>
        <v>335.65780151650256</v>
      </c>
      <c r="F138" s="93">
        <f t="shared" si="11"/>
        <v>133.48923917651999</v>
      </c>
      <c r="G138" s="93">
        <f t="shared" si="15"/>
        <v>0.4120395723958552</v>
      </c>
      <c r="H138" s="93">
        <f t="shared" si="16"/>
        <v>99.996268963293119</v>
      </c>
      <c r="I138" s="93">
        <f t="shared" si="17"/>
        <v>202.16856233998257</v>
      </c>
    </row>
    <row r="139" spans="1:9" x14ac:dyDescent="0.75">
      <c r="A139" s="99">
        <v>1.25</v>
      </c>
      <c r="B139" s="119">
        <f t="shared" si="10"/>
        <v>23.561944901923447</v>
      </c>
      <c r="C139" s="119">
        <f t="shared" si="12"/>
        <v>132.85707660480264</v>
      </c>
      <c r="D139" s="119">
        <f t="shared" si="13"/>
        <v>233.4329088239264</v>
      </c>
      <c r="E139" s="119">
        <f t="shared" si="14"/>
        <v>335.42023595392379</v>
      </c>
      <c r="F139" s="93">
        <f t="shared" si="11"/>
        <v>134.13556407269283</v>
      </c>
      <c r="G139" s="93">
        <f t="shared" si="15"/>
        <v>1.2784874678901872</v>
      </c>
      <c r="H139" s="93">
        <f t="shared" si="16"/>
        <v>99.297344751233567</v>
      </c>
      <c r="I139" s="93">
        <f t="shared" si="17"/>
        <v>201.28467188123096</v>
      </c>
    </row>
    <row r="140" spans="1:9" x14ac:dyDescent="0.75">
      <c r="A140" s="99">
        <v>1.26</v>
      </c>
      <c r="B140" s="119">
        <f t="shared" si="10"/>
        <v>23.750440461138837</v>
      </c>
      <c r="C140" s="119">
        <f t="shared" si="12"/>
        <v>132.63573135367213</v>
      </c>
      <c r="D140" s="119">
        <f t="shared" si="13"/>
        <v>233.3800323695481</v>
      </c>
      <c r="E140" s="119">
        <f t="shared" si="14"/>
        <v>335.18159736795451</v>
      </c>
      <c r="F140" s="93">
        <f t="shared" si="11"/>
        <v>134.78677774924617</v>
      </c>
      <c r="G140" s="93">
        <f t="shared" si="15"/>
        <v>2.151046395574042</v>
      </c>
      <c r="H140" s="93">
        <f t="shared" si="16"/>
        <v>98.593254620301934</v>
      </c>
      <c r="I140" s="93">
        <f t="shared" si="17"/>
        <v>200.39481961870834</v>
      </c>
    </row>
    <row r="141" spans="1:9" x14ac:dyDescent="0.75">
      <c r="A141" s="99">
        <v>1.27</v>
      </c>
      <c r="B141" s="119">
        <f t="shared" si="10"/>
        <v>23.938936020354227</v>
      </c>
      <c r="C141" s="119">
        <f t="shared" si="12"/>
        <v>132.41316385073256</v>
      </c>
      <c r="D141" s="119">
        <f t="shared" si="13"/>
        <v>233.32687877667823</v>
      </c>
      <c r="E141" s="119">
        <f t="shared" si="14"/>
        <v>334.94188575859476</v>
      </c>
      <c r="F141" s="93">
        <f t="shared" si="11"/>
        <v>135.44288020618001</v>
      </c>
      <c r="G141" s="93">
        <f t="shared" si="15"/>
        <v>3.029716355447448</v>
      </c>
      <c r="H141" s="93">
        <f t="shared" si="16"/>
        <v>97.883998570498221</v>
      </c>
      <c r="I141" s="93">
        <f t="shared" si="17"/>
        <v>199.49900555241476</v>
      </c>
    </row>
    <row r="142" spans="1:9" x14ac:dyDescent="0.75">
      <c r="A142" s="99">
        <v>1.28</v>
      </c>
      <c r="B142" s="119">
        <f t="shared" si="10"/>
        <v>24.127431579569613</v>
      </c>
      <c r="C142" s="119">
        <f t="shared" si="12"/>
        <v>132.18937409598396</v>
      </c>
      <c r="D142" s="119">
        <f t="shared" si="13"/>
        <v>233.27344804531677</v>
      </c>
      <c r="E142" s="119">
        <f t="shared" si="14"/>
        <v>334.70110112584456</v>
      </c>
      <c r="F142" s="93">
        <f t="shared" si="11"/>
        <v>136.10387144349434</v>
      </c>
      <c r="G142" s="93">
        <f t="shared" si="15"/>
        <v>3.9144973475103768</v>
      </c>
      <c r="H142" s="93">
        <f t="shared" si="16"/>
        <v>97.169576601822428</v>
      </c>
      <c r="I142" s="93">
        <f t="shared" si="17"/>
        <v>198.59722968235022</v>
      </c>
    </row>
    <row r="143" spans="1:9" x14ac:dyDescent="0.75">
      <c r="A143" s="99">
        <v>1.29</v>
      </c>
      <c r="B143" s="119">
        <f t="shared" ref="B143:B206" si="18">A143*$E$3*60*1000</f>
        <v>24.315927138785003</v>
      </c>
      <c r="C143" s="119">
        <f t="shared" si="12"/>
        <v>131.96436208942634</v>
      </c>
      <c r="D143" s="119">
        <f t="shared" si="13"/>
        <v>233.21974017546373</v>
      </c>
      <c r="E143" s="119">
        <f t="shared" si="14"/>
        <v>334.45924346970384</v>
      </c>
      <c r="F143" s="93">
        <f t="shared" ref="F143:F206" si="19">($M$2*$M$3*$B$3+$E$4*($B$2*$M$2*(A143^2)/(2*$E$2))+($E$5*$M$2*A143^2)/2+($E$6*A143))/1000</f>
        <v>136.7697514611892</v>
      </c>
      <c r="G143" s="93">
        <f t="shared" si="15"/>
        <v>4.8053893717628569</v>
      </c>
      <c r="H143" s="93">
        <f t="shared" si="16"/>
        <v>96.449988714274525</v>
      </c>
      <c r="I143" s="93">
        <f t="shared" si="17"/>
        <v>197.68949200851463</v>
      </c>
    </row>
    <row r="144" spans="1:9" x14ac:dyDescent="0.75">
      <c r="A144" s="99">
        <v>1.3</v>
      </c>
      <c r="B144" s="119">
        <f t="shared" si="18"/>
        <v>24.504422698000386</v>
      </c>
      <c r="C144" s="119">
        <f t="shared" ref="C144:C207" si="20">IF( $B144&lt;H$9, H$3*$B144^2+H$4*$B144+H$5, "MAX FLOW REACHED")</f>
        <v>131.73812783105973</v>
      </c>
      <c r="D144" s="119">
        <f t="shared" ref="D144:D207" si="21">IF( $B144&lt;I$9, I$3*$B144^2+I$4*$B144+I$5, "MAX FLOW REACHED")</f>
        <v>233.1657551671191</v>
      </c>
      <c r="E144" s="119">
        <f t="shared" ref="E144:E207" si="22">IF( $B144&lt;J$9, J$3*$B144^2+J$4*$B144+J$5, "MAX FLOW REACHED")</f>
        <v>334.21631279017265</v>
      </c>
      <c r="F144" s="93">
        <f t="shared" si="19"/>
        <v>137.44052025926456</v>
      </c>
      <c r="G144" s="93">
        <f t="shared" ref="G144:G207" si="23">IF(C144&lt;&gt;"MAX FLOW REACHED",ABS(C144-$F144),"N/A")</f>
        <v>5.7023924282048313</v>
      </c>
      <c r="H144" s="93">
        <f t="shared" ref="H144:H207" si="24">IF(D144&lt;&gt;"MAX FLOW REACHED",ABS(D144-$F144),"N/A")</f>
        <v>95.725234907854542</v>
      </c>
      <c r="I144" s="93">
        <f t="shared" ref="I144:I207" si="25">IF(E144&lt;&gt;"MAX FLOW REACHED",ABS(E144-$F144),"N/A")</f>
        <v>196.77579253090809</v>
      </c>
    </row>
    <row r="145" spans="1:9" x14ac:dyDescent="0.75">
      <c r="A145" s="99">
        <v>1.31</v>
      </c>
      <c r="B145" s="119">
        <f t="shared" si="18"/>
        <v>24.692918257215773</v>
      </c>
      <c r="C145" s="119">
        <f t="shared" si="20"/>
        <v>131.51067132088403</v>
      </c>
      <c r="D145" s="119">
        <f t="shared" si="21"/>
        <v>233.11149302028289</v>
      </c>
      <c r="E145" s="119">
        <f t="shared" si="22"/>
        <v>333.97230908725095</v>
      </c>
      <c r="F145" s="93">
        <f t="shared" si="19"/>
        <v>138.11617783772044</v>
      </c>
      <c r="G145" s="93">
        <f t="shared" si="23"/>
        <v>6.6055065168364138</v>
      </c>
      <c r="H145" s="93">
        <f t="shared" si="24"/>
        <v>94.99531518256245</v>
      </c>
      <c r="I145" s="93">
        <f t="shared" si="25"/>
        <v>195.85613124953051</v>
      </c>
    </row>
    <row r="146" spans="1:9" x14ac:dyDescent="0.75">
      <c r="A146" s="99">
        <v>1.32</v>
      </c>
      <c r="B146" s="119">
        <f t="shared" si="18"/>
        <v>24.881413816431163</v>
      </c>
      <c r="C146" s="119">
        <f t="shared" si="20"/>
        <v>131.28199255889933</v>
      </c>
      <c r="D146" s="119">
        <f t="shared" si="21"/>
        <v>233.0569537349551</v>
      </c>
      <c r="E146" s="119">
        <f t="shared" si="22"/>
        <v>333.72723236093879</v>
      </c>
      <c r="F146" s="93">
        <f t="shared" si="19"/>
        <v>138.79672419655682</v>
      </c>
      <c r="G146" s="93">
        <f t="shared" si="23"/>
        <v>7.5147316376574906</v>
      </c>
      <c r="H146" s="93">
        <f t="shared" si="24"/>
        <v>94.260229538398278</v>
      </c>
      <c r="I146" s="93">
        <f t="shared" si="25"/>
        <v>194.93050816438196</v>
      </c>
    </row>
    <row r="147" spans="1:9" x14ac:dyDescent="0.75">
      <c r="A147" s="99">
        <v>1.33</v>
      </c>
      <c r="B147" s="119">
        <f t="shared" si="18"/>
        <v>25.069909375646549</v>
      </c>
      <c r="C147" s="119">
        <f t="shared" si="20"/>
        <v>131.05209154510558</v>
      </c>
      <c r="D147" s="119">
        <f t="shared" si="21"/>
        <v>233.00213731113573</v>
      </c>
      <c r="E147" s="119">
        <f t="shared" si="22"/>
        <v>333.4810826112361</v>
      </c>
      <c r="F147" s="93">
        <f t="shared" si="19"/>
        <v>139.48215933577364</v>
      </c>
      <c r="G147" s="93">
        <f t="shared" si="23"/>
        <v>8.4300677906680619</v>
      </c>
      <c r="H147" s="93">
        <f t="shared" si="24"/>
        <v>93.519977975362082</v>
      </c>
      <c r="I147" s="93">
        <f t="shared" si="25"/>
        <v>193.99892327546246</v>
      </c>
    </row>
    <row r="148" spans="1:9" x14ac:dyDescent="0.75">
      <c r="A148" s="99">
        <v>1.34</v>
      </c>
      <c r="B148" s="119">
        <f t="shared" si="18"/>
        <v>25.258404934861939</v>
      </c>
      <c r="C148" s="119">
        <f t="shared" si="20"/>
        <v>130.82096827950281</v>
      </c>
      <c r="D148" s="119">
        <f t="shared" si="21"/>
        <v>232.94704374882477</v>
      </c>
      <c r="E148" s="119">
        <f t="shared" si="22"/>
        <v>333.23385983814296</v>
      </c>
      <c r="F148" s="93">
        <f t="shared" si="19"/>
        <v>140.17248325537105</v>
      </c>
      <c r="G148" s="93">
        <f t="shared" si="23"/>
        <v>9.3515149758682412</v>
      </c>
      <c r="H148" s="93">
        <f t="shared" si="24"/>
        <v>92.77456049345372</v>
      </c>
      <c r="I148" s="93">
        <f t="shared" si="25"/>
        <v>193.06137658277191</v>
      </c>
    </row>
    <row r="149" spans="1:9" x14ac:dyDescent="0.75">
      <c r="A149" s="99">
        <v>1.35</v>
      </c>
      <c r="B149" s="119">
        <f t="shared" si="18"/>
        <v>25.446900494077326</v>
      </c>
      <c r="C149" s="119">
        <f t="shared" si="20"/>
        <v>130.58862276209101</v>
      </c>
      <c r="D149" s="119">
        <f t="shared" si="21"/>
        <v>232.89167304802226</v>
      </c>
      <c r="E149" s="119">
        <f t="shared" si="22"/>
        <v>332.9855640416593</v>
      </c>
      <c r="F149" s="93">
        <f t="shared" si="19"/>
        <v>140.86769595534892</v>
      </c>
      <c r="G149" s="93">
        <f t="shared" si="23"/>
        <v>10.279073193257915</v>
      </c>
      <c r="H149" s="93">
        <f t="shared" si="24"/>
        <v>92.023977092673334</v>
      </c>
      <c r="I149" s="93">
        <f t="shared" si="25"/>
        <v>192.11786808631038</v>
      </c>
    </row>
    <row r="150" spans="1:9" x14ac:dyDescent="0.75">
      <c r="A150" s="99">
        <v>1.36</v>
      </c>
      <c r="B150" s="119">
        <f t="shared" si="18"/>
        <v>25.635396053292716</v>
      </c>
      <c r="C150" s="119">
        <f t="shared" si="20"/>
        <v>130.35505499287015</v>
      </c>
      <c r="D150" s="119">
        <f t="shared" si="21"/>
        <v>232.83602520872813</v>
      </c>
      <c r="E150" s="119">
        <f t="shared" si="22"/>
        <v>332.73619522178518</v>
      </c>
      <c r="F150" s="93">
        <f t="shared" si="19"/>
        <v>141.56779743570729</v>
      </c>
      <c r="G150" s="93">
        <f t="shared" si="23"/>
        <v>11.21274244283714</v>
      </c>
      <c r="H150" s="93">
        <f t="shared" si="24"/>
        <v>91.26822777302084</v>
      </c>
      <c r="I150" s="93">
        <f t="shared" si="25"/>
        <v>191.16839778607789</v>
      </c>
    </row>
    <row r="151" spans="1:9" x14ac:dyDescent="0.75">
      <c r="A151" s="99">
        <v>1.37</v>
      </c>
      <c r="B151" s="119">
        <f t="shared" si="18"/>
        <v>25.823891612508103</v>
      </c>
      <c r="C151" s="119">
        <f t="shared" si="20"/>
        <v>130.1202649718403</v>
      </c>
      <c r="D151" s="119">
        <f t="shared" si="21"/>
        <v>232.78010023094242</v>
      </c>
      <c r="E151" s="119">
        <f t="shared" si="22"/>
        <v>332.4857533785206</v>
      </c>
      <c r="F151" s="93">
        <f t="shared" si="19"/>
        <v>142.27278769644622</v>
      </c>
      <c r="G151" s="93">
        <f t="shared" si="23"/>
        <v>12.152522724605916</v>
      </c>
      <c r="H151" s="93">
        <f t="shared" si="24"/>
        <v>90.507312534496208</v>
      </c>
      <c r="I151" s="93">
        <f t="shared" si="25"/>
        <v>190.21296568207438</v>
      </c>
    </row>
    <row r="152" spans="1:9" x14ac:dyDescent="0.75">
      <c r="A152" s="99">
        <v>1.38</v>
      </c>
      <c r="B152" s="119">
        <f t="shared" si="18"/>
        <v>26.012387171723489</v>
      </c>
      <c r="C152" s="119">
        <f t="shared" si="20"/>
        <v>129.88425269900139</v>
      </c>
      <c r="D152" s="119">
        <f t="shared" si="21"/>
        <v>232.72389811466513</v>
      </c>
      <c r="E152" s="119">
        <f t="shared" si="22"/>
        <v>332.2342385118655</v>
      </c>
      <c r="F152" s="93">
        <f t="shared" si="19"/>
        <v>142.98266673756561</v>
      </c>
      <c r="G152" s="93">
        <f t="shared" si="23"/>
        <v>13.098414038564215</v>
      </c>
      <c r="H152" s="93">
        <f t="shared" si="24"/>
        <v>89.741231377099524</v>
      </c>
      <c r="I152" s="93">
        <f t="shared" si="25"/>
        <v>189.25157177429989</v>
      </c>
    </row>
    <row r="153" spans="1:9" x14ac:dyDescent="0.75">
      <c r="A153" s="99">
        <v>1.39</v>
      </c>
      <c r="B153" s="119">
        <f t="shared" si="18"/>
        <v>26.200882730938872</v>
      </c>
      <c r="C153" s="119">
        <f t="shared" si="20"/>
        <v>129.64701817435349</v>
      </c>
      <c r="D153" s="119">
        <f t="shared" si="21"/>
        <v>232.66741885989629</v>
      </c>
      <c r="E153" s="119">
        <f t="shared" si="22"/>
        <v>331.98165062181994</v>
      </c>
      <c r="F153" s="93">
        <f t="shared" si="19"/>
        <v>143.69743455906547</v>
      </c>
      <c r="G153" s="93">
        <f t="shared" si="23"/>
        <v>14.05041638471198</v>
      </c>
      <c r="H153" s="93">
        <f t="shared" si="24"/>
        <v>88.969984300830816</v>
      </c>
      <c r="I153" s="93">
        <f t="shared" si="25"/>
        <v>188.28421606275447</v>
      </c>
    </row>
    <row r="154" spans="1:9" x14ac:dyDescent="0.75">
      <c r="A154" s="99">
        <v>1.4</v>
      </c>
      <c r="B154" s="119">
        <f t="shared" si="18"/>
        <v>26.389378290154259</v>
      </c>
      <c r="C154" s="119">
        <f t="shared" si="20"/>
        <v>129.40856139789651</v>
      </c>
      <c r="D154" s="119">
        <f t="shared" si="21"/>
        <v>232.61066246663583</v>
      </c>
      <c r="E154" s="119">
        <f t="shared" si="22"/>
        <v>331.72798970838386</v>
      </c>
      <c r="F154" s="93">
        <f t="shared" si="19"/>
        <v>144.41709116094589</v>
      </c>
      <c r="G154" s="93">
        <f t="shared" si="23"/>
        <v>15.008529763049381</v>
      </c>
      <c r="H154" s="93">
        <f t="shared" si="24"/>
        <v>88.193571305689943</v>
      </c>
      <c r="I154" s="93">
        <f t="shared" si="25"/>
        <v>187.31089854743797</v>
      </c>
    </row>
    <row r="155" spans="1:9" x14ac:dyDescent="0.75">
      <c r="A155" s="99">
        <v>1.41</v>
      </c>
      <c r="B155" s="119">
        <f t="shared" si="18"/>
        <v>26.577873849369649</v>
      </c>
      <c r="C155" s="119">
        <f t="shared" si="20"/>
        <v>129.16888236963052</v>
      </c>
      <c r="D155" s="119">
        <f t="shared" si="21"/>
        <v>232.55362893488379</v>
      </c>
      <c r="E155" s="119">
        <f t="shared" si="22"/>
        <v>331.47325577155732</v>
      </c>
      <c r="F155" s="93">
        <f t="shared" si="19"/>
        <v>145.14163654320674</v>
      </c>
      <c r="G155" s="93">
        <f t="shared" si="23"/>
        <v>15.97275417357622</v>
      </c>
      <c r="H155" s="93">
        <f t="shared" si="24"/>
        <v>87.411992391677046</v>
      </c>
      <c r="I155" s="93">
        <f t="shared" si="25"/>
        <v>186.33161922835058</v>
      </c>
    </row>
    <row r="156" spans="1:9" x14ac:dyDescent="0.75">
      <c r="A156" s="99">
        <v>1.42</v>
      </c>
      <c r="B156" s="119">
        <f t="shared" si="18"/>
        <v>26.766369408585035</v>
      </c>
      <c r="C156" s="119">
        <f t="shared" si="20"/>
        <v>128.92798108955552</v>
      </c>
      <c r="D156" s="119">
        <f t="shared" si="21"/>
        <v>232.49631826464019</v>
      </c>
      <c r="E156" s="119">
        <f t="shared" si="22"/>
        <v>331.21744881134026</v>
      </c>
      <c r="F156" s="93">
        <f t="shared" si="19"/>
        <v>145.87107070584818</v>
      </c>
      <c r="G156" s="93">
        <f t="shared" si="23"/>
        <v>16.943089616292667</v>
      </c>
      <c r="H156" s="93">
        <f t="shared" si="24"/>
        <v>86.625247558792012</v>
      </c>
      <c r="I156" s="93">
        <f t="shared" si="25"/>
        <v>185.34637810549208</v>
      </c>
    </row>
    <row r="157" spans="1:9" x14ac:dyDescent="0.75">
      <c r="A157" s="99">
        <v>1.43</v>
      </c>
      <c r="B157" s="119">
        <f t="shared" si="18"/>
        <v>26.954864967800425</v>
      </c>
      <c r="C157" s="119">
        <f t="shared" si="20"/>
        <v>128.68585755767145</v>
      </c>
      <c r="D157" s="119">
        <f t="shared" si="21"/>
        <v>232.43873045590499</v>
      </c>
      <c r="E157" s="119">
        <f t="shared" si="22"/>
        <v>330.96056882773274</v>
      </c>
      <c r="F157" s="93">
        <f t="shared" si="19"/>
        <v>146.60539364887012</v>
      </c>
      <c r="G157" s="93">
        <f t="shared" si="23"/>
        <v>17.919536091198665</v>
      </c>
      <c r="H157" s="93">
        <f t="shared" si="24"/>
        <v>85.833336807034868</v>
      </c>
      <c r="I157" s="93">
        <f t="shared" si="25"/>
        <v>184.35517517886262</v>
      </c>
    </row>
    <row r="158" spans="1:9" x14ac:dyDescent="0.75">
      <c r="A158" s="99">
        <v>1.44</v>
      </c>
      <c r="B158" s="119">
        <f t="shared" si="18"/>
        <v>27.143360527015812</v>
      </c>
      <c r="C158" s="119">
        <f t="shared" si="20"/>
        <v>128.44251177397837</v>
      </c>
      <c r="D158" s="119">
        <f t="shared" si="21"/>
        <v>232.3808655086782</v>
      </c>
      <c r="E158" s="119">
        <f t="shared" si="22"/>
        <v>330.70261582073476</v>
      </c>
      <c r="F158" s="93">
        <f t="shared" si="19"/>
        <v>147.34460537227253</v>
      </c>
      <c r="G158" s="93">
        <f t="shared" si="23"/>
        <v>18.902093598294158</v>
      </c>
      <c r="H158" s="93">
        <f t="shared" si="24"/>
        <v>85.036260136405673</v>
      </c>
      <c r="I158" s="93">
        <f t="shared" si="25"/>
        <v>183.35801044846224</v>
      </c>
    </row>
    <row r="159" spans="1:9" x14ac:dyDescent="0.75">
      <c r="A159" s="99">
        <v>1.45</v>
      </c>
      <c r="B159" s="119">
        <f t="shared" si="18"/>
        <v>27.331856086231202</v>
      </c>
      <c r="C159" s="119">
        <f t="shared" si="20"/>
        <v>128.19794373847625</v>
      </c>
      <c r="D159" s="119">
        <f t="shared" si="21"/>
        <v>232.32272342295985</v>
      </c>
      <c r="E159" s="119">
        <f t="shared" si="22"/>
        <v>330.44358979034621</v>
      </c>
      <c r="F159" s="93">
        <f t="shared" si="19"/>
        <v>148.08870587605546</v>
      </c>
      <c r="G159" s="93">
        <f t="shared" si="23"/>
        <v>19.890762137579202</v>
      </c>
      <c r="H159" s="93">
        <f t="shared" si="24"/>
        <v>84.234017546904397</v>
      </c>
      <c r="I159" s="93">
        <f t="shared" si="25"/>
        <v>182.35488391429075</v>
      </c>
    </row>
    <row r="160" spans="1:9" x14ac:dyDescent="0.75">
      <c r="A160" s="99">
        <v>1.46</v>
      </c>
      <c r="B160" s="119">
        <f t="shared" si="18"/>
        <v>27.520351645446588</v>
      </c>
      <c r="C160" s="119">
        <f t="shared" si="20"/>
        <v>127.95215345116512</v>
      </c>
      <c r="D160" s="119">
        <f t="shared" si="21"/>
        <v>232.2643041987499</v>
      </c>
      <c r="E160" s="119">
        <f t="shared" si="22"/>
        <v>330.18349073656725</v>
      </c>
      <c r="F160" s="93">
        <f t="shared" si="19"/>
        <v>148.83769516021889</v>
      </c>
      <c r="G160" s="93">
        <f t="shared" si="23"/>
        <v>20.885541709053768</v>
      </c>
      <c r="H160" s="93">
        <f t="shared" si="24"/>
        <v>83.426609038531012</v>
      </c>
      <c r="I160" s="93">
        <f t="shared" si="25"/>
        <v>181.34579557634837</v>
      </c>
    </row>
    <row r="161" spans="1:9" x14ac:dyDescent="0.75">
      <c r="A161" s="99">
        <v>1.47</v>
      </c>
      <c r="B161" s="119">
        <f t="shared" si="18"/>
        <v>27.708847204661975</v>
      </c>
      <c r="C161" s="119">
        <f t="shared" si="20"/>
        <v>127.70514091204494</v>
      </c>
      <c r="D161" s="119">
        <f t="shared" si="21"/>
        <v>232.20560783604839</v>
      </c>
      <c r="E161" s="119">
        <f t="shared" si="22"/>
        <v>329.92231865939777</v>
      </c>
      <c r="F161" s="93">
        <f t="shared" si="19"/>
        <v>149.59157322476284</v>
      </c>
      <c r="G161" s="93">
        <f t="shared" si="23"/>
        <v>21.886432312717901</v>
      </c>
      <c r="H161" s="93">
        <f t="shared" si="24"/>
        <v>82.614034611285547</v>
      </c>
      <c r="I161" s="93">
        <f t="shared" si="25"/>
        <v>180.33074543463493</v>
      </c>
    </row>
    <row r="162" spans="1:9" x14ac:dyDescent="0.75">
      <c r="A162" s="99">
        <v>1.48</v>
      </c>
      <c r="B162" s="119">
        <f t="shared" si="18"/>
        <v>27.897342763877361</v>
      </c>
      <c r="C162" s="119">
        <f t="shared" si="20"/>
        <v>127.45690612111574</v>
      </c>
      <c r="D162" s="119">
        <f t="shared" si="21"/>
        <v>232.14663433485526</v>
      </c>
      <c r="E162" s="119">
        <f t="shared" si="22"/>
        <v>329.66007355883784</v>
      </c>
      <c r="F162" s="93">
        <f t="shared" si="19"/>
        <v>150.35034006968729</v>
      </c>
      <c r="G162" s="93">
        <f t="shared" si="23"/>
        <v>22.893433948571555</v>
      </c>
      <c r="H162" s="93">
        <f t="shared" si="24"/>
        <v>81.796294265167973</v>
      </c>
      <c r="I162" s="93">
        <f t="shared" si="25"/>
        <v>179.30973348915055</v>
      </c>
    </row>
    <row r="163" spans="1:9" x14ac:dyDescent="0.75">
      <c r="A163" s="99">
        <v>1.49</v>
      </c>
      <c r="B163" s="119">
        <f t="shared" si="18"/>
        <v>28.085838323092748</v>
      </c>
      <c r="C163" s="119">
        <f t="shared" si="20"/>
        <v>127.20744907837749</v>
      </c>
      <c r="D163" s="119">
        <f t="shared" si="21"/>
        <v>232.08738369517059</v>
      </c>
      <c r="E163" s="119">
        <f t="shared" si="22"/>
        <v>329.39675543488738</v>
      </c>
      <c r="F163" s="93">
        <f t="shared" si="19"/>
        <v>151.11399569499221</v>
      </c>
      <c r="G163" s="93">
        <f t="shared" si="23"/>
        <v>23.906546616614719</v>
      </c>
      <c r="H163" s="93">
        <f t="shared" si="24"/>
        <v>80.973388000178375</v>
      </c>
      <c r="I163" s="93">
        <f t="shared" si="25"/>
        <v>178.28275973989517</v>
      </c>
    </row>
    <row r="164" spans="1:9" x14ac:dyDescent="0.75">
      <c r="A164" s="99">
        <v>1.5</v>
      </c>
      <c r="B164" s="119">
        <f t="shared" si="18"/>
        <v>28.274333882308138</v>
      </c>
      <c r="C164" s="119">
        <f t="shared" si="20"/>
        <v>126.95676978383023</v>
      </c>
      <c r="D164" s="119">
        <f t="shared" si="21"/>
        <v>232.0278559169943</v>
      </c>
      <c r="E164" s="119">
        <f t="shared" si="22"/>
        <v>329.13236428754647</v>
      </c>
      <c r="F164" s="93">
        <f t="shared" si="19"/>
        <v>151.88254010067766</v>
      </c>
      <c r="G164" s="93">
        <f t="shared" si="23"/>
        <v>24.925770316847434</v>
      </c>
      <c r="H164" s="93">
        <f t="shared" si="24"/>
        <v>80.145315816316639</v>
      </c>
      <c r="I164" s="93">
        <f t="shared" si="25"/>
        <v>177.24982418686881</v>
      </c>
    </row>
    <row r="165" spans="1:9" x14ac:dyDescent="0.75">
      <c r="A165" s="99">
        <v>1.51</v>
      </c>
      <c r="B165" s="119">
        <f t="shared" si="18"/>
        <v>28.462829441523525</v>
      </c>
      <c r="C165" s="119">
        <f t="shared" si="20"/>
        <v>126.70486823747393</v>
      </c>
      <c r="D165" s="119">
        <f t="shared" si="21"/>
        <v>231.96805100032645</v>
      </c>
      <c r="E165" s="119">
        <f t="shared" si="22"/>
        <v>328.86690011681503</v>
      </c>
      <c r="F165" s="93">
        <f t="shared" si="19"/>
        <v>152.65597328674363</v>
      </c>
      <c r="G165" s="93">
        <f t="shared" si="23"/>
        <v>25.9511050492697</v>
      </c>
      <c r="H165" s="93">
        <f t="shared" si="24"/>
        <v>79.312077713582823</v>
      </c>
      <c r="I165" s="93">
        <f t="shared" si="25"/>
        <v>176.2109268300714</v>
      </c>
    </row>
    <row r="166" spans="1:9" x14ac:dyDescent="0.75">
      <c r="A166" s="99">
        <v>1.52</v>
      </c>
      <c r="B166" s="119">
        <f t="shared" si="18"/>
        <v>28.651325000738915</v>
      </c>
      <c r="C166" s="119">
        <f t="shared" si="20"/>
        <v>126.4517444393086</v>
      </c>
      <c r="D166" s="119">
        <f t="shared" si="21"/>
        <v>231.907968945167</v>
      </c>
      <c r="E166" s="119">
        <f t="shared" si="22"/>
        <v>328.60036292269314</v>
      </c>
      <c r="F166" s="93">
        <f t="shared" si="19"/>
        <v>153.43429525319007</v>
      </c>
      <c r="G166" s="93">
        <f t="shared" si="23"/>
        <v>26.982550813881474</v>
      </c>
      <c r="H166" s="93">
        <f t="shared" si="24"/>
        <v>78.473673691976927</v>
      </c>
      <c r="I166" s="93">
        <f t="shared" si="25"/>
        <v>175.16606766950306</v>
      </c>
    </row>
    <row r="167" spans="1:9" x14ac:dyDescent="0.75">
      <c r="A167" s="99">
        <v>1.53</v>
      </c>
      <c r="B167" s="119">
        <f t="shared" si="18"/>
        <v>28.839820559954301</v>
      </c>
      <c r="C167" s="119">
        <f t="shared" si="20"/>
        <v>126.19739838933424</v>
      </c>
      <c r="D167" s="119">
        <f t="shared" si="21"/>
        <v>231.84760975151599</v>
      </c>
      <c r="E167" s="119">
        <f t="shared" si="22"/>
        <v>328.33275270518072</v>
      </c>
      <c r="F167" s="93">
        <f t="shared" si="19"/>
        <v>154.21750600001704</v>
      </c>
      <c r="G167" s="93">
        <f t="shared" si="23"/>
        <v>28.0201076106828</v>
      </c>
      <c r="H167" s="93">
        <f t="shared" si="24"/>
        <v>77.63010375149895</v>
      </c>
      <c r="I167" s="93">
        <f t="shared" si="25"/>
        <v>174.11524670516368</v>
      </c>
    </row>
    <row r="168" spans="1:9" x14ac:dyDescent="0.75">
      <c r="A168" s="99">
        <v>1.54</v>
      </c>
      <c r="B168" s="119">
        <f t="shared" si="18"/>
        <v>29.028316119169691</v>
      </c>
      <c r="C168" s="119">
        <f t="shared" si="20"/>
        <v>125.94183008755084</v>
      </c>
      <c r="D168" s="119">
        <f t="shared" si="21"/>
        <v>231.78697341937337</v>
      </c>
      <c r="E168" s="119">
        <f t="shared" si="22"/>
        <v>328.06406946427785</v>
      </c>
      <c r="F168" s="93">
        <f t="shared" si="19"/>
        <v>155.0056055272245</v>
      </c>
      <c r="G168" s="93">
        <f t="shared" si="23"/>
        <v>29.063775439673663</v>
      </c>
      <c r="H168" s="93">
        <f t="shared" si="24"/>
        <v>76.781367892148864</v>
      </c>
      <c r="I168" s="93">
        <f t="shared" si="25"/>
        <v>173.05846393705335</v>
      </c>
    </row>
    <row r="169" spans="1:9" x14ac:dyDescent="0.75">
      <c r="A169" s="99">
        <v>1.55</v>
      </c>
      <c r="B169" s="119">
        <f t="shared" si="18"/>
        <v>29.216811678385078</v>
      </c>
      <c r="C169" s="119">
        <f t="shared" si="20"/>
        <v>125.68503953395842</v>
      </c>
      <c r="D169" s="119">
        <f t="shared" si="21"/>
        <v>231.72605994873919</v>
      </c>
      <c r="E169" s="119">
        <f t="shared" si="22"/>
        <v>327.79431319998451</v>
      </c>
      <c r="F169" s="93">
        <f t="shared" si="19"/>
        <v>155.79859383481249</v>
      </c>
      <c r="G169" s="93">
        <f t="shared" si="23"/>
        <v>30.113554300854076</v>
      </c>
      <c r="H169" s="93">
        <f t="shared" si="24"/>
        <v>75.927466113926698</v>
      </c>
      <c r="I169" s="93">
        <f t="shared" si="25"/>
        <v>171.99571936517202</v>
      </c>
    </row>
    <row r="170" spans="1:9" x14ac:dyDescent="0.75">
      <c r="A170" s="99">
        <v>1.56</v>
      </c>
      <c r="B170" s="119">
        <f t="shared" si="18"/>
        <v>29.405307237600464</v>
      </c>
      <c r="C170" s="119">
        <f t="shared" si="20"/>
        <v>125.42702672855697</v>
      </c>
      <c r="D170" s="119">
        <f t="shared" si="21"/>
        <v>231.66486933961343</v>
      </c>
      <c r="E170" s="119">
        <f t="shared" si="22"/>
        <v>327.52348391230066</v>
      </c>
      <c r="F170" s="93">
        <f t="shared" si="19"/>
        <v>156.59647092278095</v>
      </c>
      <c r="G170" s="93">
        <f t="shared" si="23"/>
        <v>31.169444194223985</v>
      </c>
      <c r="H170" s="93">
        <f t="shared" si="24"/>
        <v>75.06839841683248</v>
      </c>
      <c r="I170" s="93">
        <f t="shared" si="25"/>
        <v>170.92701298951971</v>
      </c>
    </row>
    <row r="171" spans="1:9" x14ac:dyDescent="0.75">
      <c r="A171" s="99">
        <v>1.57</v>
      </c>
      <c r="B171" s="119">
        <f t="shared" si="18"/>
        <v>29.593802796815851</v>
      </c>
      <c r="C171" s="119">
        <f t="shared" si="20"/>
        <v>125.16779167134649</v>
      </c>
      <c r="D171" s="119">
        <f t="shared" si="21"/>
        <v>231.60340159199606</v>
      </c>
      <c r="E171" s="119">
        <f t="shared" si="22"/>
        <v>327.25158160122635</v>
      </c>
      <c r="F171" s="93">
        <f t="shared" si="19"/>
        <v>157.39923679112999</v>
      </c>
      <c r="G171" s="93">
        <f t="shared" si="23"/>
        <v>32.231445119783501</v>
      </c>
      <c r="H171" s="93">
        <f t="shared" si="24"/>
        <v>74.204164800866067</v>
      </c>
      <c r="I171" s="93">
        <f t="shared" si="25"/>
        <v>169.85234481009635</v>
      </c>
    </row>
    <row r="172" spans="1:9" x14ac:dyDescent="0.75">
      <c r="A172" s="99">
        <v>1.58</v>
      </c>
      <c r="B172" s="119">
        <f t="shared" si="18"/>
        <v>29.782298356031241</v>
      </c>
      <c r="C172" s="119">
        <f t="shared" si="20"/>
        <v>124.90733436232696</v>
      </c>
      <c r="D172" s="119">
        <f t="shared" si="21"/>
        <v>231.54165670588714</v>
      </c>
      <c r="E172" s="119">
        <f t="shared" si="22"/>
        <v>326.97860626676152</v>
      </c>
      <c r="F172" s="93">
        <f t="shared" si="19"/>
        <v>158.20689143985945</v>
      </c>
      <c r="G172" s="93">
        <f t="shared" si="23"/>
        <v>33.299557077532484</v>
      </c>
      <c r="H172" s="93">
        <f t="shared" si="24"/>
        <v>73.334765266027688</v>
      </c>
      <c r="I172" s="93">
        <f t="shared" si="25"/>
        <v>168.77171482690207</v>
      </c>
    </row>
    <row r="173" spans="1:9" x14ac:dyDescent="0.75">
      <c r="A173" s="99">
        <v>1.59</v>
      </c>
      <c r="B173" s="119">
        <f t="shared" si="18"/>
        <v>29.970793915246627</v>
      </c>
      <c r="C173" s="119">
        <f t="shared" si="20"/>
        <v>124.64565480149844</v>
      </c>
      <c r="D173" s="119">
        <f t="shared" si="21"/>
        <v>231.47963468128663</v>
      </c>
      <c r="E173" s="119">
        <f t="shared" si="22"/>
        <v>326.70455790890617</v>
      </c>
      <c r="F173" s="93">
        <f t="shared" si="19"/>
        <v>159.01943486896943</v>
      </c>
      <c r="G173" s="93">
        <f t="shared" si="23"/>
        <v>34.373780067470989</v>
      </c>
      <c r="H173" s="93">
        <f t="shared" si="24"/>
        <v>72.4601998123172</v>
      </c>
      <c r="I173" s="93">
        <f t="shared" si="25"/>
        <v>167.68512303993674</v>
      </c>
    </row>
    <row r="174" spans="1:9" x14ac:dyDescent="0.75">
      <c r="A174" s="99">
        <v>1.6</v>
      </c>
      <c r="B174" s="119">
        <f t="shared" si="18"/>
        <v>30.159289474462017</v>
      </c>
      <c r="C174" s="119">
        <f t="shared" si="20"/>
        <v>124.38275298886084</v>
      </c>
      <c r="D174" s="119">
        <f t="shared" si="21"/>
        <v>231.41733551819451</v>
      </c>
      <c r="E174" s="119">
        <f t="shared" si="22"/>
        <v>326.42943652766041</v>
      </c>
      <c r="F174" s="93">
        <f t="shared" si="19"/>
        <v>159.83686707845993</v>
      </c>
      <c r="G174" s="93">
        <f t="shared" si="23"/>
        <v>35.454114089599088</v>
      </c>
      <c r="H174" s="93">
        <f t="shared" si="24"/>
        <v>71.580468439734574</v>
      </c>
      <c r="I174" s="93">
        <f t="shared" si="25"/>
        <v>166.59256944920048</v>
      </c>
    </row>
    <row r="175" spans="1:9" x14ac:dyDescent="0.75">
      <c r="A175" s="99">
        <v>1.61</v>
      </c>
      <c r="B175" s="119">
        <f t="shared" si="18"/>
        <v>30.347785033677404</v>
      </c>
      <c r="C175" s="119">
        <f t="shared" si="20"/>
        <v>124.11862892441424</v>
      </c>
      <c r="D175" s="119">
        <f t="shared" si="21"/>
        <v>231.35475921661083</v>
      </c>
      <c r="E175" s="119">
        <f t="shared" si="22"/>
        <v>326.15324212302414</v>
      </c>
      <c r="F175" s="93">
        <f t="shared" si="19"/>
        <v>160.65918806833093</v>
      </c>
      <c r="G175" s="93">
        <f t="shared" si="23"/>
        <v>36.540559143916695</v>
      </c>
      <c r="H175" s="93">
        <f t="shared" si="24"/>
        <v>70.695571148279896</v>
      </c>
      <c r="I175" s="93">
        <f t="shared" si="25"/>
        <v>165.49405405469321</v>
      </c>
    </row>
    <row r="176" spans="1:9" x14ac:dyDescent="0.75">
      <c r="A176" s="99">
        <v>1.62</v>
      </c>
      <c r="B176" s="119">
        <f t="shared" si="18"/>
        <v>30.536280592892794</v>
      </c>
      <c r="C176" s="119">
        <f t="shared" si="20"/>
        <v>123.85328260815859</v>
      </c>
      <c r="D176" s="119">
        <f t="shared" si="21"/>
        <v>231.29190577653557</v>
      </c>
      <c r="E176" s="119">
        <f t="shared" si="22"/>
        <v>325.87597469499735</v>
      </c>
      <c r="F176" s="93">
        <f t="shared" si="19"/>
        <v>161.48639783858246</v>
      </c>
      <c r="G176" s="93">
        <f t="shared" si="23"/>
        <v>37.633115230423869</v>
      </c>
      <c r="H176" s="93">
        <f t="shared" si="24"/>
        <v>69.805507937953109</v>
      </c>
      <c r="I176" s="93">
        <f t="shared" si="25"/>
        <v>164.38957685641489</v>
      </c>
    </row>
    <row r="177" spans="1:9" x14ac:dyDescent="0.75">
      <c r="A177" s="99">
        <v>1.63</v>
      </c>
      <c r="B177" s="119">
        <f t="shared" si="18"/>
        <v>30.724776152108177</v>
      </c>
      <c r="C177" s="119">
        <f t="shared" si="20"/>
        <v>123.58671404009394</v>
      </c>
      <c r="D177" s="119">
        <f t="shared" si="21"/>
        <v>231.22877519796873</v>
      </c>
      <c r="E177" s="119">
        <f t="shared" si="22"/>
        <v>325.5976342435801</v>
      </c>
      <c r="F177" s="93">
        <f t="shared" si="19"/>
        <v>162.3184963892144</v>
      </c>
      <c r="G177" s="93">
        <f t="shared" si="23"/>
        <v>38.731782349120465</v>
      </c>
      <c r="H177" s="93">
        <f t="shared" si="24"/>
        <v>68.910278808754327</v>
      </c>
      <c r="I177" s="93">
        <f t="shared" si="25"/>
        <v>163.2791378543657</v>
      </c>
    </row>
    <row r="178" spans="1:9" x14ac:dyDescent="0.75">
      <c r="A178" s="99">
        <v>1.64</v>
      </c>
      <c r="B178" s="119">
        <f t="shared" si="18"/>
        <v>30.91327171132356</v>
      </c>
      <c r="C178" s="119">
        <f t="shared" si="20"/>
        <v>123.31892322022024</v>
      </c>
      <c r="D178" s="119">
        <f t="shared" si="21"/>
        <v>231.16536748091031</v>
      </c>
      <c r="E178" s="119">
        <f t="shared" si="22"/>
        <v>325.31822076877233</v>
      </c>
      <c r="F178" s="93">
        <f t="shared" si="19"/>
        <v>163.15548372022695</v>
      </c>
      <c r="G178" s="93">
        <f t="shared" si="23"/>
        <v>39.836560500006712</v>
      </c>
      <c r="H178" s="93">
        <f t="shared" si="24"/>
        <v>68.009883760683351</v>
      </c>
      <c r="I178" s="93">
        <f t="shared" si="25"/>
        <v>162.16273704854538</v>
      </c>
    </row>
    <row r="179" spans="1:9" x14ac:dyDescent="0.75">
      <c r="A179" s="99">
        <v>1.65</v>
      </c>
      <c r="B179" s="119">
        <f t="shared" si="18"/>
        <v>31.10176727053895</v>
      </c>
      <c r="C179" s="119">
        <f t="shared" si="20"/>
        <v>123.04991014853751</v>
      </c>
      <c r="D179" s="119">
        <f t="shared" si="21"/>
        <v>231.10168262536027</v>
      </c>
      <c r="E179" s="119">
        <f t="shared" si="22"/>
        <v>325.03773427057411</v>
      </c>
      <c r="F179" s="93">
        <f t="shared" si="19"/>
        <v>163.99735983161997</v>
      </c>
      <c r="G179" s="93">
        <f t="shared" si="23"/>
        <v>40.947449683082468</v>
      </c>
      <c r="H179" s="93">
        <f t="shared" si="24"/>
        <v>67.104322793740295</v>
      </c>
      <c r="I179" s="93">
        <f t="shared" si="25"/>
        <v>161.04037443895413</v>
      </c>
    </row>
    <row r="180" spans="1:9" x14ac:dyDescent="0.75">
      <c r="A180" s="99">
        <v>1.66</v>
      </c>
      <c r="B180" s="119">
        <f t="shared" si="18"/>
        <v>31.290262829754333</v>
      </c>
      <c r="C180" s="119">
        <f t="shared" si="20"/>
        <v>122.77967482504576</v>
      </c>
      <c r="D180" s="119">
        <f t="shared" si="21"/>
        <v>231.03772063131868</v>
      </c>
      <c r="E180" s="119">
        <f t="shared" si="22"/>
        <v>324.75617474898542</v>
      </c>
      <c r="F180" s="93">
        <f t="shared" si="19"/>
        <v>164.84412472339346</v>
      </c>
      <c r="G180" s="93">
        <f t="shared" si="23"/>
        <v>42.064449898347704</v>
      </c>
      <c r="H180" s="93">
        <f t="shared" si="24"/>
        <v>66.193595907925214</v>
      </c>
      <c r="I180" s="93">
        <f t="shared" si="25"/>
        <v>159.91205002559195</v>
      </c>
    </row>
    <row r="181" spans="1:9" x14ac:dyDescent="0.75">
      <c r="A181" s="99">
        <v>1.67</v>
      </c>
      <c r="B181" s="119">
        <f t="shared" si="18"/>
        <v>31.478758388969727</v>
      </c>
      <c r="C181" s="119">
        <f t="shared" si="20"/>
        <v>122.50821724974494</v>
      </c>
      <c r="D181" s="119">
        <f t="shared" si="21"/>
        <v>230.9734814987855</v>
      </c>
      <c r="E181" s="119">
        <f t="shared" si="22"/>
        <v>324.47354220400621</v>
      </c>
      <c r="F181" s="93">
        <f t="shared" si="19"/>
        <v>165.69577839554753</v>
      </c>
      <c r="G181" s="93">
        <f t="shared" si="23"/>
        <v>43.18756114580259</v>
      </c>
      <c r="H181" s="93">
        <f t="shared" si="24"/>
        <v>65.277703103237968</v>
      </c>
      <c r="I181" s="93">
        <f t="shared" si="25"/>
        <v>158.77776380845867</v>
      </c>
    </row>
    <row r="182" spans="1:9" x14ac:dyDescent="0.75">
      <c r="A182" s="99">
        <v>1.68</v>
      </c>
      <c r="B182" s="119">
        <f t="shared" si="18"/>
        <v>31.667253948185113</v>
      </c>
      <c r="C182" s="119">
        <f t="shared" si="20"/>
        <v>122.23553742263513</v>
      </c>
      <c r="D182" s="119">
        <f t="shared" si="21"/>
        <v>230.90896522776075</v>
      </c>
      <c r="E182" s="119">
        <f t="shared" si="22"/>
        <v>324.18983663563654</v>
      </c>
      <c r="F182" s="93">
        <f t="shared" si="19"/>
        <v>166.55232084808208</v>
      </c>
      <c r="G182" s="93">
        <f t="shared" si="23"/>
        <v>44.316783425446943</v>
      </c>
      <c r="H182" s="93">
        <f t="shared" si="24"/>
        <v>64.35664437967867</v>
      </c>
      <c r="I182" s="93">
        <f t="shared" si="25"/>
        <v>157.63751578755446</v>
      </c>
    </row>
    <row r="183" spans="1:9" x14ac:dyDescent="0.75">
      <c r="A183" s="99">
        <v>1.69</v>
      </c>
      <c r="B183" s="119">
        <f t="shared" si="18"/>
        <v>31.855749507400507</v>
      </c>
      <c r="C183" s="119">
        <f t="shared" si="20"/>
        <v>121.96163534371627</v>
      </c>
      <c r="D183" s="119">
        <f t="shared" si="21"/>
        <v>230.8441718182444</v>
      </c>
      <c r="E183" s="119">
        <f t="shared" si="22"/>
        <v>323.90505804387635</v>
      </c>
      <c r="F183" s="93">
        <f t="shared" si="19"/>
        <v>167.41375208099709</v>
      </c>
      <c r="G183" s="93">
        <f t="shared" si="23"/>
        <v>45.452116737280818</v>
      </c>
      <c r="H183" s="93">
        <f t="shared" si="24"/>
        <v>63.43041973724732</v>
      </c>
      <c r="I183" s="93">
        <f t="shared" si="25"/>
        <v>156.49130596287927</v>
      </c>
    </row>
    <row r="184" spans="1:9" x14ac:dyDescent="0.75">
      <c r="A184" s="99">
        <v>1.7</v>
      </c>
      <c r="B184" s="119">
        <f t="shared" si="18"/>
        <v>32.044245066615886</v>
      </c>
      <c r="C184" s="119">
        <f t="shared" si="20"/>
        <v>121.68651101298839</v>
      </c>
      <c r="D184" s="119">
        <f t="shared" si="21"/>
        <v>230.77910127023648</v>
      </c>
      <c r="E184" s="119">
        <f t="shared" si="22"/>
        <v>323.6192064287257</v>
      </c>
      <c r="F184" s="93">
        <f t="shared" si="19"/>
        <v>168.28007209429265</v>
      </c>
      <c r="G184" s="93">
        <f t="shared" si="23"/>
        <v>46.593561081304259</v>
      </c>
      <c r="H184" s="93">
        <f t="shared" si="24"/>
        <v>62.499029175943832</v>
      </c>
      <c r="I184" s="93">
        <f t="shared" si="25"/>
        <v>155.33913433443306</v>
      </c>
    </row>
    <row r="185" spans="1:9" x14ac:dyDescent="0.75">
      <c r="A185" s="99">
        <v>1.71</v>
      </c>
      <c r="B185" s="119">
        <f t="shared" si="18"/>
        <v>32.232740625831276</v>
      </c>
      <c r="C185" s="119">
        <f t="shared" si="20"/>
        <v>121.41016443045147</v>
      </c>
      <c r="D185" s="119">
        <f t="shared" si="21"/>
        <v>230.71375358373697</v>
      </c>
      <c r="E185" s="119">
        <f t="shared" si="22"/>
        <v>323.33228179018454</v>
      </c>
      <c r="F185" s="93">
        <f t="shared" si="19"/>
        <v>169.15128088796865</v>
      </c>
      <c r="G185" s="93">
        <f t="shared" si="23"/>
        <v>47.74111645751718</v>
      </c>
      <c r="H185" s="93">
        <f t="shared" si="24"/>
        <v>61.562472695768321</v>
      </c>
      <c r="I185" s="93">
        <f t="shared" si="25"/>
        <v>154.18100090221589</v>
      </c>
    </row>
    <row r="186" spans="1:9" x14ac:dyDescent="0.75">
      <c r="A186" s="99">
        <v>1.72</v>
      </c>
      <c r="B186" s="119">
        <f t="shared" si="18"/>
        <v>32.421236185046666</v>
      </c>
      <c r="C186" s="119">
        <f t="shared" si="20"/>
        <v>121.13259559610552</v>
      </c>
      <c r="D186" s="119">
        <f t="shared" si="21"/>
        <v>230.64812875874588</v>
      </c>
      <c r="E186" s="119">
        <f t="shared" si="22"/>
        <v>323.04428412825291</v>
      </c>
      <c r="F186" s="93">
        <f t="shared" si="19"/>
        <v>170.02737846202527</v>
      </c>
      <c r="G186" s="93">
        <f t="shared" si="23"/>
        <v>48.894782865919751</v>
      </c>
      <c r="H186" s="93">
        <f t="shared" si="24"/>
        <v>60.620750296720615</v>
      </c>
      <c r="I186" s="93">
        <f t="shared" si="25"/>
        <v>153.01690566622764</v>
      </c>
    </row>
    <row r="187" spans="1:9" x14ac:dyDescent="0.75">
      <c r="A187" s="99">
        <v>1.73</v>
      </c>
      <c r="B187" s="119">
        <f t="shared" si="18"/>
        <v>32.609731744262049</v>
      </c>
      <c r="C187" s="119">
        <f t="shared" si="20"/>
        <v>120.85380450995055</v>
      </c>
      <c r="D187" s="119">
        <f t="shared" si="21"/>
        <v>230.58222679526321</v>
      </c>
      <c r="E187" s="119">
        <f t="shared" si="22"/>
        <v>322.75521344293082</v>
      </c>
      <c r="F187" s="93">
        <f t="shared" si="19"/>
        <v>170.9083648164623</v>
      </c>
      <c r="G187" s="93">
        <f t="shared" si="23"/>
        <v>50.054560306511746</v>
      </c>
      <c r="H187" s="93">
        <f t="shared" si="24"/>
        <v>59.673861978800915</v>
      </c>
      <c r="I187" s="93">
        <f t="shared" si="25"/>
        <v>151.84684862646853</v>
      </c>
    </row>
    <row r="188" spans="1:9" x14ac:dyDescent="0.75">
      <c r="A188" s="99">
        <v>1.74</v>
      </c>
      <c r="B188" s="119">
        <f t="shared" si="18"/>
        <v>32.798227303477439</v>
      </c>
      <c r="C188" s="119">
        <f t="shared" si="20"/>
        <v>120.57379117198653</v>
      </c>
      <c r="D188" s="119">
        <f t="shared" si="21"/>
        <v>230.51604769328895</v>
      </c>
      <c r="E188" s="119">
        <f t="shared" si="22"/>
        <v>322.46506973421822</v>
      </c>
      <c r="F188" s="93">
        <f t="shared" si="19"/>
        <v>171.79423995127985</v>
      </c>
      <c r="G188" s="93">
        <f t="shared" si="23"/>
        <v>51.220448779293321</v>
      </c>
      <c r="H188" s="93">
        <f t="shared" si="24"/>
        <v>58.721807742009105</v>
      </c>
      <c r="I188" s="93">
        <f t="shared" si="25"/>
        <v>150.67082978293837</v>
      </c>
    </row>
    <row r="189" spans="1:9" x14ac:dyDescent="0.75">
      <c r="A189" s="99">
        <v>1.75</v>
      </c>
      <c r="B189" s="119">
        <f t="shared" si="18"/>
        <v>32.986722862692829</v>
      </c>
      <c r="C189" s="119">
        <f t="shared" si="20"/>
        <v>120.29255558221348</v>
      </c>
      <c r="D189" s="119">
        <f t="shared" si="21"/>
        <v>230.44959145282311</v>
      </c>
      <c r="E189" s="119">
        <f t="shared" si="22"/>
        <v>322.1738530021151</v>
      </c>
      <c r="F189" s="93">
        <f t="shared" si="19"/>
        <v>172.68500386647793</v>
      </c>
      <c r="G189" s="93">
        <f t="shared" si="23"/>
        <v>52.392448284264447</v>
      </c>
      <c r="H189" s="93">
        <f t="shared" si="24"/>
        <v>57.764587586345186</v>
      </c>
      <c r="I189" s="93">
        <f t="shared" si="25"/>
        <v>149.48884913563717</v>
      </c>
    </row>
    <row r="190" spans="1:9" x14ac:dyDescent="0.75">
      <c r="A190" s="99">
        <v>1.76</v>
      </c>
      <c r="B190" s="119">
        <f t="shared" si="18"/>
        <v>33.17521842190822</v>
      </c>
      <c r="C190" s="119">
        <f t="shared" si="20"/>
        <v>120.01009774063141</v>
      </c>
      <c r="D190" s="119">
        <f t="shared" si="21"/>
        <v>230.38285807386569</v>
      </c>
      <c r="E190" s="119">
        <f t="shared" si="22"/>
        <v>321.88156324662151</v>
      </c>
      <c r="F190" s="93">
        <f t="shared" si="19"/>
        <v>173.5806565620565</v>
      </c>
      <c r="G190" s="93">
        <f t="shared" si="23"/>
        <v>53.570558821425095</v>
      </c>
      <c r="H190" s="93">
        <f t="shared" si="24"/>
        <v>56.802201511809187</v>
      </c>
      <c r="I190" s="93">
        <f t="shared" si="25"/>
        <v>148.30090668456501</v>
      </c>
    </row>
    <row r="191" spans="1:9" x14ac:dyDescent="0.75">
      <c r="A191" s="99">
        <v>1.77</v>
      </c>
      <c r="B191" s="119">
        <f t="shared" si="18"/>
        <v>33.363713981123603</v>
      </c>
      <c r="C191" s="119">
        <f t="shared" si="20"/>
        <v>119.72641764724032</v>
      </c>
      <c r="D191" s="119">
        <f t="shared" si="21"/>
        <v>230.31584755641668</v>
      </c>
      <c r="E191" s="119">
        <f t="shared" si="22"/>
        <v>321.58820046773747</v>
      </c>
      <c r="F191" s="93">
        <f t="shared" si="19"/>
        <v>174.48119803801558</v>
      </c>
      <c r="G191" s="93">
        <f t="shared" si="23"/>
        <v>54.754780390775252</v>
      </c>
      <c r="H191" s="93">
        <f t="shared" si="24"/>
        <v>55.834649518401108</v>
      </c>
      <c r="I191" s="93">
        <f t="shared" si="25"/>
        <v>147.10700242972189</v>
      </c>
    </row>
    <row r="192" spans="1:9" x14ac:dyDescent="0.75">
      <c r="A192" s="99">
        <v>1.78</v>
      </c>
      <c r="B192" s="119">
        <f t="shared" si="18"/>
        <v>33.552209540338986</v>
      </c>
      <c r="C192" s="119">
        <f t="shared" si="20"/>
        <v>119.44151530204019</v>
      </c>
      <c r="D192" s="119">
        <f t="shared" si="21"/>
        <v>230.2485599004761</v>
      </c>
      <c r="E192" s="119">
        <f t="shared" si="22"/>
        <v>321.29376466546296</v>
      </c>
      <c r="F192" s="93">
        <f t="shared" si="19"/>
        <v>175.38662829435518</v>
      </c>
      <c r="G192" s="93">
        <f t="shared" si="23"/>
        <v>55.945112992314989</v>
      </c>
      <c r="H192" s="93">
        <f t="shared" si="24"/>
        <v>54.861931606120919</v>
      </c>
      <c r="I192" s="93">
        <f t="shared" si="25"/>
        <v>145.90713637110778</v>
      </c>
    </row>
    <row r="193" spans="1:9" x14ac:dyDescent="0.75">
      <c r="A193" s="99">
        <v>1.79</v>
      </c>
      <c r="B193" s="119">
        <f t="shared" si="18"/>
        <v>33.740705099554383</v>
      </c>
      <c r="C193" s="119">
        <f t="shared" si="20"/>
        <v>119.15539070503101</v>
      </c>
      <c r="D193" s="119">
        <f t="shared" si="21"/>
        <v>230.18099510604392</v>
      </c>
      <c r="E193" s="119">
        <f t="shared" si="22"/>
        <v>320.99825583979788</v>
      </c>
      <c r="F193" s="93">
        <f t="shared" si="19"/>
        <v>176.29694733107524</v>
      </c>
      <c r="G193" s="93">
        <f t="shared" si="23"/>
        <v>57.141556626044235</v>
      </c>
      <c r="H193" s="93">
        <f t="shared" si="24"/>
        <v>53.884047774968678</v>
      </c>
      <c r="I193" s="93">
        <f t="shared" si="25"/>
        <v>144.70130850872263</v>
      </c>
    </row>
    <row r="194" spans="1:9" x14ac:dyDescent="0.75">
      <c r="A194" s="99">
        <v>1.8</v>
      </c>
      <c r="B194" s="119">
        <f t="shared" si="18"/>
        <v>33.929200658769766</v>
      </c>
      <c r="C194" s="119">
        <f t="shared" si="20"/>
        <v>118.86804385621284</v>
      </c>
      <c r="D194" s="119">
        <f t="shared" si="21"/>
        <v>230.11315317312017</v>
      </c>
      <c r="E194" s="119">
        <f t="shared" si="22"/>
        <v>320.70167399074239</v>
      </c>
      <c r="F194" s="93">
        <f t="shared" si="19"/>
        <v>177.21215514817584</v>
      </c>
      <c r="G194" s="93">
        <f t="shared" si="23"/>
        <v>58.344111291963003</v>
      </c>
      <c r="H194" s="93">
        <f t="shared" si="24"/>
        <v>52.900998024944329</v>
      </c>
      <c r="I194" s="93">
        <f t="shared" si="25"/>
        <v>143.48951884256655</v>
      </c>
    </row>
    <row r="195" spans="1:9" x14ac:dyDescent="0.75">
      <c r="A195" s="99">
        <v>1.81</v>
      </c>
      <c r="B195" s="119">
        <f t="shared" si="18"/>
        <v>34.117696217985156</v>
      </c>
      <c r="C195" s="119">
        <f t="shared" si="20"/>
        <v>118.57947475558559</v>
      </c>
      <c r="D195" s="119">
        <f t="shared" si="21"/>
        <v>230.04503410170483</v>
      </c>
      <c r="E195" s="119">
        <f t="shared" si="22"/>
        <v>320.40401911829633</v>
      </c>
      <c r="F195" s="93">
        <f t="shared" si="19"/>
        <v>178.13225174565693</v>
      </c>
      <c r="G195" s="93">
        <f t="shared" si="23"/>
        <v>59.552776990071337</v>
      </c>
      <c r="H195" s="93">
        <f t="shared" si="24"/>
        <v>51.912782356047899</v>
      </c>
      <c r="I195" s="93">
        <f t="shared" si="25"/>
        <v>142.2717673726394</v>
      </c>
    </row>
    <row r="196" spans="1:9" x14ac:dyDescent="0.75">
      <c r="A196" s="99">
        <v>1.82</v>
      </c>
      <c r="B196" s="119">
        <f t="shared" si="18"/>
        <v>34.306191777200539</v>
      </c>
      <c r="C196" s="119">
        <f t="shared" si="20"/>
        <v>118.28968340314935</v>
      </c>
      <c r="D196" s="119">
        <f t="shared" si="21"/>
        <v>229.97663789179791</v>
      </c>
      <c r="E196" s="119">
        <f t="shared" si="22"/>
        <v>320.10529122245987</v>
      </c>
      <c r="F196" s="93">
        <f t="shared" si="19"/>
        <v>179.05723712351855</v>
      </c>
      <c r="G196" s="93">
        <f t="shared" si="23"/>
        <v>60.767553720369193</v>
      </c>
      <c r="H196" s="93">
        <f t="shared" si="24"/>
        <v>50.91940076827936</v>
      </c>
      <c r="I196" s="93">
        <f t="shared" si="25"/>
        <v>141.04805409894132</v>
      </c>
    </row>
    <row r="197" spans="1:9" x14ac:dyDescent="0.75">
      <c r="A197" s="99">
        <v>1.83</v>
      </c>
      <c r="B197" s="119">
        <f t="shared" si="18"/>
        <v>34.494687336415936</v>
      </c>
      <c r="C197" s="119">
        <f t="shared" si="20"/>
        <v>117.99866979890405</v>
      </c>
      <c r="D197" s="119">
        <f t="shared" si="21"/>
        <v>229.90796454339943</v>
      </c>
      <c r="E197" s="119">
        <f t="shared" si="22"/>
        <v>319.80549030323289</v>
      </c>
      <c r="F197" s="93">
        <f t="shared" si="19"/>
        <v>179.98711128176066</v>
      </c>
      <c r="G197" s="93">
        <f t="shared" si="23"/>
        <v>61.988441482856615</v>
      </c>
      <c r="H197" s="93">
        <f t="shared" si="24"/>
        <v>49.920853261638769</v>
      </c>
      <c r="I197" s="93">
        <f t="shared" si="25"/>
        <v>139.81837902147223</v>
      </c>
    </row>
    <row r="198" spans="1:9" x14ac:dyDescent="0.75">
      <c r="A198" s="99">
        <v>1.84</v>
      </c>
      <c r="B198" s="119">
        <f t="shared" si="18"/>
        <v>34.683182895631312</v>
      </c>
      <c r="C198" s="119">
        <f t="shared" si="20"/>
        <v>117.70643394284974</v>
      </c>
      <c r="D198" s="119">
        <f t="shared" si="21"/>
        <v>229.83901405650934</v>
      </c>
      <c r="E198" s="119">
        <f t="shared" si="22"/>
        <v>319.50461636061539</v>
      </c>
      <c r="F198" s="93">
        <f t="shared" si="19"/>
        <v>180.92187422038324</v>
      </c>
      <c r="G198" s="93">
        <f t="shared" si="23"/>
        <v>63.215440277533503</v>
      </c>
      <c r="H198" s="93">
        <f t="shared" si="24"/>
        <v>48.917139836126097</v>
      </c>
      <c r="I198" s="93">
        <f t="shared" si="25"/>
        <v>138.58274214023214</v>
      </c>
    </row>
    <row r="199" spans="1:9" x14ac:dyDescent="0.75">
      <c r="A199" s="99">
        <v>1.85</v>
      </c>
      <c r="B199" s="119">
        <f t="shared" si="18"/>
        <v>34.871678454846702</v>
      </c>
      <c r="C199" s="119">
        <f t="shared" si="20"/>
        <v>117.4129758349864</v>
      </c>
      <c r="D199" s="119">
        <f t="shared" si="21"/>
        <v>229.76978643112767</v>
      </c>
      <c r="E199" s="119">
        <f t="shared" si="22"/>
        <v>319.20266939460748</v>
      </c>
      <c r="F199" s="93">
        <f t="shared" si="19"/>
        <v>181.86152593938633</v>
      </c>
      <c r="G199" s="93">
        <f t="shared" si="23"/>
        <v>64.448550104399928</v>
      </c>
      <c r="H199" s="93">
        <f t="shared" si="24"/>
        <v>47.908260491741345</v>
      </c>
      <c r="I199" s="93">
        <f t="shared" si="25"/>
        <v>137.34114345522116</v>
      </c>
    </row>
    <row r="200" spans="1:9" x14ac:dyDescent="0.75">
      <c r="A200" s="99">
        <v>1.86</v>
      </c>
      <c r="B200" s="119">
        <f t="shared" si="18"/>
        <v>35.060174014062092</v>
      </c>
      <c r="C200" s="119">
        <f t="shared" si="20"/>
        <v>117.118295475314</v>
      </c>
      <c r="D200" s="119">
        <f t="shared" si="21"/>
        <v>229.70028166725442</v>
      </c>
      <c r="E200" s="119">
        <f t="shared" si="22"/>
        <v>318.899649405209</v>
      </c>
      <c r="F200" s="93">
        <f t="shared" si="19"/>
        <v>182.80606643876999</v>
      </c>
      <c r="G200" s="93">
        <f t="shared" si="23"/>
        <v>65.687770963455989</v>
      </c>
      <c r="H200" s="93">
        <f t="shared" si="24"/>
        <v>46.894215228484427</v>
      </c>
      <c r="I200" s="93">
        <f t="shared" si="25"/>
        <v>136.09358296643902</v>
      </c>
    </row>
    <row r="201" spans="1:9" x14ac:dyDescent="0.75">
      <c r="A201" s="99">
        <v>1.87</v>
      </c>
      <c r="B201" s="119">
        <f t="shared" si="18"/>
        <v>35.248669573277475</v>
      </c>
      <c r="C201" s="119">
        <f t="shared" si="20"/>
        <v>116.8223928638326</v>
      </c>
      <c r="D201" s="119">
        <f t="shared" si="21"/>
        <v>229.63049976488961</v>
      </c>
      <c r="E201" s="119">
        <f t="shared" si="22"/>
        <v>318.59555639242012</v>
      </c>
      <c r="F201" s="93">
        <f t="shared" si="19"/>
        <v>183.75549571853412</v>
      </c>
      <c r="G201" s="93">
        <f t="shared" si="23"/>
        <v>66.933102854701517</v>
      </c>
      <c r="H201" s="93">
        <f t="shared" si="24"/>
        <v>45.875004046355485</v>
      </c>
      <c r="I201" s="93">
        <f t="shared" si="25"/>
        <v>134.840060673886</v>
      </c>
    </row>
    <row r="202" spans="1:9" x14ac:dyDescent="0.75">
      <c r="A202" s="99">
        <v>1.88</v>
      </c>
      <c r="B202" s="119">
        <f t="shared" si="18"/>
        <v>35.437165132492865</v>
      </c>
      <c r="C202" s="119">
        <f t="shared" si="20"/>
        <v>116.52526800054216</v>
      </c>
      <c r="D202" s="119">
        <f t="shared" si="21"/>
        <v>229.56044072403319</v>
      </c>
      <c r="E202" s="119">
        <f t="shared" si="22"/>
        <v>318.29039035624066</v>
      </c>
      <c r="F202" s="93">
        <f t="shared" si="19"/>
        <v>184.70981377867872</v>
      </c>
      <c r="G202" s="93">
        <f t="shared" si="23"/>
        <v>68.184545778136567</v>
      </c>
      <c r="H202" s="93">
        <f t="shared" si="24"/>
        <v>44.850626945354463</v>
      </c>
      <c r="I202" s="93">
        <f t="shared" si="25"/>
        <v>133.58057657756194</v>
      </c>
    </row>
    <row r="203" spans="1:9" x14ac:dyDescent="0.75">
      <c r="A203" s="99">
        <v>1.89</v>
      </c>
      <c r="B203" s="119">
        <f t="shared" si="18"/>
        <v>35.625660691708248</v>
      </c>
      <c r="C203" s="119">
        <f t="shared" si="20"/>
        <v>116.22692088544269</v>
      </c>
      <c r="D203" s="119">
        <f t="shared" si="21"/>
        <v>229.49010454468518</v>
      </c>
      <c r="E203" s="119">
        <f t="shared" si="22"/>
        <v>317.9841512966708</v>
      </c>
      <c r="F203" s="93">
        <f t="shared" si="19"/>
        <v>185.66902061920385</v>
      </c>
      <c r="G203" s="93">
        <f t="shared" si="23"/>
        <v>69.442099733761154</v>
      </c>
      <c r="H203" s="93">
        <f t="shared" si="24"/>
        <v>43.821083925481332</v>
      </c>
      <c r="I203" s="93">
        <f t="shared" si="25"/>
        <v>132.31513067746695</v>
      </c>
    </row>
    <row r="204" spans="1:9" x14ac:dyDescent="0.75">
      <c r="A204" s="99">
        <v>1.9</v>
      </c>
      <c r="B204" s="119">
        <f t="shared" si="18"/>
        <v>35.814156250923645</v>
      </c>
      <c r="C204" s="119">
        <f t="shared" si="20"/>
        <v>115.92735151853418</v>
      </c>
      <c r="D204" s="119">
        <f t="shared" si="21"/>
        <v>229.41949122684559</v>
      </c>
      <c r="E204" s="119">
        <f t="shared" si="22"/>
        <v>317.67683921371037</v>
      </c>
      <c r="F204" s="93">
        <f t="shared" si="19"/>
        <v>186.63311624010953</v>
      </c>
      <c r="G204" s="93">
        <f t="shared" si="23"/>
        <v>70.705764721575349</v>
      </c>
      <c r="H204" s="93">
        <f t="shared" si="24"/>
        <v>42.786374986736064</v>
      </c>
      <c r="I204" s="93">
        <f t="shared" si="25"/>
        <v>131.04372297360084</v>
      </c>
    </row>
    <row r="205" spans="1:9" x14ac:dyDescent="0.75">
      <c r="A205" s="99">
        <v>1.91</v>
      </c>
      <c r="B205" s="119">
        <f t="shared" si="18"/>
        <v>36.002651810139021</v>
      </c>
      <c r="C205" s="119">
        <f t="shared" si="20"/>
        <v>115.62655989981666</v>
      </c>
      <c r="D205" s="119">
        <f t="shared" si="21"/>
        <v>229.34860077051445</v>
      </c>
      <c r="E205" s="119">
        <f t="shared" si="22"/>
        <v>317.36845410735953</v>
      </c>
      <c r="F205" s="93">
        <f t="shared" si="19"/>
        <v>187.60210064139562</v>
      </c>
      <c r="G205" s="93">
        <f t="shared" si="23"/>
        <v>71.975540741578968</v>
      </c>
      <c r="H205" s="93">
        <f t="shared" si="24"/>
        <v>41.746500129118829</v>
      </c>
      <c r="I205" s="93">
        <f t="shared" si="25"/>
        <v>129.7663534659639</v>
      </c>
    </row>
    <row r="206" spans="1:9" x14ac:dyDescent="0.75">
      <c r="A206" s="99">
        <v>1.92</v>
      </c>
      <c r="B206" s="119">
        <f t="shared" si="18"/>
        <v>36.191147369354418</v>
      </c>
      <c r="C206" s="119">
        <f t="shared" si="20"/>
        <v>115.32454602929008</v>
      </c>
      <c r="D206" s="119">
        <f t="shared" si="21"/>
        <v>229.2774331756917</v>
      </c>
      <c r="E206" s="119">
        <f t="shared" si="22"/>
        <v>317.05899597761817</v>
      </c>
      <c r="F206" s="93">
        <f t="shared" si="19"/>
        <v>188.5759738230623</v>
      </c>
      <c r="G206" s="93">
        <f t="shared" si="23"/>
        <v>73.251427793772223</v>
      </c>
      <c r="H206" s="93">
        <f t="shared" si="24"/>
        <v>40.701459352629399</v>
      </c>
      <c r="I206" s="93">
        <f t="shared" si="25"/>
        <v>128.48302215455587</v>
      </c>
    </row>
    <row r="207" spans="1:9" x14ac:dyDescent="0.75">
      <c r="A207" s="99">
        <v>1.93</v>
      </c>
      <c r="B207" s="119">
        <f t="shared" ref="B207:B270" si="26">A207*$E$3*60*1000</f>
        <v>36.379642928569801</v>
      </c>
      <c r="C207" s="119">
        <f t="shared" si="20"/>
        <v>115.02130990695449</v>
      </c>
      <c r="D207" s="119">
        <f t="shared" si="21"/>
        <v>229.20598844237739</v>
      </c>
      <c r="E207" s="119">
        <f t="shared" si="22"/>
        <v>316.74846482448629</v>
      </c>
      <c r="F207" s="93">
        <f t="shared" ref="F207:F270" si="27">($M$2*$M$3*$B$3+$E$4*($B$2*$M$2*(A207^2)/(2*$E$2))+($E$5*$M$2*A207^2)/2+($E$6*A207))/1000</f>
        <v>189.55473578510941</v>
      </c>
      <c r="G207" s="93">
        <f t="shared" si="23"/>
        <v>74.533425878154929</v>
      </c>
      <c r="H207" s="93">
        <f t="shared" si="24"/>
        <v>39.651252657267975</v>
      </c>
      <c r="I207" s="93">
        <f t="shared" si="25"/>
        <v>127.19372903937688</v>
      </c>
    </row>
    <row r="208" spans="1:9" x14ac:dyDescent="0.75">
      <c r="A208" s="99">
        <v>1.94</v>
      </c>
      <c r="B208" s="119">
        <f t="shared" si="26"/>
        <v>36.568138487785191</v>
      </c>
      <c r="C208" s="119">
        <f t="shared" ref="C208:C271" si="28">IF( $B208&lt;H$9, H$3*$B208^2+H$4*$B208+H$5, "MAX FLOW REACHED")</f>
        <v>114.71685153280986</v>
      </c>
      <c r="D208" s="119">
        <f t="shared" ref="D208:D271" si="29">IF( $B208&lt;I$9, I$3*$B208^2+I$4*$B208+I$5, "MAX FLOW REACHED")</f>
        <v>229.13426657057147</v>
      </c>
      <c r="E208" s="119">
        <f t="shared" ref="E208:E271" si="30">IF( $B208&lt;J$9, J$3*$B208^2+J$4*$B208+J$5, "MAX FLOW REACHED")</f>
        <v>316.43686064796395</v>
      </c>
      <c r="F208" s="93">
        <f t="shared" si="27"/>
        <v>190.53838652753709</v>
      </c>
      <c r="G208" s="93">
        <f t="shared" ref="G208:G271" si="31">IF(C208&lt;&gt;"MAX FLOW REACHED",ABS(C208-$F208),"N/A")</f>
        <v>75.82153499472723</v>
      </c>
      <c r="H208" s="93">
        <f t="shared" ref="H208:H271" si="32">IF(D208&lt;&gt;"MAX FLOW REACHED",ABS(D208-$F208),"N/A")</f>
        <v>38.595880043034384</v>
      </c>
      <c r="I208" s="93">
        <f t="shared" ref="I208:I271" si="33">IF(E208&lt;&gt;"MAX FLOW REACHED",ABS(E208-$F208),"N/A")</f>
        <v>125.89847412042687</v>
      </c>
    </row>
    <row r="209" spans="1:9" x14ac:dyDescent="0.75">
      <c r="A209" s="99">
        <v>1.95</v>
      </c>
      <c r="B209" s="119">
        <f t="shared" si="26"/>
        <v>36.756634047000574</v>
      </c>
      <c r="C209" s="119">
        <f t="shared" si="28"/>
        <v>114.4111709068562</v>
      </c>
      <c r="D209" s="119">
        <f t="shared" si="29"/>
        <v>229.06226756027399</v>
      </c>
      <c r="E209" s="119">
        <f t="shared" si="30"/>
        <v>316.12418344805116</v>
      </c>
      <c r="F209" s="93">
        <f t="shared" si="27"/>
        <v>191.52692605034528</v>
      </c>
      <c r="G209" s="93">
        <f t="shared" si="31"/>
        <v>77.115755143489082</v>
      </c>
      <c r="H209" s="93">
        <f t="shared" si="32"/>
        <v>37.535341509928713</v>
      </c>
      <c r="I209" s="93">
        <f t="shared" si="33"/>
        <v>124.59725739770587</v>
      </c>
    </row>
    <row r="210" spans="1:9" x14ac:dyDescent="0.75">
      <c r="A210" s="99">
        <v>1.96</v>
      </c>
      <c r="B210" s="119">
        <f t="shared" si="26"/>
        <v>36.945129606215964</v>
      </c>
      <c r="C210" s="119">
        <f t="shared" si="28"/>
        <v>114.1042680290935</v>
      </c>
      <c r="D210" s="119">
        <f t="shared" si="29"/>
        <v>228.98999141148491</v>
      </c>
      <c r="E210" s="119">
        <f t="shared" si="30"/>
        <v>315.81043322474784</v>
      </c>
      <c r="F210" s="93">
        <f t="shared" si="27"/>
        <v>192.52035435353392</v>
      </c>
      <c r="G210" s="93">
        <f t="shared" si="31"/>
        <v>78.416086324440414</v>
      </c>
      <c r="H210" s="93">
        <f t="shared" si="32"/>
        <v>36.46963705795099</v>
      </c>
      <c r="I210" s="93">
        <f t="shared" si="33"/>
        <v>123.29007887121392</v>
      </c>
    </row>
    <row r="211" spans="1:9" x14ac:dyDescent="0.75">
      <c r="A211" s="99">
        <v>1.97</v>
      </c>
      <c r="B211" s="119">
        <f t="shared" si="26"/>
        <v>37.133625165431354</v>
      </c>
      <c r="C211" s="119">
        <f t="shared" si="28"/>
        <v>113.79614289952178</v>
      </c>
      <c r="D211" s="119">
        <f t="shared" si="29"/>
        <v>228.91743812420424</v>
      </c>
      <c r="E211" s="119">
        <f t="shared" si="30"/>
        <v>315.49560997805406</v>
      </c>
      <c r="F211" s="93">
        <f t="shared" si="27"/>
        <v>193.51867143710311</v>
      </c>
      <c r="G211" s="93">
        <f t="shared" si="31"/>
        <v>79.722528537581326</v>
      </c>
      <c r="H211" s="93">
        <f t="shared" si="32"/>
        <v>35.39876668710113</v>
      </c>
      <c r="I211" s="93">
        <f t="shared" si="33"/>
        <v>121.97693854095095</v>
      </c>
    </row>
    <row r="212" spans="1:9" x14ac:dyDescent="0.75">
      <c r="A212" s="99">
        <v>1.98</v>
      </c>
      <c r="B212" s="119">
        <f t="shared" si="26"/>
        <v>37.322120724646737</v>
      </c>
      <c r="C212" s="119">
        <f t="shared" si="28"/>
        <v>113.48679551814104</v>
      </c>
      <c r="D212" s="119">
        <f t="shared" si="29"/>
        <v>228.84460769843201</v>
      </c>
      <c r="E212" s="119">
        <f t="shared" si="30"/>
        <v>315.17971370796977</v>
      </c>
      <c r="F212" s="93">
        <f t="shared" si="27"/>
        <v>194.52187730105277</v>
      </c>
      <c r="G212" s="93">
        <f t="shared" si="31"/>
        <v>81.035081782911732</v>
      </c>
      <c r="H212" s="93">
        <f t="shared" si="32"/>
        <v>34.322730397379246</v>
      </c>
      <c r="I212" s="93">
        <f t="shared" si="33"/>
        <v>120.657836406917</v>
      </c>
    </row>
    <row r="213" spans="1:9" x14ac:dyDescent="0.75">
      <c r="A213" s="99">
        <v>1.99</v>
      </c>
      <c r="B213" s="119">
        <f t="shared" si="26"/>
        <v>37.510616283862127</v>
      </c>
      <c r="C213" s="119">
        <f t="shared" si="28"/>
        <v>113.17622588495126</v>
      </c>
      <c r="D213" s="119">
        <f t="shared" si="29"/>
        <v>228.77150013416821</v>
      </c>
      <c r="E213" s="119">
        <f t="shared" si="30"/>
        <v>314.86274441449501</v>
      </c>
      <c r="F213" s="93">
        <f t="shared" si="27"/>
        <v>195.52997194538295</v>
      </c>
      <c r="G213" s="93">
        <f t="shared" si="31"/>
        <v>82.353746060431689</v>
      </c>
      <c r="H213" s="93">
        <f t="shared" si="32"/>
        <v>33.241528188785253</v>
      </c>
      <c r="I213" s="93">
        <f t="shared" si="33"/>
        <v>119.33277246911206</v>
      </c>
    </row>
    <row r="214" spans="1:9" x14ac:dyDescent="0.75">
      <c r="A214" s="99">
        <v>2</v>
      </c>
      <c r="B214" s="119">
        <f t="shared" si="26"/>
        <v>37.699111843077517</v>
      </c>
      <c r="C214" s="119">
        <f t="shared" si="28"/>
        <v>112.86443399995244</v>
      </c>
      <c r="D214" s="119">
        <f t="shared" si="29"/>
        <v>228.69811543141279</v>
      </c>
      <c r="E214" s="119">
        <f t="shared" si="30"/>
        <v>314.54470209762974</v>
      </c>
      <c r="F214" s="93">
        <f t="shared" si="27"/>
        <v>196.54295537009361</v>
      </c>
      <c r="G214" s="93">
        <f t="shared" si="31"/>
        <v>83.678521370141169</v>
      </c>
      <c r="H214" s="93">
        <f t="shared" si="32"/>
        <v>32.155160061319179</v>
      </c>
      <c r="I214" s="93">
        <f t="shared" si="33"/>
        <v>118.00174672753613</v>
      </c>
    </row>
    <row r="215" spans="1:9" x14ac:dyDescent="0.75">
      <c r="A215" s="99">
        <v>2.0099999999999998</v>
      </c>
      <c r="B215" s="119">
        <f t="shared" si="26"/>
        <v>37.887607402292907</v>
      </c>
      <c r="C215" s="119">
        <f t="shared" si="28"/>
        <v>112.55141986314459</v>
      </c>
      <c r="D215" s="119">
        <f t="shared" si="29"/>
        <v>228.62445359016581</v>
      </c>
      <c r="E215" s="119">
        <f t="shared" si="30"/>
        <v>314.225586757374</v>
      </c>
      <c r="F215" s="93">
        <f t="shared" si="27"/>
        <v>197.56082757518479</v>
      </c>
      <c r="G215" s="93">
        <f t="shared" si="31"/>
        <v>85.009407712040201</v>
      </c>
      <c r="H215" s="93">
        <f t="shared" si="32"/>
        <v>31.063626014981025</v>
      </c>
      <c r="I215" s="93">
        <f t="shared" si="33"/>
        <v>116.66475918218921</v>
      </c>
    </row>
    <row r="216" spans="1:9" x14ac:dyDescent="0.75">
      <c r="A216" s="99">
        <v>2.02</v>
      </c>
      <c r="B216" s="119">
        <f t="shared" si="26"/>
        <v>38.07610296150829</v>
      </c>
      <c r="C216" s="119">
        <f t="shared" si="28"/>
        <v>112.23718347452773</v>
      </c>
      <c r="D216" s="119">
        <f t="shared" si="29"/>
        <v>228.55051461042723</v>
      </c>
      <c r="E216" s="119">
        <f t="shared" si="30"/>
        <v>313.90539839372781</v>
      </c>
      <c r="F216" s="93">
        <f t="shared" si="27"/>
        <v>198.58358856065649</v>
      </c>
      <c r="G216" s="93">
        <f t="shared" si="31"/>
        <v>86.346405086128769</v>
      </c>
      <c r="H216" s="93">
        <f t="shared" si="32"/>
        <v>29.966926049770734</v>
      </c>
      <c r="I216" s="93">
        <f t="shared" si="33"/>
        <v>115.32180983307131</v>
      </c>
    </row>
    <row r="217" spans="1:9" x14ac:dyDescent="0.75">
      <c r="A217" s="99">
        <v>2.0299999999999998</v>
      </c>
      <c r="B217" s="119">
        <f t="shared" si="26"/>
        <v>38.264598520723673</v>
      </c>
      <c r="C217" s="119">
        <f t="shared" si="28"/>
        <v>111.92172483410182</v>
      </c>
      <c r="D217" s="119">
        <f t="shared" si="29"/>
        <v>228.47629849219709</v>
      </c>
      <c r="E217" s="119">
        <f t="shared" si="30"/>
        <v>313.58413700669109</v>
      </c>
      <c r="F217" s="93">
        <f t="shared" si="27"/>
        <v>199.6112383265087</v>
      </c>
      <c r="G217" s="93">
        <f t="shared" si="31"/>
        <v>87.689513492406874</v>
      </c>
      <c r="H217" s="93">
        <f t="shared" si="32"/>
        <v>28.865060165688391</v>
      </c>
      <c r="I217" s="93">
        <f t="shared" si="33"/>
        <v>113.9728986801824</v>
      </c>
    </row>
    <row r="218" spans="1:9" x14ac:dyDescent="0.75">
      <c r="A218" s="99">
        <v>2.04</v>
      </c>
      <c r="B218" s="119">
        <f t="shared" si="26"/>
        <v>38.453094079939071</v>
      </c>
      <c r="C218" s="119">
        <f t="shared" si="28"/>
        <v>111.60504394186688</v>
      </c>
      <c r="D218" s="119">
        <f t="shared" si="29"/>
        <v>228.40180523547534</v>
      </c>
      <c r="E218" s="119">
        <f t="shared" si="30"/>
        <v>313.26180259626386</v>
      </c>
      <c r="F218" s="93">
        <f t="shared" si="27"/>
        <v>200.64377687274137</v>
      </c>
      <c r="G218" s="93">
        <f t="shared" si="31"/>
        <v>89.038732930874488</v>
      </c>
      <c r="H218" s="93">
        <f t="shared" si="32"/>
        <v>27.758028362733967</v>
      </c>
      <c r="I218" s="93">
        <f t="shared" si="33"/>
        <v>112.61802572352249</v>
      </c>
    </row>
    <row r="219" spans="1:9" x14ac:dyDescent="0.75">
      <c r="A219" s="99">
        <v>2.0499999999999998</v>
      </c>
      <c r="B219" s="119">
        <f t="shared" si="26"/>
        <v>38.641589639154454</v>
      </c>
      <c r="C219" s="119">
        <f t="shared" si="28"/>
        <v>111.28714079782291</v>
      </c>
      <c r="D219" s="119">
        <f t="shared" si="29"/>
        <v>228.32703484026203</v>
      </c>
      <c r="E219" s="119">
        <f t="shared" si="30"/>
        <v>312.93839516244623</v>
      </c>
      <c r="F219" s="93">
        <f t="shared" si="27"/>
        <v>201.6812041993546</v>
      </c>
      <c r="G219" s="93">
        <f t="shared" si="31"/>
        <v>90.394063401531682</v>
      </c>
      <c r="H219" s="93">
        <f t="shared" si="32"/>
        <v>26.645830640907434</v>
      </c>
      <c r="I219" s="93">
        <f t="shared" si="33"/>
        <v>111.25719096309163</v>
      </c>
    </row>
    <row r="220" spans="1:9" x14ac:dyDescent="0.75">
      <c r="A220" s="99">
        <v>2.06</v>
      </c>
      <c r="B220" s="119">
        <f t="shared" si="26"/>
        <v>38.830085198369844</v>
      </c>
      <c r="C220" s="119">
        <f t="shared" si="28"/>
        <v>110.96801540196992</v>
      </c>
      <c r="D220" s="119">
        <f t="shared" si="29"/>
        <v>228.25198730655714</v>
      </c>
      <c r="E220" s="119">
        <f t="shared" si="30"/>
        <v>312.61391470523802</v>
      </c>
      <c r="F220" s="93">
        <f t="shared" si="27"/>
        <v>202.72352030634835</v>
      </c>
      <c r="G220" s="93">
        <f t="shared" si="31"/>
        <v>91.755504904378427</v>
      </c>
      <c r="H220" s="93">
        <f t="shared" si="32"/>
        <v>25.528467000208792</v>
      </c>
      <c r="I220" s="93">
        <f t="shared" si="33"/>
        <v>109.89039439888967</v>
      </c>
    </row>
    <row r="221" spans="1:9" x14ac:dyDescent="0.75">
      <c r="A221" s="99">
        <v>2.0699999999999998</v>
      </c>
      <c r="B221" s="119">
        <f t="shared" si="26"/>
        <v>39.018580757585227</v>
      </c>
      <c r="C221" s="119">
        <f t="shared" si="28"/>
        <v>110.64766775430789</v>
      </c>
      <c r="D221" s="119">
        <f t="shared" si="29"/>
        <v>228.17666263436064</v>
      </c>
      <c r="E221" s="119">
        <f t="shared" si="30"/>
        <v>312.2883612246394</v>
      </c>
      <c r="F221" s="93">
        <f t="shared" si="27"/>
        <v>203.77072519372254</v>
      </c>
      <c r="G221" s="93">
        <f t="shared" si="31"/>
        <v>93.123057439414652</v>
      </c>
      <c r="H221" s="93">
        <f t="shared" si="32"/>
        <v>24.405937440638098</v>
      </c>
      <c r="I221" s="93">
        <f t="shared" si="33"/>
        <v>108.51763603091686</v>
      </c>
    </row>
    <row r="222" spans="1:9" x14ac:dyDescent="0.75">
      <c r="A222" s="99">
        <v>2.08</v>
      </c>
      <c r="B222" s="119">
        <f t="shared" si="26"/>
        <v>39.207076316800624</v>
      </c>
      <c r="C222" s="119">
        <f t="shared" si="28"/>
        <v>110.32609785483682</v>
      </c>
      <c r="D222" s="119">
        <f t="shared" si="29"/>
        <v>228.10106082367258</v>
      </c>
      <c r="E222" s="119">
        <f t="shared" si="30"/>
        <v>311.96173472065021</v>
      </c>
      <c r="F222" s="93">
        <f t="shared" si="27"/>
        <v>204.82281886147729</v>
      </c>
      <c r="G222" s="93">
        <f t="shared" si="31"/>
        <v>94.49672100664047</v>
      </c>
      <c r="H222" s="93">
        <f t="shared" si="32"/>
        <v>23.278241962195295</v>
      </c>
      <c r="I222" s="93">
        <f t="shared" si="33"/>
        <v>107.13891585917293</v>
      </c>
    </row>
    <row r="223" spans="1:9" x14ac:dyDescent="0.75">
      <c r="A223" s="99">
        <v>2.09</v>
      </c>
      <c r="B223" s="119">
        <f t="shared" si="26"/>
        <v>39.395571876016</v>
      </c>
      <c r="C223" s="119">
        <f t="shared" si="28"/>
        <v>110.00330570355675</v>
      </c>
      <c r="D223" s="119">
        <f t="shared" si="29"/>
        <v>228.02518187449294</v>
      </c>
      <c r="E223" s="119">
        <f t="shared" si="30"/>
        <v>311.63403519327062</v>
      </c>
      <c r="F223" s="93">
        <f t="shared" si="27"/>
        <v>205.8798013096125</v>
      </c>
      <c r="G223" s="93">
        <f t="shared" si="31"/>
        <v>95.876495606055755</v>
      </c>
      <c r="H223" s="93">
        <f t="shared" si="32"/>
        <v>22.14538056488044</v>
      </c>
      <c r="I223" s="93">
        <f t="shared" si="33"/>
        <v>105.75423388365812</v>
      </c>
    </row>
    <row r="224" spans="1:9" x14ac:dyDescent="0.75">
      <c r="A224" s="99">
        <v>2.1</v>
      </c>
      <c r="B224" s="119">
        <f t="shared" si="26"/>
        <v>39.58406743523139</v>
      </c>
      <c r="C224" s="119">
        <f t="shared" si="28"/>
        <v>109.67929130046761</v>
      </c>
      <c r="D224" s="119">
        <f t="shared" si="29"/>
        <v>227.94902578682172</v>
      </c>
      <c r="E224" s="119">
        <f t="shared" si="30"/>
        <v>311.30526264250051</v>
      </c>
      <c r="F224" s="93">
        <f t="shared" si="27"/>
        <v>206.94167253812822</v>
      </c>
      <c r="G224" s="93">
        <f t="shared" si="31"/>
        <v>97.262381237660605</v>
      </c>
      <c r="H224" s="93">
        <f t="shared" si="32"/>
        <v>21.007353248693505</v>
      </c>
      <c r="I224" s="93">
        <f t="shared" si="33"/>
        <v>104.36359010437229</v>
      </c>
    </row>
    <row r="225" spans="1:9" x14ac:dyDescent="0.75">
      <c r="A225" s="99">
        <v>2.11</v>
      </c>
      <c r="B225" s="119">
        <f t="shared" si="26"/>
        <v>39.77256299444678</v>
      </c>
      <c r="C225" s="119">
        <f t="shared" si="28"/>
        <v>109.35405464556945</v>
      </c>
      <c r="D225" s="119">
        <f t="shared" si="29"/>
        <v>227.87259256065889</v>
      </c>
      <c r="E225" s="119">
        <f t="shared" si="30"/>
        <v>310.97541706833988</v>
      </c>
      <c r="F225" s="93">
        <f t="shared" si="27"/>
        <v>208.00843254702446</v>
      </c>
      <c r="G225" s="93">
        <f t="shared" si="31"/>
        <v>98.654377901455007</v>
      </c>
      <c r="H225" s="93">
        <f t="shared" si="32"/>
        <v>19.864160013634432</v>
      </c>
      <c r="I225" s="93">
        <f t="shared" si="33"/>
        <v>102.96698452131542</v>
      </c>
    </row>
    <row r="226" spans="1:9" x14ac:dyDescent="0.75">
      <c r="A226" s="99">
        <v>2.12</v>
      </c>
      <c r="B226" s="119">
        <f t="shared" si="26"/>
        <v>39.961058553662163</v>
      </c>
      <c r="C226" s="119">
        <f t="shared" si="28"/>
        <v>109.02759573886229</v>
      </c>
      <c r="D226" s="119">
        <f t="shared" si="29"/>
        <v>227.7958821960045</v>
      </c>
      <c r="E226" s="119">
        <f t="shared" si="30"/>
        <v>310.64449847078879</v>
      </c>
      <c r="F226" s="93">
        <f t="shared" si="27"/>
        <v>209.08008133630122</v>
      </c>
      <c r="G226" s="93">
        <f t="shared" si="31"/>
        <v>100.05248559743893</v>
      </c>
      <c r="H226" s="93">
        <f t="shared" si="32"/>
        <v>18.715800859703279</v>
      </c>
      <c r="I226" s="93">
        <f t="shared" si="33"/>
        <v>101.56441713448757</v>
      </c>
    </row>
    <row r="227" spans="1:9" x14ac:dyDescent="0.75">
      <c r="A227" s="99">
        <v>2.13</v>
      </c>
      <c r="B227" s="119">
        <f t="shared" si="26"/>
        <v>40.149554112877553</v>
      </c>
      <c r="C227" s="119">
        <f t="shared" si="28"/>
        <v>108.69991458034606</v>
      </c>
      <c r="D227" s="119">
        <f t="shared" si="29"/>
        <v>227.71889469285853</v>
      </c>
      <c r="E227" s="119">
        <f t="shared" si="30"/>
        <v>310.31250684984724</v>
      </c>
      <c r="F227" s="93">
        <f t="shared" si="27"/>
        <v>210.15661890595845</v>
      </c>
      <c r="G227" s="93">
        <f t="shared" si="31"/>
        <v>101.45670432561239</v>
      </c>
      <c r="H227" s="93">
        <f t="shared" si="32"/>
        <v>17.562275786900074</v>
      </c>
      <c r="I227" s="93">
        <f t="shared" si="33"/>
        <v>100.15588794388879</v>
      </c>
    </row>
    <row r="228" spans="1:9" x14ac:dyDescent="0.75">
      <c r="A228" s="99">
        <v>2.14</v>
      </c>
      <c r="B228" s="119">
        <f t="shared" si="26"/>
        <v>40.338049672092943</v>
      </c>
      <c r="C228" s="119">
        <f t="shared" si="28"/>
        <v>108.37101117002081</v>
      </c>
      <c r="D228" s="119">
        <f t="shared" si="29"/>
        <v>227.64163005122097</v>
      </c>
      <c r="E228" s="119">
        <f t="shared" si="30"/>
        <v>309.97944220551517</v>
      </c>
      <c r="F228" s="93">
        <f t="shared" si="27"/>
        <v>211.23804525599621</v>
      </c>
      <c r="G228" s="93">
        <f t="shared" si="31"/>
        <v>102.8670340859754</v>
      </c>
      <c r="H228" s="93">
        <f t="shared" si="32"/>
        <v>16.403584795224759</v>
      </c>
      <c r="I228" s="93">
        <f t="shared" si="33"/>
        <v>98.741396949518958</v>
      </c>
    </row>
    <row r="229" spans="1:9" x14ac:dyDescent="0.75">
      <c r="A229" s="99">
        <v>2.15</v>
      </c>
      <c r="B229" s="119">
        <f t="shared" si="26"/>
        <v>40.526545231308333</v>
      </c>
      <c r="C229" s="119">
        <f t="shared" si="28"/>
        <v>108.04088550788654</v>
      </c>
      <c r="D229" s="119">
        <f t="shared" si="29"/>
        <v>227.56408827109183</v>
      </c>
      <c r="E229" s="119">
        <f t="shared" si="30"/>
        <v>309.64530453779258</v>
      </c>
      <c r="F229" s="93">
        <f t="shared" si="27"/>
        <v>212.32436038641441</v>
      </c>
      <c r="G229" s="93">
        <f t="shared" si="31"/>
        <v>104.28347487852787</v>
      </c>
      <c r="H229" s="93">
        <f t="shared" si="32"/>
        <v>15.239727884677421</v>
      </c>
      <c r="I229" s="93">
        <f t="shared" si="33"/>
        <v>97.320944151378171</v>
      </c>
    </row>
    <row r="230" spans="1:9" x14ac:dyDescent="0.75">
      <c r="A230" s="99">
        <v>2.16</v>
      </c>
      <c r="B230" s="119">
        <f t="shared" si="26"/>
        <v>40.715040790523716</v>
      </c>
      <c r="C230" s="119">
        <f t="shared" si="28"/>
        <v>107.70953759394324</v>
      </c>
      <c r="D230" s="119">
        <f t="shared" si="29"/>
        <v>227.48626935247108</v>
      </c>
      <c r="E230" s="119">
        <f t="shared" si="30"/>
        <v>309.31009384667959</v>
      </c>
      <c r="F230" s="93">
        <f t="shared" si="27"/>
        <v>213.41556429721322</v>
      </c>
      <c r="G230" s="93">
        <f t="shared" si="31"/>
        <v>105.70602670326998</v>
      </c>
      <c r="H230" s="93">
        <f t="shared" si="32"/>
        <v>14.070705055257861</v>
      </c>
      <c r="I230" s="93">
        <f t="shared" si="33"/>
        <v>95.89452954946637</v>
      </c>
    </row>
    <row r="231" spans="1:9" x14ac:dyDescent="0.75">
      <c r="A231" s="99">
        <v>2.17</v>
      </c>
      <c r="B231" s="119">
        <f t="shared" si="26"/>
        <v>40.903536349739106</v>
      </c>
      <c r="C231" s="119">
        <f t="shared" si="28"/>
        <v>107.37696742819089</v>
      </c>
      <c r="D231" s="119">
        <f t="shared" si="29"/>
        <v>227.40817329535878</v>
      </c>
      <c r="E231" s="119">
        <f t="shared" si="30"/>
        <v>308.97381013217603</v>
      </c>
      <c r="F231" s="93">
        <f t="shared" si="27"/>
        <v>214.51165698839247</v>
      </c>
      <c r="G231" s="93">
        <f t="shared" si="31"/>
        <v>107.13468956020158</v>
      </c>
      <c r="H231" s="93">
        <f t="shared" si="32"/>
        <v>12.896516306966305</v>
      </c>
      <c r="I231" s="93">
        <f t="shared" si="33"/>
        <v>94.462153143783553</v>
      </c>
    </row>
    <row r="232" spans="1:9" x14ac:dyDescent="0.75">
      <c r="A232" s="99">
        <v>2.1800000000000002</v>
      </c>
      <c r="B232" s="119">
        <f t="shared" si="26"/>
        <v>41.092031908954496</v>
      </c>
      <c r="C232" s="119">
        <f t="shared" si="28"/>
        <v>107.04317501062951</v>
      </c>
      <c r="D232" s="119">
        <f t="shared" si="29"/>
        <v>227.32980009975489</v>
      </c>
      <c r="E232" s="119">
        <f t="shared" si="30"/>
        <v>308.63645339428206</v>
      </c>
      <c r="F232" s="93">
        <f t="shared" si="27"/>
        <v>215.61263845995225</v>
      </c>
      <c r="G232" s="93">
        <f t="shared" si="31"/>
        <v>108.56946344932274</v>
      </c>
      <c r="H232" s="93">
        <f t="shared" si="32"/>
        <v>11.71716163980264</v>
      </c>
      <c r="I232" s="93">
        <f t="shared" si="33"/>
        <v>93.023814934329806</v>
      </c>
    </row>
    <row r="233" spans="1:9" x14ac:dyDescent="0.75">
      <c r="A233" s="99">
        <v>2.19</v>
      </c>
      <c r="B233" s="119">
        <f t="shared" si="26"/>
        <v>41.280527468169879</v>
      </c>
      <c r="C233" s="119">
        <f t="shared" si="28"/>
        <v>106.70816034125912</v>
      </c>
      <c r="D233" s="119">
        <f t="shared" si="29"/>
        <v>227.25114976565942</v>
      </c>
      <c r="E233" s="119">
        <f t="shared" si="30"/>
        <v>308.29802363299757</v>
      </c>
      <c r="F233" s="93">
        <f t="shared" si="27"/>
        <v>216.7185087118925</v>
      </c>
      <c r="G233" s="93">
        <f t="shared" si="31"/>
        <v>110.01034837063338</v>
      </c>
      <c r="H233" s="93">
        <f t="shared" si="32"/>
        <v>10.532641053766923</v>
      </c>
      <c r="I233" s="93">
        <f t="shared" si="33"/>
        <v>91.579514921105073</v>
      </c>
    </row>
    <row r="234" spans="1:9" x14ac:dyDescent="0.75">
      <c r="A234" s="99">
        <v>2.2000000000000002</v>
      </c>
      <c r="B234" s="119">
        <f t="shared" si="26"/>
        <v>41.469023027385269</v>
      </c>
      <c r="C234" s="119">
        <f t="shared" si="28"/>
        <v>106.3719234200797</v>
      </c>
      <c r="D234" s="119">
        <f t="shared" si="29"/>
        <v>227.17222229307237</v>
      </c>
      <c r="E234" s="119">
        <f t="shared" si="30"/>
        <v>307.95852084832256</v>
      </c>
      <c r="F234" s="93">
        <f t="shared" si="27"/>
        <v>217.82926774421333</v>
      </c>
      <c r="G234" s="93">
        <f t="shared" si="31"/>
        <v>111.45734432413363</v>
      </c>
      <c r="H234" s="93">
        <f t="shared" si="32"/>
        <v>9.3429545488590406</v>
      </c>
      <c r="I234" s="93">
        <f t="shared" si="33"/>
        <v>90.129253104109239</v>
      </c>
    </row>
    <row r="235" spans="1:9" x14ac:dyDescent="0.75">
      <c r="A235" s="99">
        <v>2.21</v>
      </c>
      <c r="B235" s="119">
        <f t="shared" si="26"/>
        <v>41.657518586600652</v>
      </c>
      <c r="C235" s="119">
        <f t="shared" si="28"/>
        <v>106.03446424709124</v>
      </c>
      <c r="D235" s="119">
        <f t="shared" si="29"/>
        <v>227.09301768199373</v>
      </c>
      <c r="E235" s="119">
        <f t="shared" si="30"/>
        <v>307.6179450402571</v>
      </c>
      <c r="F235" s="93">
        <f t="shared" si="27"/>
        <v>218.94491555691459</v>
      </c>
      <c r="G235" s="93">
        <f t="shared" si="31"/>
        <v>112.91045130982336</v>
      </c>
      <c r="H235" s="93">
        <f t="shared" si="32"/>
        <v>8.1481021250791343</v>
      </c>
      <c r="I235" s="93">
        <f t="shared" si="33"/>
        <v>88.673029483342503</v>
      </c>
    </row>
    <row r="236" spans="1:9" x14ac:dyDescent="0.75">
      <c r="A236" s="99">
        <v>2.2200000000000002</v>
      </c>
      <c r="B236" s="119">
        <f t="shared" si="26"/>
        <v>41.846014145816049</v>
      </c>
      <c r="C236" s="119">
        <f t="shared" si="28"/>
        <v>105.69578282229372</v>
      </c>
      <c r="D236" s="119">
        <f t="shared" si="29"/>
        <v>227.01353593242351</v>
      </c>
      <c r="E236" s="119">
        <f t="shared" si="30"/>
        <v>307.27629620880111</v>
      </c>
      <c r="F236" s="93">
        <f t="shared" si="27"/>
        <v>220.06545214999639</v>
      </c>
      <c r="G236" s="93">
        <f t="shared" si="31"/>
        <v>114.36966932770267</v>
      </c>
      <c r="H236" s="93">
        <f t="shared" si="32"/>
        <v>6.9480837824271191</v>
      </c>
      <c r="I236" s="93">
        <f t="shared" si="33"/>
        <v>87.210844058804724</v>
      </c>
    </row>
    <row r="237" spans="1:9" x14ac:dyDescent="0.75">
      <c r="A237" s="99">
        <v>2.23</v>
      </c>
      <c r="B237" s="119">
        <f t="shared" si="26"/>
        <v>42.034509705031425</v>
      </c>
      <c r="C237" s="119">
        <f t="shared" si="28"/>
        <v>105.35587914568723</v>
      </c>
      <c r="D237" s="119">
        <f t="shared" si="29"/>
        <v>226.9337770443617</v>
      </c>
      <c r="E237" s="119">
        <f t="shared" si="30"/>
        <v>306.93357435395473</v>
      </c>
      <c r="F237" s="93">
        <f t="shared" si="27"/>
        <v>221.19087752345865</v>
      </c>
      <c r="G237" s="93">
        <f t="shared" si="31"/>
        <v>115.83499837777143</v>
      </c>
      <c r="H237" s="93">
        <f t="shared" si="32"/>
        <v>5.7428995209030518</v>
      </c>
      <c r="I237" s="93">
        <f t="shared" si="33"/>
        <v>85.742696830496072</v>
      </c>
    </row>
    <row r="238" spans="1:9" x14ac:dyDescent="0.75">
      <c r="A238" s="99">
        <v>2.2400000000000002</v>
      </c>
      <c r="B238" s="119">
        <f t="shared" si="26"/>
        <v>42.223005264246822</v>
      </c>
      <c r="C238" s="119">
        <f t="shared" si="28"/>
        <v>105.01475321727165</v>
      </c>
      <c r="D238" s="119">
        <f t="shared" si="29"/>
        <v>226.85374101780832</v>
      </c>
      <c r="E238" s="119">
        <f t="shared" si="30"/>
        <v>306.58977947571776</v>
      </c>
      <c r="F238" s="93">
        <f t="shared" si="27"/>
        <v>222.32119167730144</v>
      </c>
      <c r="G238" s="93">
        <f t="shared" si="31"/>
        <v>117.3064384600298</v>
      </c>
      <c r="H238" s="93">
        <f t="shared" si="32"/>
        <v>4.5325493405068755</v>
      </c>
      <c r="I238" s="93">
        <f t="shared" si="33"/>
        <v>84.26858779841632</v>
      </c>
    </row>
    <row r="239" spans="1:9" x14ac:dyDescent="0.75">
      <c r="A239" s="99">
        <v>2.25</v>
      </c>
      <c r="B239" s="119">
        <f t="shared" si="26"/>
        <v>42.411500823462205</v>
      </c>
      <c r="C239" s="119">
        <f t="shared" si="28"/>
        <v>104.67240503704707</v>
      </c>
      <c r="D239" s="119">
        <f t="shared" si="29"/>
        <v>226.77342785276335</v>
      </c>
      <c r="E239" s="119">
        <f t="shared" si="30"/>
        <v>306.24491157409039</v>
      </c>
      <c r="F239" s="93">
        <f t="shared" si="27"/>
        <v>223.45639461152476</v>
      </c>
      <c r="G239" s="93">
        <f t="shared" si="31"/>
        <v>118.78398957447769</v>
      </c>
      <c r="H239" s="93">
        <f t="shared" si="32"/>
        <v>3.3170332412385903</v>
      </c>
      <c r="I239" s="93">
        <f t="shared" si="33"/>
        <v>82.788516962565637</v>
      </c>
    </row>
    <row r="240" spans="1:9" x14ac:dyDescent="0.75">
      <c r="A240" s="99">
        <v>2.2599999999999998</v>
      </c>
      <c r="B240" s="119">
        <f t="shared" si="26"/>
        <v>42.599996382677595</v>
      </c>
      <c r="C240" s="119">
        <f t="shared" si="28"/>
        <v>104.32883460501345</v>
      </c>
      <c r="D240" s="119">
        <f t="shared" si="29"/>
        <v>226.69283754922679</v>
      </c>
      <c r="E240" s="119">
        <f t="shared" si="30"/>
        <v>305.89897064907245</v>
      </c>
      <c r="F240" s="93">
        <f t="shared" si="27"/>
        <v>224.59648632612848</v>
      </c>
      <c r="G240" s="93">
        <f t="shared" si="31"/>
        <v>120.26765172111503</v>
      </c>
      <c r="H240" s="93">
        <f t="shared" si="32"/>
        <v>2.0963512230983099</v>
      </c>
      <c r="I240" s="93">
        <f t="shared" si="33"/>
        <v>81.302484322943968</v>
      </c>
    </row>
    <row r="241" spans="1:9" x14ac:dyDescent="0.75">
      <c r="A241" s="99">
        <v>2.27</v>
      </c>
      <c r="B241" s="119">
        <f t="shared" si="26"/>
        <v>42.788491941892978</v>
      </c>
      <c r="C241" s="119">
        <f t="shared" si="28"/>
        <v>103.98404192117081</v>
      </c>
      <c r="D241" s="119">
        <f t="shared" si="29"/>
        <v>226.61197010719866</v>
      </c>
      <c r="E241" s="119">
        <f t="shared" si="30"/>
        <v>305.55195670066411</v>
      </c>
      <c r="F241" s="93">
        <f t="shared" si="27"/>
        <v>225.74146682111285</v>
      </c>
      <c r="G241" s="93">
        <f t="shared" si="31"/>
        <v>121.75742489994204</v>
      </c>
      <c r="H241" s="93">
        <f t="shared" si="32"/>
        <v>0.87050328608580685</v>
      </c>
      <c r="I241" s="93">
        <f t="shared" si="33"/>
        <v>79.810489879551255</v>
      </c>
    </row>
    <row r="242" spans="1:9" x14ac:dyDescent="0.75">
      <c r="A242" s="99">
        <v>2.2799999999999998</v>
      </c>
      <c r="B242" s="119">
        <f t="shared" si="26"/>
        <v>42.976987501108361</v>
      </c>
      <c r="C242" s="119">
        <f t="shared" si="28"/>
        <v>103.63802698551913</v>
      </c>
      <c r="D242" s="119">
        <f t="shared" si="29"/>
        <v>226.53082552667897</v>
      </c>
      <c r="E242" s="119">
        <f t="shared" si="30"/>
        <v>305.20386972886524</v>
      </c>
      <c r="F242" s="93">
        <f t="shared" si="27"/>
        <v>226.89133609647766</v>
      </c>
      <c r="G242" s="93">
        <f t="shared" si="31"/>
        <v>123.25330911095853</v>
      </c>
      <c r="H242" s="93">
        <f t="shared" si="32"/>
        <v>0.36051056979869145</v>
      </c>
      <c r="I242" s="93">
        <f t="shared" si="33"/>
        <v>78.312533632387584</v>
      </c>
    </row>
    <row r="243" spans="1:9" x14ac:dyDescent="0.75">
      <c r="A243" s="99">
        <v>2.29</v>
      </c>
      <c r="B243" s="119">
        <f t="shared" si="26"/>
        <v>43.165483060323758</v>
      </c>
      <c r="C243" s="119">
        <f t="shared" si="28"/>
        <v>103.29078979805841</v>
      </c>
      <c r="D243" s="119">
        <f t="shared" si="29"/>
        <v>226.44940380766766</v>
      </c>
      <c r="E243" s="119">
        <f t="shared" si="30"/>
        <v>304.85470973367586</v>
      </c>
      <c r="F243" s="93">
        <f t="shared" si="27"/>
        <v>228.04609415222299</v>
      </c>
      <c r="G243" s="93">
        <f t="shared" si="31"/>
        <v>124.75530435416458</v>
      </c>
      <c r="H243" s="93">
        <f t="shared" si="32"/>
        <v>1.5966903445553271</v>
      </c>
      <c r="I243" s="93">
        <f t="shared" si="33"/>
        <v>76.808615581452869</v>
      </c>
    </row>
    <row r="244" spans="1:9" x14ac:dyDescent="0.75">
      <c r="A244" s="99">
        <v>2.2999999999999998</v>
      </c>
      <c r="B244" s="119">
        <f t="shared" si="26"/>
        <v>43.353978619539141</v>
      </c>
      <c r="C244" s="119">
        <f t="shared" si="28"/>
        <v>102.94233035878868</v>
      </c>
      <c r="D244" s="119">
        <f t="shared" si="29"/>
        <v>226.36770495016478</v>
      </c>
      <c r="E244" s="119">
        <f t="shared" si="30"/>
        <v>304.50447671509602</v>
      </c>
      <c r="F244" s="93">
        <f t="shared" si="27"/>
        <v>229.20574098834879</v>
      </c>
      <c r="G244" s="93">
        <f t="shared" si="31"/>
        <v>126.26341062956011</v>
      </c>
      <c r="H244" s="93">
        <f t="shared" si="32"/>
        <v>2.8380360381840148</v>
      </c>
      <c r="I244" s="93">
        <f t="shared" si="33"/>
        <v>75.298735726747225</v>
      </c>
    </row>
    <row r="245" spans="1:9" x14ac:dyDescent="0.75">
      <c r="A245" s="99">
        <v>2.31</v>
      </c>
      <c r="B245" s="119">
        <f t="shared" si="26"/>
        <v>43.542474178754532</v>
      </c>
      <c r="C245" s="119">
        <f t="shared" si="28"/>
        <v>102.59264866770991</v>
      </c>
      <c r="D245" s="119">
        <f t="shared" si="29"/>
        <v>226.28572895417031</v>
      </c>
      <c r="E245" s="119">
        <f t="shared" si="30"/>
        <v>304.15317067312571</v>
      </c>
      <c r="F245" s="93">
        <f t="shared" si="27"/>
        <v>230.37027660485518</v>
      </c>
      <c r="G245" s="93">
        <f t="shared" si="31"/>
        <v>127.77762793714527</v>
      </c>
      <c r="H245" s="93">
        <f t="shared" si="32"/>
        <v>4.0845476506848684</v>
      </c>
      <c r="I245" s="93">
        <f t="shared" si="33"/>
        <v>73.782894068270537</v>
      </c>
    </row>
    <row r="246" spans="1:9" x14ac:dyDescent="0.75">
      <c r="A246" s="99">
        <v>2.3199999999999998</v>
      </c>
      <c r="B246" s="119">
        <f t="shared" si="26"/>
        <v>43.730969737969914</v>
      </c>
      <c r="C246" s="119">
        <f t="shared" si="28"/>
        <v>102.24174472482211</v>
      </c>
      <c r="D246" s="119">
        <f t="shared" si="29"/>
        <v>226.20347581968426</v>
      </c>
      <c r="E246" s="119">
        <f t="shared" si="30"/>
        <v>303.80079160776489</v>
      </c>
      <c r="F246" s="93">
        <f t="shared" si="27"/>
        <v>231.53970100174197</v>
      </c>
      <c r="G246" s="93">
        <f t="shared" si="31"/>
        <v>129.29795627691988</v>
      </c>
      <c r="H246" s="93">
        <f t="shared" si="32"/>
        <v>5.3362251820577171</v>
      </c>
      <c r="I246" s="93">
        <f t="shared" si="33"/>
        <v>72.261090606022918</v>
      </c>
    </row>
    <row r="247" spans="1:9" x14ac:dyDescent="0.75">
      <c r="A247" s="99">
        <v>2.33</v>
      </c>
      <c r="B247" s="119">
        <f t="shared" si="26"/>
        <v>43.919465297185312</v>
      </c>
      <c r="C247" s="119">
        <f t="shared" si="28"/>
        <v>101.88961853012526</v>
      </c>
      <c r="D247" s="119">
        <f t="shared" si="29"/>
        <v>226.12094554670662</v>
      </c>
      <c r="E247" s="119">
        <f t="shared" si="30"/>
        <v>303.44733951901355</v>
      </c>
      <c r="F247" s="93">
        <f t="shared" si="27"/>
        <v>232.71401417900935</v>
      </c>
      <c r="G247" s="93">
        <f t="shared" si="31"/>
        <v>130.82439564888409</v>
      </c>
      <c r="H247" s="93">
        <f t="shared" si="32"/>
        <v>6.5930686323027317</v>
      </c>
      <c r="I247" s="93">
        <f t="shared" si="33"/>
        <v>70.7333253400042</v>
      </c>
    </row>
    <row r="248" spans="1:9" x14ac:dyDescent="0.75">
      <c r="A248" s="99">
        <v>2.34</v>
      </c>
      <c r="B248" s="119">
        <f t="shared" si="26"/>
        <v>44.107960856400688</v>
      </c>
      <c r="C248" s="119">
        <f t="shared" si="28"/>
        <v>101.53627008361943</v>
      </c>
      <c r="D248" s="119">
        <f t="shared" si="29"/>
        <v>226.03813813523743</v>
      </c>
      <c r="E248" s="119">
        <f t="shared" si="30"/>
        <v>303.09281440687175</v>
      </c>
      <c r="F248" s="93">
        <f t="shared" si="27"/>
        <v>233.89321613665714</v>
      </c>
      <c r="G248" s="93">
        <f t="shared" si="31"/>
        <v>132.35694605303772</v>
      </c>
      <c r="H248" s="93">
        <f t="shared" si="32"/>
        <v>7.855078001419713</v>
      </c>
      <c r="I248" s="93">
        <f t="shared" si="33"/>
        <v>69.199598270214608</v>
      </c>
    </row>
    <row r="249" spans="1:9" x14ac:dyDescent="0.75">
      <c r="A249" s="99">
        <v>2.35</v>
      </c>
      <c r="B249" s="119">
        <f t="shared" si="26"/>
        <v>44.296456415616078</v>
      </c>
      <c r="C249" s="119">
        <f t="shared" si="28"/>
        <v>101.18169938530453</v>
      </c>
      <c r="D249" s="119">
        <f t="shared" si="29"/>
        <v>225.95505358527663</v>
      </c>
      <c r="E249" s="119">
        <f t="shared" si="30"/>
        <v>302.73721627133949</v>
      </c>
      <c r="F249" s="93">
        <f t="shared" si="27"/>
        <v>235.07730687468552</v>
      </c>
      <c r="G249" s="93">
        <f t="shared" si="31"/>
        <v>133.89560748938101</v>
      </c>
      <c r="H249" s="93">
        <f t="shared" si="32"/>
        <v>9.1222532894088886</v>
      </c>
      <c r="I249" s="93">
        <f t="shared" si="33"/>
        <v>67.659909396653973</v>
      </c>
    </row>
    <row r="250" spans="1:9" x14ac:dyDescent="0.75">
      <c r="A250" s="99">
        <v>2.36</v>
      </c>
      <c r="B250" s="119">
        <f t="shared" si="26"/>
        <v>44.484951974831468</v>
      </c>
      <c r="C250" s="119">
        <f t="shared" si="28"/>
        <v>100.8259064351806</v>
      </c>
      <c r="D250" s="119">
        <f t="shared" si="29"/>
        <v>225.87169189682425</v>
      </c>
      <c r="E250" s="119">
        <f t="shared" si="30"/>
        <v>302.38054511241671</v>
      </c>
      <c r="F250" s="93">
        <f t="shared" si="27"/>
        <v>236.26628639309436</v>
      </c>
      <c r="G250" s="93">
        <f t="shared" si="31"/>
        <v>135.44037995791376</v>
      </c>
      <c r="H250" s="93">
        <f t="shared" si="32"/>
        <v>10.394594496270116</v>
      </c>
      <c r="I250" s="93">
        <f t="shared" si="33"/>
        <v>66.114258719322351</v>
      </c>
    </row>
    <row r="251" spans="1:9" x14ac:dyDescent="0.75">
      <c r="A251" s="99">
        <v>2.37</v>
      </c>
      <c r="B251" s="119">
        <f t="shared" si="26"/>
        <v>44.673447534046851</v>
      </c>
      <c r="C251" s="119">
        <f t="shared" si="28"/>
        <v>100.46889123324765</v>
      </c>
      <c r="D251" s="119">
        <f t="shared" si="29"/>
        <v>225.78805306988031</v>
      </c>
      <c r="E251" s="119">
        <f t="shared" si="30"/>
        <v>302.02280093010347</v>
      </c>
      <c r="F251" s="93">
        <f t="shared" si="27"/>
        <v>237.4601546918837</v>
      </c>
      <c r="G251" s="93">
        <f t="shared" si="31"/>
        <v>136.99126345863607</v>
      </c>
      <c r="H251" s="93">
        <f t="shared" si="32"/>
        <v>11.672101622003396</v>
      </c>
      <c r="I251" s="93">
        <f t="shared" si="33"/>
        <v>64.56264623821977</v>
      </c>
    </row>
    <row r="252" spans="1:9" x14ac:dyDescent="0.75">
      <c r="A252" s="99">
        <v>2.38</v>
      </c>
      <c r="B252" s="119">
        <f t="shared" si="26"/>
        <v>44.861943093262241</v>
      </c>
      <c r="C252" s="119">
        <f t="shared" si="28"/>
        <v>100.11065377950565</v>
      </c>
      <c r="D252" s="119">
        <f t="shared" si="29"/>
        <v>225.70413710444475</v>
      </c>
      <c r="E252" s="119">
        <f t="shared" si="30"/>
        <v>301.66398372439977</v>
      </c>
      <c r="F252" s="93">
        <f t="shared" si="27"/>
        <v>238.65891177105357</v>
      </c>
      <c r="G252" s="93">
        <f t="shared" si="31"/>
        <v>138.54825799154793</v>
      </c>
      <c r="H252" s="93">
        <f t="shared" si="32"/>
        <v>12.954774666608813</v>
      </c>
      <c r="I252" s="93">
        <f t="shared" si="33"/>
        <v>63.005071953346203</v>
      </c>
    </row>
    <row r="253" spans="1:9" x14ac:dyDescent="0.75">
      <c r="A253" s="99">
        <v>2.39</v>
      </c>
      <c r="B253" s="119">
        <f t="shared" si="26"/>
        <v>45.050438652477631</v>
      </c>
      <c r="C253" s="119">
        <f t="shared" si="28"/>
        <v>99.751194073954636</v>
      </c>
      <c r="D253" s="119">
        <f t="shared" si="29"/>
        <v>225.61994400051762</v>
      </c>
      <c r="E253" s="119">
        <f t="shared" si="30"/>
        <v>301.30409349530555</v>
      </c>
      <c r="F253" s="93">
        <f t="shared" si="27"/>
        <v>239.86255763060396</v>
      </c>
      <c r="G253" s="93">
        <f t="shared" si="31"/>
        <v>140.11136355664934</v>
      </c>
      <c r="H253" s="93">
        <f t="shared" si="32"/>
        <v>14.242613630086339</v>
      </c>
      <c r="I253" s="93">
        <f t="shared" si="33"/>
        <v>61.441535864701592</v>
      </c>
    </row>
    <row r="254" spans="1:9" x14ac:dyDescent="0.75">
      <c r="A254" s="99">
        <v>2.4</v>
      </c>
      <c r="B254" s="119">
        <f t="shared" si="26"/>
        <v>45.238934211693021</v>
      </c>
      <c r="C254" s="119">
        <f t="shared" si="28"/>
        <v>99.390512116594579</v>
      </c>
      <c r="D254" s="119">
        <f t="shared" si="29"/>
        <v>225.53547375809893</v>
      </c>
      <c r="E254" s="119">
        <f t="shared" si="30"/>
        <v>300.94313024282081</v>
      </c>
      <c r="F254" s="93">
        <f t="shared" si="27"/>
        <v>241.07109227053476</v>
      </c>
      <c r="G254" s="93">
        <f t="shared" si="31"/>
        <v>141.68058015394018</v>
      </c>
      <c r="H254" s="93">
        <f t="shared" si="32"/>
        <v>15.535618512435832</v>
      </c>
      <c r="I254" s="93">
        <f t="shared" si="33"/>
        <v>59.872037972286051</v>
      </c>
    </row>
    <row r="255" spans="1:9" x14ac:dyDescent="0.75">
      <c r="A255" s="99">
        <v>2.41</v>
      </c>
      <c r="B255" s="119">
        <f t="shared" si="26"/>
        <v>45.427429770908411</v>
      </c>
      <c r="C255" s="119">
        <f t="shared" si="28"/>
        <v>99.028607907425481</v>
      </c>
      <c r="D255" s="119">
        <f t="shared" si="29"/>
        <v>225.45072637718863</v>
      </c>
      <c r="E255" s="119">
        <f t="shared" si="30"/>
        <v>300.58109396694562</v>
      </c>
      <c r="F255" s="93">
        <f t="shared" si="27"/>
        <v>242.28451569084623</v>
      </c>
      <c r="G255" s="93">
        <f t="shared" si="31"/>
        <v>143.25590778342075</v>
      </c>
      <c r="H255" s="93">
        <f t="shared" si="32"/>
        <v>16.833789313657604</v>
      </c>
      <c r="I255" s="93">
        <f t="shared" si="33"/>
        <v>58.296578276099382</v>
      </c>
    </row>
    <row r="256" spans="1:9" x14ac:dyDescent="0.75">
      <c r="A256" s="99">
        <v>2.42</v>
      </c>
      <c r="B256" s="119">
        <f t="shared" si="26"/>
        <v>45.615925330123794</v>
      </c>
      <c r="C256" s="119">
        <f t="shared" si="28"/>
        <v>98.665481446447387</v>
      </c>
      <c r="D256" s="119">
        <f t="shared" si="29"/>
        <v>225.36570185778675</v>
      </c>
      <c r="E256" s="119">
        <f t="shared" si="30"/>
        <v>300.21798466767996</v>
      </c>
      <c r="F256" s="93">
        <f t="shared" si="27"/>
        <v>243.50282789153809</v>
      </c>
      <c r="G256" s="93">
        <f t="shared" si="31"/>
        <v>144.8373464450907</v>
      </c>
      <c r="H256" s="93">
        <f t="shared" si="32"/>
        <v>18.137126033751343</v>
      </c>
      <c r="I256" s="93">
        <f t="shared" si="33"/>
        <v>56.715156776141868</v>
      </c>
    </row>
    <row r="257" spans="1:9" x14ac:dyDescent="0.75">
      <c r="A257" s="99">
        <v>2.4300000000000002</v>
      </c>
      <c r="B257" s="119">
        <f t="shared" si="26"/>
        <v>45.804420889339191</v>
      </c>
      <c r="C257" s="119">
        <f t="shared" si="28"/>
        <v>98.301132733660225</v>
      </c>
      <c r="D257" s="119">
        <f t="shared" si="29"/>
        <v>225.28040019989331</v>
      </c>
      <c r="E257" s="119">
        <f t="shared" si="30"/>
        <v>299.85380234502372</v>
      </c>
      <c r="F257" s="93">
        <f t="shared" si="27"/>
        <v>244.72602887261047</v>
      </c>
      <c r="G257" s="93">
        <f t="shared" si="31"/>
        <v>146.42489613895026</v>
      </c>
      <c r="H257" s="93">
        <f t="shared" si="32"/>
        <v>19.445628672717163</v>
      </c>
      <c r="I257" s="93">
        <f t="shared" si="33"/>
        <v>55.127773472413253</v>
      </c>
    </row>
    <row r="258" spans="1:9" x14ac:dyDescent="0.75">
      <c r="A258" s="99">
        <v>2.44</v>
      </c>
      <c r="B258" s="119">
        <f t="shared" si="26"/>
        <v>45.992916448554567</v>
      </c>
      <c r="C258" s="119">
        <f t="shared" si="28"/>
        <v>97.93556176906408</v>
      </c>
      <c r="D258" s="119">
        <f t="shared" si="29"/>
        <v>225.19482140350826</v>
      </c>
      <c r="E258" s="119">
        <f t="shared" si="30"/>
        <v>299.48854699897714</v>
      </c>
      <c r="F258" s="93">
        <f t="shared" si="27"/>
        <v>245.95411863406335</v>
      </c>
      <c r="G258" s="93">
        <f t="shared" si="31"/>
        <v>148.01855686499925</v>
      </c>
      <c r="H258" s="93">
        <f t="shared" si="32"/>
        <v>20.759297230555092</v>
      </c>
      <c r="I258" s="93">
        <f t="shared" si="33"/>
        <v>53.534428364913794</v>
      </c>
    </row>
    <row r="259" spans="1:9" x14ac:dyDescent="0.75">
      <c r="A259" s="99">
        <v>2.4500000000000002</v>
      </c>
      <c r="B259" s="119">
        <f t="shared" si="26"/>
        <v>46.181412007769964</v>
      </c>
      <c r="C259" s="119">
        <f t="shared" si="28"/>
        <v>97.568768552658852</v>
      </c>
      <c r="D259" s="119">
        <f t="shared" si="29"/>
        <v>225.10896546863165</v>
      </c>
      <c r="E259" s="119">
        <f t="shared" si="30"/>
        <v>299.12221862953993</v>
      </c>
      <c r="F259" s="93">
        <f t="shared" si="27"/>
        <v>247.18709717589675</v>
      </c>
      <c r="G259" s="93">
        <f t="shared" si="31"/>
        <v>149.61832862323791</v>
      </c>
      <c r="H259" s="93">
        <f t="shared" si="32"/>
        <v>22.078131707265101</v>
      </c>
      <c r="I259" s="93">
        <f t="shared" si="33"/>
        <v>51.935121453643177</v>
      </c>
    </row>
    <row r="260" spans="1:9" x14ac:dyDescent="0.75">
      <c r="A260" s="99">
        <v>2.46</v>
      </c>
      <c r="B260" s="119">
        <f t="shared" si="26"/>
        <v>46.36990756698534</v>
      </c>
      <c r="C260" s="119">
        <f t="shared" si="28"/>
        <v>97.200753084444642</v>
      </c>
      <c r="D260" s="119">
        <f t="shared" si="29"/>
        <v>225.02283239526344</v>
      </c>
      <c r="E260" s="119">
        <f t="shared" si="30"/>
        <v>298.75481723671237</v>
      </c>
      <c r="F260" s="93">
        <f t="shared" si="27"/>
        <v>248.4249644981106</v>
      </c>
      <c r="G260" s="93">
        <f t="shared" si="31"/>
        <v>151.22421141366596</v>
      </c>
      <c r="H260" s="93">
        <f t="shared" si="32"/>
        <v>23.402132102847162</v>
      </c>
      <c r="I260" s="93">
        <f t="shared" si="33"/>
        <v>50.329852738601772</v>
      </c>
    </row>
    <row r="261" spans="1:9" x14ac:dyDescent="0.75">
      <c r="A261" s="99">
        <v>2.4700000000000002</v>
      </c>
      <c r="B261" s="119">
        <f t="shared" si="26"/>
        <v>46.558403126200744</v>
      </c>
      <c r="C261" s="119">
        <f t="shared" si="28"/>
        <v>96.831515364421335</v>
      </c>
      <c r="D261" s="119">
        <f t="shared" si="29"/>
        <v>224.93642218340364</v>
      </c>
      <c r="E261" s="119">
        <f t="shared" si="30"/>
        <v>298.38634282049418</v>
      </c>
      <c r="F261" s="93">
        <f t="shared" si="27"/>
        <v>249.66772060070511</v>
      </c>
      <c r="G261" s="93">
        <f t="shared" si="31"/>
        <v>152.83620523628377</v>
      </c>
      <c r="H261" s="93">
        <f t="shared" si="32"/>
        <v>24.731298417301474</v>
      </c>
      <c r="I261" s="93">
        <f t="shared" si="33"/>
        <v>48.718622219789069</v>
      </c>
    </row>
    <row r="262" spans="1:9" x14ac:dyDescent="0.75">
      <c r="A262" s="99">
        <v>2.48</v>
      </c>
      <c r="B262" s="119">
        <f t="shared" si="26"/>
        <v>46.746898685416113</v>
      </c>
      <c r="C262" s="119">
        <f t="shared" si="28"/>
        <v>96.461055392589088</v>
      </c>
      <c r="D262" s="119">
        <f t="shared" si="29"/>
        <v>224.84973483305228</v>
      </c>
      <c r="E262" s="119">
        <f t="shared" si="30"/>
        <v>298.01679538088564</v>
      </c>
      <c r="F262" s="93">
        <f t="shared" si="27"/>
        <v>250.91536548367998</v>
      </c>
      <c r="G262" s="93">
        <f t="shared" si="31"/>
        <v>154.45431009109089</v>
      </c>
      <c r="H262" s="93">
        <f t="shared" si="32"/>
        <v>26.065630650627696</v>
      </c>
      <c r="I262" s="93">
        <f t="shared" si="33"/>
        <v>47.101429897205662</v>
      </c>
    </row>
    <row r="263" spans="1:9" x14ac:dyDescent="0.75">
      <c r="A263" s="99">
        <v>2.4900000000000002</v>
      </c>
      <c r="B263" s="119">
        <f t="shared" si="26"/>
        <v>46.935394244631517</v>
      </c>
      <c r="C263" s="119">
        <f t="shared" si="28"/>
        <v>96.089373168947731</v>
      </c>
      <c r="D263" s="119">
        <f t="shared" si="29"/>
        <v>224.76277034420934</v>
      </c>
      <c r="E263" s="119">
        <f t="shared" si="30"/>
        <v>297.64617491788653</v>
      </c>
      <c r="F263" s="93">
        <f t="shared" si="27"/>
        <v>252.16789914703537</v>
      </c>
      <c r="G263" s="93">
        <f t="shared" si="31"/>
        <v>156.07852597808764</v>
      </c>
      <c r="H263" s="93">
        <f t="shared" si="32"/>
        <v>27.405128802826027</v>
      </c>
      <c r="I263" s="93">
        <f t="shared" si="33"/>
        <v>45.478275770851155</v>
      </c>
    </row>
    <row r="264" spans="1:9" x14ac:dyDescent="0.75">
      <c r="A264" s="99">
        <v>2.5</v>
      </c>
      <c r="B264" s="119">
        <f t="shared" si="26"/>
        <v>47.123889803846893</v>
      </c>
      <c r="C264" s="119">
        <f t="shared" si="28"/>
        <v>95.71646869349739</v>
      </c>
      <c r="D264" s="119">
        <f t="shared" si="29"/>
        <v>224.67552871687479</v>
      </c>
      <c r="E264" s="119">
        <f t="shared" si="30"/>
        <v>297.27448143149695</v>
      </c>
      <c r="F264" s="93">
        <f t="shared" si="27"/>
        <v>253.42532159077129</v>
      </c>
      <c r="G264" s="93">
        <f t="shared" si="31"/>
        <v>157.70885289727391</v>
      </c>
      <c r="H264" s="93">
        <f t="shared" si="32"/>
        <v>28.749792873896496</v>
      </c>
      <c r="I264" s="93">
        <f t="shared" si="33"/>
        <v>43.849159840725662</v>
      </c>
    </row>
    <row r="265" spans="1:9" x14ac:dyDescent="0.75">
      <c r="A265" s="99">
        <v>2.5099999999999998</v>
      </c>
      <c r="B265" s="119">
        <f t="shared" si="26"/>
        <v>47.312385363062283</v>
      </c>
      <c r="C265" s="119">
        <f t="shared" si="28"/>
        <v>95.342341966237996</v>
      </c>
      <c r="D265" s="119">
        <f t="shared" si="29"/>
        <v>224.58800995104869</v>
      </c>
      <c r="E265" s="119">
        <f t="shared" si="30"/>
        <v>296.90171492171692</v>
      </c>
      <c r="F265" s="93">
        <f t="shared" si="27"/>
        <v>254.68763281488768</v>
      </c>
      <c r="G265" s="93">
        <f t="shared" si="31"/>
        <v>159.34529084864968</v>
      </c>
      <c r="H265" s="93">
        <f t="shared" si="32"/>
        <v>30.099622863838988</v>
      </c>
      <c r="I265" s="93">
        <f t="shared" si="33"/>
        <v>42.214082106829238</v>
      </c>
    </row>
    <row r="266" spans="1:9" x14ac:dyDescent="0.75">
      <c r="A266" s="99">
        <v>2.52</v>
      </c>
      <c r="B266" s="119">
        <f t="shared" si="26"/>
        <v>47.500880922277673</v>
      </c>
      <c r="C266" s="119">
        <f t="shared" si="28"/>
        <v>94.966992987169576</v>
      </c>
      <c r="D266" s="119">
        <f t="shared" si="29"/>
        <v>224.50021404673097</v>
      </c>
      <c r="E266" s="119">
        <f t="shared" si="30"/>
        <v>296.52787538854636</v>
      </c>
      <c r="F266" s="93">
        <f t="shared" si="27"/>
        <v>255.95483281938468</v>
      </c>
      <c r="G266" s="93">
        <f t="shared" si="31"/>
        <v>160.98783983221512</v>
      </c>
      <c r="H266" s="93">
        <f t="shared" si="32"/>
        <v>31.454618772653703</v>
      </c>
      <c r="I266" s="93">
        <f t="shared" si="33"/>
        <v>40.573042569161686</v>
      </c>
    </row>
    <row r="267" spans="1:9" x14ac:dyDescent="0.75">
      <c r="A267" s="99">
        <v>2.5299999999999998</v>
      </c>
      <c r="B267" s="119">
        <f t="shared" si="26"/>
        <v>47.689376481493049</v>
      </c>
      <c r="C267" s="119">
        <f t="shared" si="28"/>
        <v>94.590421756292145</v>
      </c>
      <c r="D267" s="119">
        <f t="shared" si="29"/>
        <v>224.4121410039217</v>
      </c>
      <c r="E267" s="119">
        <f t="shared" si="30"/>
        <v>296.15296283198535</v>
      </c>
      <c r="F267" s="93">
        <f t="shared" si="27"/>
        <v>257.22692160426203</v>
      </c>
      <c r="G267" s="93">
        <f t="shared" si="31"/>
        <v>162.6364998479699</v>
      </c>
      <c r="H267" s="93">
        <f t="shared" si="32"/>
        <v>32.814780600340328</v>
      </c>
      <c r="I267" s="93">
        <f t="shared" si="33"/>
        <v>38.926041227723317</v>
      </c>
    </row>
    <row r="268" spans="1:9" x14ac:dyDescent="0.75">
      <c r="A268" s="99">
        <v>2.54</v>
      </c>
      <c r="B268" s="119">
        <f t="shared" si="26"/>
        <v>47.877872040708453</v>
      </c>
      <c r="C268" s="119">
        <f t="shared" si="28"/>
        <v>94.212628273605631</v>
      </c>
      <c r="D268" s="119">
        <f t="shared" si="29"/>
        <v>224.32379082262085</v>
      </c>
      <c r="E268" s="119">
        <f t="shared" si="30"/>
        <v>295.77697725203382</v>
      </c>
      <c r="F268" s="93">
        <f t="shared" si="27"/>
        <v>258.50389916952003</v>
      </c>
      <c r="G268" s="93">
        <f t="shared" si="31"/>
        <v>164.29127089591441</v>
      </c>
      <c r="H268" s="93">
        <f t="shared" si="32"/>
        <v>34.180108346899175</v>
      </c>
      <c r="I268" s="93">
        <f t="shared" si="33"/>
        <v>37.273078082513791</v>
      </c>
    </row>
    <row r="269" spans="1:9" x14ac:dyDescent="0.75">
      <c r="A269" s="99">
        <v>2.5499999999999998</v>
      </c>
      <c r="B269" s="119">
        <f t="shared" si="26"/>
        <v>48.066367599923829</v>
      </c>
      <c r="C269" s="119">
        <f t="shared" si="28"/>
        <v>93.833612539110149</v>
      </c>
      <c r="D269" s="119">
        <f t="shared" si="29"/>
        <v>224.23516350282839</v>
      </c>
      <c r="E269" s="119">
        <f t="shared" si="30"/>
        <v>295.39991864869182</v>
      </c>
      <c r="F269" s="93">
        <f t="shared" si="27"/>
        <v>259.78576551515846</v>
      </c>
      <c r="G269" s="93">
        <f t="shared" si="31"/>
        <v>165.9521529760483</v>
      </c>
      <c r="H269" s="93">
        <f t="shared" si="32"/>
        <v>35.550602012330074</v>
      </c>
      <c r="I269" s="93">
        <f t="shared" si="33"/>
        <v>35.614153133533364</v>
      </c>
    </row>
    <row r="270" spans="1:9" x14ac:dyDescent="0.75">
      <c r="A270" s="99">
        <v>2.56</v>
      </c>
      <c r="B270" s="119">
        <f t="shared" si="26"/>
        <v>48.254863159139227</v>
      </c>
      <c r="C270" s="119">
        <f t="shared" si="28"/>
        <v>93.453374552805585</v>
      </c>
      <c r="D270" s="119">
        <f t="shared" si="29"/>
        <v>224.14625904454437</v>
      </c>
      <c r="E270" s="119">
        <f t="shared" si="30"/>
        <v>295.02178702195931</v>
      </c>
      <c r="F270" s="93">
        <f t="shared" si="27"/>
        <v>261.07252064117739</v>
      </c>
      <c r="G270" s="93">
        <f t="shared" si="31"/>
        <v>167.61914608837179</v>
      </c>
      <c r="H270" s="93">
        <f t="shared" si="32"/>
        <v>36.926261596633026</v>
      </c>
      <c r="I270" s="93">
        <f t="shared" si="33"/>
        <v>33.949266380781921</v>
      </c>
    </row>
    <row r="271" spans="1:9" x14ac:dyDescent="0.75">
      <c r="A271" s="99">
        <v>2.57</v>
      </c>
      <c r="B271" s="119">
        <f t="shared" ref="B271:B334" si="34">A271*$E$3*60*1000</f>
        <v>48.443358718354602</v>
      </c>
      <c r="C271" s="119">
        <f t="shared" si="28"/>
        <v>93.071914314692023</v>
      </c>
      <c r="D271" s="119">
        <f t="shared" si="29"/>
        <v>224.05707744776876</v>
      </c>
      <c r="E271" s="119">
        <f t="shared" si="30"/>
        <v>294.64258237183634</v>
      </c>
      <c r="F271" s="93">
        <f t="shared" ref="F271:F334" si="35">($M$2*$M$3*$B$3+$E$4*($B$2*$M$2*(A271^2)/(2*$E$2))+($E$5*$M$2*A271^2)/2+($E$6*A271))/1000</f>
        <v>262.36416454757682</v>
      </c>
      <c r="G271" s="93">
        <f t="shared" si="31"/>
        <v>169.29225023288478</v>
      </c>
      <c r="H271" s="93">
        <f t="shared" si="32"/>
        <v>38.307087099808058</v>
      </c>
      <c r="I271" s="93">
        <f t="shared" si="33"/>
        <v>32.27841782425952</v>
      </c>
    </row>
    <row r="272" spans="1:9" x14ac:dyDescent="0.75">
      <c r="A272" s="99">
        <v>2.58</v>
      </c>
      <c r="B272" s="119">
        <f t="shared" si="34"/>
        <v>48.631854277570007</v>
      </c>
      <c r="C272" s="119">
        <f t="shared" ref="C272:C335" si="36">IF( $B272&lt;H$9, H$3*$B272^2+H$4*$B272+H$5, "MAX FLOW REACHED")</f>
        <v>92.689231824769394</v>
      </c>
      <c r="D272" s="119">
        <f t="shared" ref="D272:D335" si="37">IF( $B272&lt;I$9, I$3*$B272^2+I$4*$B272+I$5, "MAX FLOW REACHED")</f>
        <v>223.96761871250155</v>
      </c>
      <c r="E272" s="119">
        <f t="shared" ref="E272:E335" si="38">IF( $B272&lt;J$9, J$3*$B272^2+J$4*$B272+J$5, "MAX FLOW REACHED")</f>
        <v>294.26230469832285</v>
      </c>
      <c r="F272" s="93">
        <f t="shared" si="35"/>
        <v>263.66069723435686</v>
      </c>
      <c r="G272" s="93">
        <f t="shared" ref="G272:G335" si="39">IF(C272&lt;&gt;"MAX FLOW REACHED",ABS(C272-$F272),"N/A")</f>
        <v>170.97146540958747</v>
      </c>
      <c r="H272" s="93">
        <f t="shared" ref="H272:H335" si="40">IF(D272&lt;&gt;"MAX FLOW REACHED",ABS(D272-$F272),"N/A")</f>
        <v>39.693078521855313</v>
      </c>
      <c r="I272" s="93">
        <f t="shared" ref="I272:I335" si="41">IF(E272&lt;&gt;"MAX FLOW REACHED",ABS(E272-$F272),"N/A")</f>
        <v>30.601607463965991</v>
      </c>
    </row>
    <row r="273" spans="1:9" x14ac:dyDescent="0.75">
      <c r="A273" s="99">
        <v>2.59</v>
      </c>
      <c r="B273" s="119">
        <f t="shared" si="34"/>
        <v>48.820349836785375</v>
      </c>
      <c r="C273" s="119">
        <f t="shared" si="36"/>
        <v>92.305327083037781</v>
      </c>
      <c r="D273" s="119">
        <f t="shared" si="37"/>
        <v>223.87788283874278</v>
      </c>
      <c r="E273" s="119">
        <f t="shared" si="38"/>
        <v>293.88095400141896</v>
      </c>
      <c r="F273" s="93">
        <f t="shared" si="35"/>
        <v>264.96211870151723</v>
      </c>
      <c r="G273" s="93">
        <f t="shared" si="39"/>
        <v>172.65679161847945</v>
      </c>
      <c r="H273" s="93">
        <f t="shared" si="40"/>
        <v>41.084235862774449</v>
      </c>
      <c r="I273" s="93">
        <f t="shared" si="41"/>
        <v>28.91883529990173</v>
      </c>
    </row>
    <row r="274" spans="1:9" x14ac:dyDescent="0.75">
      <c r="A274" s="99">
        <v>2.6</v>
      </c>
      <c r="B274" s="119">
        <f t="shared" si="34"/>
        <v>49.008845396000773</v>
      </c>
      <c r="C274" s="119">
        <f t="shared" si="36"/>
        <v>91.920200089497115</v>
      </c>
      <c r="D274" s="119">
        <f t="shared" si="37"/>
        <v>223.78786982649243</v>
      </c>
      <c r="E274" s="119">
        <f t="shared" si="38"/>
        <v>293.49853028112449</v>
      </c>
      <c r="F274" s="93">
        <f t="shared" si="35"/>
        <v>266.2684289490582</v>
      </c>
      <c r="G274" s="93">
        <f t="shared" si="39"/>
        <v>174.34822885956109</v>
      </c>
      <c r="H274" s="93">
        <f t="shared" si="40"/>
        <v>42.480559122565779</v>
      </c>
      <c r="I274" s="93">
        <f t="shared" si="41"/>
        <v>27.230101332066283</v>
      </c>
    </row>
    <row r="275" spans="1:9" x14ac:dyDescent="0.75">
      <c r="A275" s="99">
        <v>2.61</v>
      </c>
      <c r="B275" s="119">
        <f t="shared" si="34"/>
        <v>49.197340955216163</v>
      </c>
      <c r="C275" s="119">
        <f t="shared" si="36"/>
        <v>91.533850844147395</v>
      </c>
      <c r="D275" s="119">
        <f t="shared" si="37"/>
        <v>223.69757967575049</v>
      </c>
      <c r="E275" s="119">
        <f t="shared" si="38"/>
        <v>293.11503353743956</v>
      </c>
      <c r="F275" s="93">
        <f t="shared" si="35"/>
        <v>267.57962797697968</v>
      </c>
      <c r="G275" s="93">
        <f t="shared" si="39"/>
        <v>176.04577713283228</v>
      </c>
      <c r="H275" s="93">
        <f t="shared" si="40"/>
        <v>43.88204830122919</v>
      </c>
      <c r="I275" s="93">
        <f t="shared" si="41"/>
        <v>25.535405560459878</v>
      </c>
    </row>
    <row r="276" spans="1:9" x14ac:dyDescent="0.75">
      <c r="A276" s="99">
        <v>2.62</v>
      </c>
      <c r="B276" s="119">
        <f t="shared" si="34"/>
        <v>49.385836514431546</v>
      </c>
      <c r="C276" s="119">
        <f t="shared" si="36"/>
        <v>91.146279346988678</v>
      </c>
      <c r="D276" s="119">
        <f t="shared" si="37"/>
        <v>223.60701238651697</v>
      </c>
      <c r="E276" s="119">
        <f t="shared" si="38"/>
        <v>292.73046377036417</v>
      </c>
      <c r="F276" s="93">
        <f t="shared" si="35"/>
        <v>268.89571578528171</v>
      </c>
      <c r="G276" s="93">
        <f t="shared" si="39"/>
        <v>177.74943643829303</v>
      </c>
      <c r="H276" s="93">
        <f t="shared" si="40"/>
        <v>45.288703398764738</v>
      </c>
      <c r="I276" s="93">
        <f t="shared" si="41"/>
        <v>23.834747985082458</v>
      </c>
    </row>
    <row r="277" spans="1:9" x14ac:dyDescent="0.75">
      <c r="A277" s="99">
        <v>2.63</v>
      </c>
      <c r="B277" s="119">
        <f t="shared" si="34"/>
        <v>49.574332073646936</v>
      </c>
      <c r="C277" s="119">
        <f t="shared" si="36"/>
        <v>90.757485598020921</v>
      </c>
      <c r="D277" s="119">
        <f t="shared" si="37"/>
        <v>223.51616795879184</v>
      </c>
      <c r="E277" s="119">
        <f t="shared" si="38"/>
        <v>292.34482097989826</v>
      </c>
      <c r="F277" s="93">
        <f t="shared" si="35"/>
        <v>270.21669237396412</v>
      </c>
      <c r="G277" s="93">
        <f t="shared" si="39"/>
        <v>179.45920677594319</v>
      </c>
      <c r="H277" s="93">
        <f t="shared" si="40"/>
        <v>46.700524415172282</v>
      </c>
      <c r="I277" s="93">
        <f t="shared" si="41"/>
        <v>22.128128605934137</v>
      </c>
    </row>
    <row r="278" spans="1:9" x14ac:dyDescent="0.75">
      <c r="A278" s="99">
        <v>2.64</v>
      </c>
      <c r="B278" s="119">
        <f t="shared" si="34"/>
        <v>49.762827632862326</v>
      </c>
      <c r="C278" s="119">
        <f t="shared" si="36"/>
        <v>90.36746959724411</v>
      </c>
      <c r="D278" s="119">
        <f t="shared" si="37"/>
        <v>223.42504639257515</v>
      </c>
      <c r="E278" s="119">
        <f t="shared" si="38"/>
        <v>291.95810516604183</v>
      </c>
      <c r="F278" s="93">
        <f t="shared" si="35"/>
        <v>271.54255774302715</v>
      </c>
      <c r="G278" s="93">
        <f t="shared" si="39"/>
        <v>181.17508814578304</v>
      </c>
      <c r="H278" s="93">
        <f t="shared" si="40"/>
        <v>48.117511350451991</v>
      </c>
      <c r="I278" s="93">
        <f t="shared" si="41"/>
        <v>20.415547423014687</v>
      </c>
    </row>
    <row r="279" spans="1:9" x14ac:dyDescent="0.75">
      <c r="A279" s="99">
        <v>2.65</v>
      </c>
      <c r="B279" s="119">
        <f t="shared" si="34"/>
        <v>49.951323192077716</v>
      </c>
      <c r="C279" s="119">
        <f t="shared" si="36"/>
        <v>89.976231344658288</v>
      </c>
      <c r="D279" s="119">
        <f t="shared" si="37"/>
        <v>223.33364768786689</v>
      </c>
      <c r="E279" s="119">
        <f t="shared" si="38"/>
        <v>291.570316328795</v>
      </c>
      <c r="F279" s="93">
        <f t="shared" si="35"/>
        <v>272.87331189247067</v>
      </c>
      <c r="G279" s="93">
        <f t="shared" si="39"/>
        <v>182.89708054781238</v>
      </c>
      <c r="H279" s="93">
        <f t="shared" si="40"/>
        <v>49.539664204603781</v>
      </c>
      <c r="I279" s="93">
        <f t="shared" si="41"/>
        <v>18.697004436324335</v>
      </c>
    </row>
    <row r="280" spans="1:9" x14ac:dyDescent="0.75">
      <c r="A280" s="99">
        <v>2.66</v>
      </c>
      <c r="B280" s="119">
        <f t="shared" si="34"/>
        <v>50.139818751293099</v>
      </c>
      <c r="C280" s="119">
        <f t="shared" si="36"/>
        <v>89.583770840263441</v>
      </c>
      <c r="D280" s="119">
        <f t="shared" si="37"/>
        <v>223.24197184466703</v>
      </c>
      <c r="E280" s="119">
        <f t="shared" si="38"/>
        <v>291.18145446815765</v>
      </c>
      <c r="F280" s="93">
        <f t="shared" si="35"/>
        <v>274.20895482229457</v>
      </c>
      <c r="G280" s="93">
        <f t="shared" si="39"/>
        <v>184.62518398203113</v>
      </c>
      <c r="H280" s="93">
        <f t="shared" si="40"/>
        <v>50.966982977627538</v>
      </c>
      <c r="I280" s="93">
        <f t="shared" si="41"/>
        <v>16.972499645863081</v>
      </c>
    </row>
    <row r="281" spans="1:9" x14ac:dyDescent="0.75">
      <c r="A281" s="99">
        <v>2.67</v>
      </c>
      <c r="B281" s="119">
        <f t="shared" si="34"/>
        <v>50.328314310508489</v>
      </c>
      <c r="C281" s="119">
        <f t="shared" si="36"/>
        <v>89.190088084059553</v>
      </c>
      <c r="D281" s="119">
        <f t="shared" si="37"/>
        <v>223.1500188629756</v>
      </c>
      <c r="E281" s="119">
        <f t="shared" si="38"/>
        <v>290.79151958412979</v>
      </c>
      <c r="F281" s="93">
        <f t="shared" si="35"/>
        <v>275.54948653249909</v>
      </c>
      <c r="G281" s="93">
        <f t="shared" si="39"/>
        <v>186.35939844843955</v>
      </c>
      <c r="H281" s="93">
        <f t="shared" si="40"/>
        <v>52.399467669523489</v>
      </c>
      <c r="I281" s="93">
        <f t="shared" si="41"/>
        <v>15.242033051630699</v>
      </c>
    </row>
    <row r="282" spans="1:9" x14ac:dyDescent="0.75">
      <c r="A282" s="99">
        <v>2.68</v>
      </c>
      <c r="B282" s="119">
        <f t="shared" si="34"/>
        <v>50.516809869723879</v>
      </c>
      <c r="C282" s="119">
        <f t="shared" si="36"/>
        <v>88.795183076046641</v>
      </c>
      <c r="D282" s="119">
        <f t="shared" si="37"/>
        <v>223.05778874279258</v>
      </c>
      <c r="E282" s="119">
        <f t="shared" si="38"/>
        <v>290.40051167671146</v>
      </c>
      <c r="F282" s="93">
        <f t="shared" si="35"/>
        <v>276.89490702308416</v>
      </c>
      <c r="G282" s="93">
        <f t="shared" si="39"/>
        <v>188.09972394703752</v>
      </c>
      <c r="H282" s="93">
        <f t="shared" si="40"/>
        <v>53.837118280291577</v>
      </c>
      <c r="I282" s="93">
        <f t="shared" si="41"/>
        <v>13.505604653627302</v>
      </c>
    </row>
    <row r="283" spans="1:9" x14ac:dyDescent="0.75">
      <c r="A283" s="99">
        <v>2.69</v>
      </c>
      <c r="B283" s="119">
        <f t="shared" si="34"/>
        <v>50.705305428939262</v>
      </c>
      <c r="C283" s="119">
        <f t="shared" si="36"/>
        <v>88.399055816224703</v>
      </c>
      <c r="D283" s="119">
        <f t="shared" si="37"/>
        <v>222.96528148411798</v>
      </c>
      <c r="E283" s="119">
        <f t="shared" si="38"/>
        <v>290.00843074590267</v>
      </c>
      <c r="F283" s="93">
        <f t="shared" si="35"/>
        <v>278.24521629404961</v>
      </c>
      <c r="G283" s="93">
        <f t="shared" si="39"/>
        <v>189.84616047782492</v>
      </c>
      <c r="H283" s="93">
        <f t="shared" si="40"/>
        <v>55.279934809931632</v>
      </c>
      <c r="I283" s="93">
        <f t="shared" si="41"/>
        <v>11.763214451853059</v>
      </c>
    </row>
    <row r="284" spans="1:9" x14ac:dyDescent="0.75">
      <c r="A284" s="99">
        <v>2.7</v>
      </c>
      <c r="B284" s="119">
        <f t="shared" si="34"/>
        <v>50.893800988154652</v>
      </c>
      <c r="C284" s="119">
        <f t="shared" si="36"/>
        <v>88.001706304593725</v>
      </c>
      <c r="D284" s="119">
        <f t="shared" si="37"/>
        <v>222.8724970869518</v>
      </c>
      <c r="E284" s="119">
        <f t="shared" si="38"/>
        <v>289.61527679170337</v>
      </c>
      <c r="F284" s="93">
        <f t="shared" si="35"/>
        <v>279.60041434539568</v>
      </c>
      <c r="G284" s="93">
        <f t="shared" si="39"/>
        <v>191.59870804080197</v>
      </c>
      <c r="H284" s="93">
        <f t="shared" si="40"/>
        <v>56.727917258443881</v>
      </c>
      <c r="I284" s="93">
        <f t="shared" si="41"/>
        <v>10.014862446307689</v>
      </c>
    </row>
    <row r="285" spans="1:9" x14ac:dyDescent="0.75">
      <c r="A285" s="99">
        <v>2.71</v>
      </c>
      <c r="B285" s="119">
        <f t="shared" si="34"/>
        <v>51.082296547370035</v>
      </c>
      <c r="C285" s="119">
        <f t="shared" si="36"/>
        <v>87.603134541153722</v>
      </c>
      <c r="D285" s="119">
        <f t="shared" si="37"/>
        <v>222.77943555129403</v>
      </c>
      <c r="E285" s="119">
        <f t="shared" si="38"/>
        <v>289.2210498141136</v>
      </c>
      <c r="F285" s="93">
        <f t="shared" si="35"/>
        <v>280.96050117712213</v>
      </c>
      <c r="G285" s="93">
        <f t="shared" si="39"/>
        <v>193.35736663596839</v>
      </c>
      <c r="H285" s="93">
        <f t="shared" si="40"/>
        <v>58.181065625828097</v>
      </c>
      <c r="I285" s="93">
        <f t="shared" si="41"/>
        <v>8.2605486369914729</v>
      </c>
    </row>
    <row r="286" spans="1:9" x14ac:dyDescent="0.75">
      <c r="A286" s="99">
        <v>2.72</v>
      </c>
      <c r="B286" s="119">
        <f t="shared" si="34"/>
        <v>51.270792106585432</v>
      </c>
      <c r="C286" s="119">
        <f t="shared" si="36"/>
        <v>87.203340525904665</v>
      </c>
      <c r="D286" s="119">
        <f t="shared" si="37"/>
        <v>222.68609687714468</v>
      </c>
      <c r="E286" s="119">
        <f t="shared" si="38"/>
        <v>288.82574981313326</v>
      </c>
      <c r="F286" s="93">
        <f t="shared" si="35"/>
        <v>282.32547678922919</v>
      </c>
      <c r="G286" s="93">
        <f t="shared" si="39"/>
        <v>195.12213626332453</v>
      </c>
      <c r="H286" s="93">
        <f t="shared" si="40"/>
        <v>59.639379912084507</v>
      </c>
      <c r="I286" s="93">
        <f t="shared" si="41"/>
        <v>6.5002730239040716</v>
      </c>
    </row>
    <row r="287" spans="1:9" x14ac:dyDescent="0.75">
      <c r="A287" s="99">
        <v>2.73</v>
      </c>
      <c r="B287" s="119">
        <f t="shared" si="34"/>
        <v>51.459287665800808</v>
      </c>
      <c r="C287" s="119">
        <f t="shared" si="36"/>
        <v>86.802324258846625</v>
      </c>
      <c r="D287" s="119">
        <f t="shared" si="37"/>
        <v>222.59248106450374</v>
      </c>
      <c r="E287" s="119">
        <f t="shared" si="38"/>
        <v>288.42937678876251</v>
      </c>
      <c r="F287" s="93">
        <f t="shared" si="35"/>
        <v>283.69534118171663</v>
      </c>
      <c r="G287" s="93">
        <f t="shared" si="39"/>
        <v>196.89301692287</v>
      </c>
      <c r="H287" s="93">
        <f t="shared" si="40"/>
        <v>61.102860117212884</v>
      </c>
      <c r="I287" s="93">
        <f t="shared" si="41"/>
        <v>4.7340356070458824</v>
      </c>
    </row>
    <row r="288" spans="1:9" x14ac:dyDescent="0.75">
      <c r="A288" s="99">
        <v>2.74</v>
      </c>
      <c r="B288" s="119">
        <f t="shared" si="34"/>
        <v>51.647783225016205</v>
      </c>
      <c r="C288" s="119">
        <f t="shared" si="36"/>
        <v>86.400085739979488</v>
      </c>
      <c r="D288" s="119">
        <f t="shared" si="37"/>
        <v>222.49858811337123</v>
      </c>
      <c r="E288" s="119">
        <f t="shared" si="38"/>
        <v>288.03193074100125</v>
      </c>
      <c r="F288" s="93">
        <f t="shared" si="35"/>
        <v>285.07009435458474</v>
      </c>
      <c r="G288" s="93">
        <f t="shared" si="39"/>
        <v>198.67000861460525</v>
      </c>
      <c r="H288" s="93">
        <f t="shared" si="40"/>
        <v>62.571506241213513</v>
      </c>
      <c r="I288" s="93">
        <f t="shared" si="41"/>
        <v>2.9618363864165076</v>
      </c>
    </row>
    <row r="289" spans="1:9" x14ac:dyDescent="0.75">
      <c r="A289" s="99">
        <v>2.75</v>
      </c>
      <c r="B289" s="119">
        <f t="shared" si="34"/>
        <v>51.836278784231588</v>
      </c>
      <c r="C289" s="119">
        <f t="shared" si="36"/>
        <v>85.996624969303383</v>
      </c>
      <c r="D289" s="119">
        <f t="shared" si="37"/>
        <v>222.40441802374713</v>
      </c>
      <c r="E289" s="119">
        <f t="shared" si="38"/>
        <v>287.63341166984952</v>
      </c>
      <c r="F289" s="93">
        <f t="shared" si="35"/>
        <v>286.44973630783329</v>
      </c>
      <c r="G289" s="93">
        <f t="shared" si="39"/>
        <v>200.45311133852991</v>
      </c>
      <c r="H289" s="93">
        <f t="shared" si="40"/>
        <v>64.045318284086164</v>
      </c>
      <c r="I289" s="93">
        <f t="shared" si="41"/>
        <v>1.1836753620162312</v>
      </c>
    </row>
    <row r="290" spans="1:9" x14ac:dyDescent="0.75">
      <c r="A290" s="99">
        <v>2.76</v>
      </c>
      <c r="B290" s="119">
        <f t="shared" si="34"/>
        <v>52.024774343446978</v>
      </c>
      <c r="C290" s="119">
        <f t="shared" si="36"/>
        <v>85.59194194681821</v>
      </c>
      <c r="D290" s="119">
        <f t="shared" si="37"/>
        <v>222.30997079563144</v>
      </c>
      <c r="E290" s="119">
        <f t="shared" si="38"/>
        <v>287.23381957530734</v>
      </c>
      <c r="F290" s="93">
        <f t="shared" si="35"/>
        <v>287.83426704146228</v>
      </c>
      <c r="G290" s="93">
        <f t="shared" si="39"/>
        <v>202.24232509464406</v>
      </c>
      <c r="H290" s="93">
        <f t="shared" si="40"/>
        <v>65.52429624583084</v>
      </c>
      <c r="I290" s="93">
        <f t="shared" si="41"/>
        <v>0.6004474661549466</v>
      </c>
    </row>
    <row r="291" spans="1:9" x14ac:dyDescent="0.75">
      <c r="A291" s="99">
        <v>2.77</v>
      </c>
      <c r="B291" s="119">
        <f t="shared" si="34"/>
        <v>52.213269902662361</v>
      </c>
      <c r="C291" s="119">
        <f t="shared" si="36"/>
        <v>85.186036672524025</v>
      </c>
      <c r="D291" s="119">
        <f t="shared" si="37"/>
        <v>222.21524642902418</v>
      </c>
      <c r="E291" s="119">
        <f t="shared" si="38"/>
        <v>286.83315445737463</v>
      </c>
      <c r="F291" s="93">
        <f t="shared" si="35"/>
        <v>289.22368655547177</v>
      </c>
      <c r="G291" s="93">
        <f t="shared" si="39"/>
        <v>204.03764988294773</v>
      </c>
      <c r="H291" s="93">
        <f t="shared" si="40"/>
        <v>67.008440126447596</v>
      </c>
      <c r="I291" s="93">
        <f t="shared" si="41"/>
        <v>2.3905320980971396</v>
      </c>
    </row>
    <row r="292" spans="1:9" x14ac:dyDescent="0.75">
      <c r="A292" s="99">
        <v>2.78</v>
      </c>
      <c r="B292" s="119">
        <f t="shared" si="34"/>
        <v>52.401765461877744</v>
      </c>
      <c r="C292" s="119">
        <f t="shared" si="36"/>
        <v>84.778909146420816</v>
      </c>
      <c r="D292" s="119">
        <f t="shared" si="37"/>
        <v>222.12024492392533</v>
      </c>
      <c r="E292" s="119">
        <f t="shared" si="38"/>
        <v>286.43141631605147</v>
      </c>
      <c r="F292" s="93">
        <f t="shared" si="35"/>
        <v>290.61799484986182</v>
      </c>
      <c r="G292" s="93">
        <f t="shared" si="39"/>
        <v>205.83908570344101</v>
      </c>
      <c r="H292" s="93">
        <f t="shared" si="40"/>
        <v>68.497749925936489</v>
      </c>
      <c r="I292" s="93">
        <f t="shared" si="41"/>
        <v>4.1865785338103478</v>
      </c>
    </row>
    <row r="293" spans="1:9" x14ac:dyDescent="0.75">
      <c r="A293" s="99">
        <v>2.79</v>
      </c>
      <c r="B293" s="119">
        <f t="shared" si="34"/>
        <v>52.590261021093141</v>
      </c>
      <c r="C293" s="119">
        <f t="shared" si="36"/>
        <v>84.370559368508538</v>
      </c>
      <c r="D293" s="119">
        <f t="shared" si="37"/>
        <v>222.02496628033492</v>
      </c>
      <c r="E293" s="119">
        <f t="shared" si="38"/>
        <v>286.02860515133773</v>
      </c>
      <c r="F293" s="93">
        <f t="shared" si="35"/>
        <v>292.01719192463247</v>
      </c>
      <c r="G293" s="93">
        <f t="shared" si="39"/>
        <v>207.64663255612393</v>
      </c>
      <c r="H293" s="93">
        <f t="shared" si="40"/>
        <v>69.992225644297548</v>
      </c>
      <c r="I293" s="93">
        <f t="shared" si="41"/>
        <v>5.9885867732947418</v>
      </c>
    </row>
    <row r="294" spans="1:9" x14ac:dyDescent="0.75">
      <c r="A294" s="99">
        <v>2.8</v>
      </c>
      <c r="B294" s="119">
        <f t="shared" si="34"/>
        <v>52.778756580308517</v>
      </c>
      <c r="C294" s="119">
        <f t="shared" si="36"/>
        <v>83.960987338787277</v>
      </c>
      <c r="D294" s="119">
        <f t="shared" si="37"/>
        <v>221.92941049825291</v>
      </c>
      <c r="E294" s="119">
        <f t="shared" si="38"/>
        <v>285.62472096323359</v>
      </c>
      <c r="F294" s="93">
        <f t="shared" si="35"/>
        <v>293.42127777978345</v>
      </c>
      <c r="G294" s="93">
        <f t="shared" si="39"/>
        <v>209.46029044099618</v>
      </c>
      <c r="H294" s="93">
        <f t="shared" si="40"/>
        <v>71.491867281530546</v>
      </c>
      <c r="I294" s="93">
        <f t="shared" si="41"/>
        <v>7.7965568165498667</v>
      </c>
    </row>
    <row r="295" spans="1:9" x14ac:dyDescent="0.75">
      <c r="A295" s="99">
        <v>2.81</v>
      </c>
      <c r="B295" s="119">
        <f t="shared" si="34"/>
        <v>52.967252139523914</v>
      </c>
      <c r="C295" s="119">
        <f t="shared" si="36"/>
        <v>83.550193057256948</v>
      </c>
      <c r="D295" s="119">
        <f t="shared" si="37"/>
        <v>221.83357757767931</v>
      </c>
      <c r="E295" s="119">
        <f t="shared" si="38"/>
        <v>285.21976375173892</v>
      </c>
      <c r="F295" s="93">
        <f t="shared" si="35"/>
        <v>294.83025241531516</v>
      </c>
      <c r="G295" s="93">
        <f t="shared" si="39"/>
        <v>211.28005935805822</v>
      </c>
      <c r="H295" s="93">
        <f t="shared" si="40"/>
        <v>72.996674837635851</v>
      </c>
      <c r="I295" s="93">
        <f t="shared" si="41"/>
        <v>9.6104886635762341</v>
      </c>
    </row>
    <row r="296" spans="1:9" x14ac:dyDescent="0.75">
      <c r="A296" s="99">
        <v>2.82</v>
      </c>
      <c r="B296" s="119">
        <f t="shared" si="34"/>
        <v>53.155747698739297</v>
      </c>
      <c r="C296" s="119">
        <f t="shared" si="36"/>
        <v>83.138176523917593</v>
      </c>
      <c r="D296" s="119">
        <f t="shared" si="37"/>
        <v>221.73746751861412</v>
      </c>
      <c r="E296" s="119">
        <f t="shared" si="38"/>
        <v>284.8137335168538</v>
      </c>
      <c r="F296" s="93">
        <f t="shared" si="35"/>
        <v>296.24411583122702</v>
      </c>
      <c r="G296" s="93">
        <f t="shared" si="39"/>
        <v>213.10593930730943</v>
      </c>
      <c r="H296" s="93">
        <f t="shared" si="40"/>
        <v>74.506648312612896</v>
      </c>
      <c r="I296" s="93">
        <f t="shared" si="41"/>
        <v>11.430382314373219</v>
      </c>
    </row>
    <row r="297" spans="1:9" x14ac:dyDescent="0.75">
      <c r="A297" s="99">
        <v>2.83</v>
      </c>
      <c r="B297" s="119">
        <f t="shared" si="34"/>
        <v>53.344243257954695</v>
      </c>
      <c r="C297" s="119">
        <f t="shared" si="36"/>
        <v>82.724937738769199</v>
      </c>
      <c r="D297" s="119">
        <f t="shared" si="37"/>
        <v>221.64108032105736</v>
      </c>
      <c r="E297" s="119">
        <f t="shared" si="38"/>
        <v>284.40663025857816</v>
      </c>
      <c r="F297" s="93">
        <f t="shared" si="35"/>
        <v>297.66286802751966</v>
      </c>
      <c r="G297" s="93">
        <f t="shared" si="39"/>
        <v>214.93793028875047</v>
      </c>
      <c r="H297" s="93">
        <f t="shared" si="40"/>
        <v>76.021787706462305</v>
      </c>
      <c r="I297" s="93">
        <f t="shared" si="41"/>
        <v>13.256237768941503</v>
      </c>
    </row>
    <row r="298" spans="1:9" x14ac:dyDescent="0.75">
      <c r="A298" s="99">
        <v>2.84</v>
      </c>
      <c r="B298" s="119">
        <f t="shared" si="34"/>
        <v>53.53273881717007</v>
      </c>
      <c r="C298" s="119">
        <f t="shared" si="36"/>
        <v>82.310476701811822</v>
      </c>
      <c r="D298" s="119">
        <f t="shared" si="37"/>
        <v>221.54441598500904</v>
      </c>
      <c r="E298" s="119">
        <f t="shared" si="38"/>
        <v>283.99845397691206</v>
      </c>
      <c r="F298" s="93">
        <f t="shared" si="35"/>
        <v>299.08650900419275</v>
      </c>
      <c r="G298" s="93">
        <f t="shared" si="39"/>
        <v>216.77603230238094</v>
      </c>
      <c r="H298" s="93">
        <f t="shared" si="40"/>
        <v>77.54209301918371</v>
      </c>
      <c r="I298" s="93">
        <f t="shared" si="41"/>
        <v>15.088055027280689</v>
      </c>
    </row>
    <row r="299" spans="1:9" x14ac:dyDescent="0.75">
      <c r="A299" s="99">
        <v>2.85</v>
      </c>
      <c r="B299" s="119">
        <f t="shared" si="34"/>
        <v>53.721234376385468</v>
      </c>
      <c r="C299" s="119">
        <f t="shared" si="36"/>
        <v>81.894793413045363</v>
      </c>
      <c r="D299" s="119">
        <f t="shared" si="37"/>
        <v>221.44747451046911</v>
      </c>
      <c r="E299" s="119">
        <f t="shared" si="38"/>
        <v>283.58920467185544</v>
      </c>
      <c r="F299" s="93">
        <f t="shared" si="35"/>
        <v>300.51503876124639</v>
      </c>
      <c r="G299" s="93">
        <f t="shared" si="39"/>
        <v>218.62024534820102</v>
      </c>
      <c r="H299" s="93">
        <f t="shared" si="40"/>
        <v>79.067564250777281</v>
      </c>
      <c r="I299" s="93">
        <f t="shared" si="41"/>
        <v>16.925834089390946</v>
      </c>
    </row>
    <row r="300" spans="1:9" x14ac:dyDescent="0.75">
      <c r="A300" s="99">
        <v>2.86</v>
      </c>
      <c r="B300" s="119">
        <f t="shared" si="34"/>
        <v>53.909729935600851</v>
      </c>
      <c r="C300" s="119">
        <f t="shared" si="36"/>
        <v>81.477887872469907</v>
      </c>
      <c r="D300" s="119">
        <f t="shared" si="37"/>
        <v>221.35025589743759</v>
      </c>
      <c r="E300" s="119">
        <f t="shared" si="38"/>
        <v>283.17888234340836</v>
      </c>
      <c r="F300" s="93">
        <f t="shared" si="35"/>
        <v>301.94845729868047</v>
      </c>
      <c r="G300" s="93">
        <f t="shared" si="39"/>
        <v>220.47056942621055</v>
      </c>
      <c r="H300" s="93">
        <f t="shared" si="40"/>
        <v>80.598201401242875</v>
      </c>
      <c r="I300" s="93">
        <f t="shared" si="41"/>
        <v>18.769574955272105</v>
      </c>
    </row>
    <row r="301" spans="1:9" x14ac:dyDescent="0.75">
      <c r="A301" s="99">
        <v>2.87</v>
      </c>
      <c r="B301" s="119">
        <f t="shared" si="34"/>
        <v>54.098225494816234</v>
      </c>
      <c r="C301" s="119">
        <f t="shared" si="36"/>
        <v>81.059760080085411</v>
      </c>
      <c r="D301" s="119">
        <f t="shared" si="37"/>
        <v>221.25276014591452</v>
      </c>
      <c r="E301" s="119">
        <f t="shared" si="38"/>
        <v>282.76748699157076</v>
      </c>
      <c r="F301" s="93">
        <f t="shared" si="35"/>
        <v>303.38676461649504</v>
      </c>
      <c r="G301" s="93">
        <f t="shared" si="39"/>
        <v>222.32700453640962</v>
      </c>
      <c r="H301" s="93">
        <f t="shared" si="40"/>
        <v>82.134004470580521</v>
      </c>
      <c r="I301" s="93">
        <f t="shared" si="41"/>
        <v>20.61927762492428</v>
      </c>
    </row>
    <row r="302" spans="1:9" x14ac:dyDescent="0.75">
      <c r="A302" s="99">
        <v>2.88</v>
      </c>
      <c r="B302" s="119">
        <f t="shared" si="34"/>
        <v>54.286721054031624</v>
      </c>
      <c r="C302" s="119">
        <f t="shared" si="36"/>
        <v>80.640410035891875</v>
      </c>
      <c r="D302" s="119">
        <f t="shared" si="37"/>
        <v>221.15498725589984</v>
      </c>
      <c r="E302" s="119">
        <f t="shared" si="38"/>
        <v>282.3550186163427</v>
      </c>
      <c r="F302" s="93">
        <f t="shared" si="35"/>
        <v>304.82996071469012</v>
      </c>
      <c r="G302" s="93">
        <f t="shared" si="39"/>
        <v>224.18955067879824</v>
      </c>
      <c r="H302" s="93">
        <f t="shared" si="40"/>
        <v>83.674973458790276</v>
      </c>
      <c r="I302" s="93">
        <f t="shared" si="41"/>
        <v>22.474942098347412</v>
      </c>
    </row>
    <row r="303" spans="1:9" x14ac:dyDescent="0.75">
      <c r="A303" s="99">
        <v>2.89</v>
      </c>
      <c r="B303" s="119">
        <f t="shared" si="34"/>
        <v>54.475216613247014</v>
      </c>
      <c r="C303" s="119">
        <f t="shared" si="36"/>
        <v>80.2198377398893</v>
      </c>
      <c r="D303" s="119">
        <f t="shared" si="37"/>
        <v>221.05693722739358</v>
      </c>
      <c r="E303" s="119">
        <f t="shared" si="38"/>
        <v>281.94147721772418</v>
      </c>
      <c r="F303" s="93">
        <f t="shared" si="35"/>
        <v>306.27804559326574</v>
      </c>
      <c r="G303" s="93">
        <f t="shared" si="39"/>
        <v>226.05820785337644</v>
      </c>
      <c r="H303" s="93">
        <f t="shared" si="40"/>
        <v>85.221108365872169</v>
      </c>
      <c r="I303" s="93">
        <f t="shared" si="41"/>
        <v>24.33656837554156</v>
      </c>
    </row>
    <row r="304" spans="1:9" x14ac:dyDescent="0.75">
      <c r="A304" s="99">
        <v>2.9</v>
      </c>
      <c r="B304" s="119">
        <f t="shared" si="34"/>
        <v>54.663712172462404</v>
      </c>
      <c r="C304" s="119">
        <f t="shared" si="36"/>
        <v>79.798043192077699</v>
      </c>
      <c r="D304" s="119">
        <f t="shared" si="37"/>
        <v>220.95861006039576</v>
      </c>
      <c r="E304" s="119">
        <f t="shared" si="38"/>
        <v>281.52686279571515</v>
      </c>
      <c r="F304" s="93">
        <f t="shared" si="35"/>
        <v>307.73101925222187</v>
      </c>
      <c r="G304" s="93">
        <f t="shared" si="39"/>
        <v>227.93297606014417</v>
      </c>
      <c r="H304" s="93">
        <f t="shared" si="40"/>
        <v>86.772409191826114</v>
      </c>
      <c r="I304" s="93">
        <f t="shared" si="41"/>
        <v>26.204156456506723</v>
      </c>
    </row>
    <row r="305" spans="1:9" x14ac:dyDescent="0.75">
      <c r="A305" s="99">
        <v>2.91</v>
      </c>
      <c r="B305" s="119">
        <f t="shared" si="34"/>
        <v>54.852207731677787</v>
      </c>
      <c r="C305" s="119">
        <f t="shared" si="36"/>
        <v>79.375026392457087</v>
      </c>
      <c r="D305" s="119">
        <f t="shared" si="37"/>
        <v>220.86000575490633</v>
      </c>
      <c r="E305" s="119">
        <f t="shared" si="38"/>
        <v>281.11117535031565</v>
      </c>
      <c r="F305" s="93">
        <f t="shared" si="35"/>
        <v>309.18888169155849</v>
      </c>
      <c r="G305" s="93">
        <f t="shared" si="39"/>
        <v>229.81385529910142</v>
      </c>
      <c r="H305" s="93">
        <f t="shared" si="40"/>
        <v>88.328875936652167</v>
      </c>
      <c r="I305" s="93">
        <f t="shared" si="41"/>
        <v>28.077706341242845</v>
      </c>
    </row>
    <row r="306" spans="1:9" x14ac:dyDescent="0.75">
      <c r="A306" s="99">
        <v>2.92</v>
      </c>
      <c r="B306" s="119">
        <f t="shared" si="34"/>
        <v>55.040703290893177</v>
      </c>
      <c r="C306" s="119">
        <f t="shared" si="36"/>
        <v>78.950787341027421</v>
      </c>
      <c r="D306" s="119">
        <f t="shared" si="37"/>
        <v>220.76112431092534</v>
      </c>
      <c r="E306" s="119">
        <f t="shared" si="38"/>
        <v>280.69441488152563</v>
      </c>
      <c r="F306" s="93">
        <f t="shared" si="35"/>
        <v>310.65163291127556</v>
      </c>
      <c r="G306" s="93">
        <f t="shared" si="39"/>
        <v>231.70084557024813</v>
      </c>
      <c r="H306" s="93">
        <f t="shared" si="40"/>
        <v>89.890508600350216</v>
      </c>
      <c r="I306" s="93">
        <f t="shared" si="41"/>
        <v>29.957218029749924</v>
      </c>
    </row>
    <row r="307" spans="1:9" x14ac:dyDescent="0.75">
      <c r="A307" s="99">
        <v>2.93</v>
      </c>
      <c r="B307" s="119">
        <f t="shared" si="34"/>
        <v>55.229198850108567</v>
      </c>
      <c r="C307" s="119">
        <f t="shared" si="36"/>
        <v>78.52532603778873</v>
      </c>
      <c r="D307" s="119">
        <f t="shared" si="37"/>
        <v>220.66196572845274</v>
      </c>
      <c r="E307" s="119">
        <f t="shared" si="38"/>
        <v>280.2765813893451</v>
      </c>
      <c r="F307" s="93">
        <f t="shared" si="35"/>
        <v>312.11927291137317</v>
      </c>
      <c r="G307" s="93">
        <f t="shared" si="39"/>
        <v>233.59394687358446</v>
      </c>
      <c r="H307" s="93">
        <f t="shared" si="40"/>
        <v>91.457307182920431</v>
      </c>
      <c r="I307" s="93">
        <f t="shared" si="41"/>
        <v>31.842691522028076</v>
      </c>
    </row>
    <row r="308" spans="1:9" x14ac:dyDescent="0.75">
      <c r="A308" s="99">
        <v>2.94</v>
      </c>
      <c r="B308" s="119">
        <f t="shared" si="34"/>
        <v>55.41769440932395</v>
      </c>
      <c r="C308" s="119">
        <f t="shared" si="36"/>
        <v>78.098642482741027</v>
      </c>
      <c r="D308" s="119">
        <f t="shared" si="37"/>
        <v>220.56253000748859</v>
      </c>
      <c r="E308" s="119">
        <f t="shared" si="38"/>
        <v>279.85767487377416</v>
      </c>
      <c r="F308" s="93">
        <f t="shared" si="35"/>
        <v>313.59180169185123</v>
      </c>
      <c r="G308" s="93">
        <f t="shared" si="39"/>
        <v>235.49315920911022</v>
      </c>
      <c r="H308" s="93">
        <f t="shared" si="40"/>
        <v>93.029271684362641</v>
      </c>
      <c r="I308" s="93">
        <f t="shared" si="41"/>
        <v>33.734126818077073</v>
      </c>
    </row>
    <row r="309" spans="1:9" x14ac:dyDescent="0.75">
      <c r="A309" s="99">
        <v>2.95</v>
      </c>
      <c r="B309" s="119">
        <f t="shared" si="34"/>
        <v>55.60618996853934</v>
      </c>
      <c r="C309" s="119">
        <f t="shared" si="36"/>
        <v>77.670736675884271</v>
      </c>
      <c r="D309" s="119">
        <f t="shared" si="37"/>
        <v>220.46281714803283</v>
      </c>
      <c r="E309" s="119">
        <f t="shared" si="38"/>
        <v>279.4376953348127</v>
      </c>
      <c r="F309" s="93">
        <f t="shared" si="35"/>
        <v>315.06921925271001</v>
      </c>
      <c r="G309" s="93">
        <f t="shared" si="39"/>
        <v>237.39848257682576</v>
      </c>
      <c r="H309" s="93">
        <f t="shared" si="40"/>
        <v>94.606402104677187</v>
      </c>
      <c r="I309" s="93">
        <f t="shared" si="41"/>
        <v>35.631523917897312</v>
      </c>
    </row>
    <row r="310" spans="1:9" x14ac:dyDescent="0.75">
      <c r="A310" s="99">
        <v>2.96</v>
      </c>
      <c r="B310" s="119">
        <f t="shared" si="34"/>
        <v>55.794685527754723</v>
      </c>
      <c r="C310" s="119">
        <f t="shared" si="36"/>
        <v>77.241608617218503</v>
      </c>
      <c r="D310" s="119">
        <f t="shared" si="37"/>
        <v>220.36282715008548</v>
      </c>
      <c r="E310" s="119">
        <f t="shared" si="38"/>
        <v>279.01664277246078</v>
      </c>
      <c r="F310" s="93">
        <f t="shared" si="35"/>
        <v>316.55152559394912</v>
      </c>
      <c r="G310" s="93">
        <f t="shared" si="39"/>
        <v>239.30991697673062</v>
      </c>
      <c r="H310" s="93">
        <f t="shared" si="40"/>
        <v>96.188698443863643</v>
      </c>
      <c r="I310" s="93">
        <f t="shared" si="41"/>
        <v>37.534882821488338</v>
      </c>
    </row>
    <row r="311" spans="1:9" x14ac:dyDescent="0.75">
      <c r="A311" s="99">
        <v>2.97</v>
      </c>
      <c r="B311" s="119">
        <f t="shared" si="34"/>
        <v>55.98318108697012</v>
      </c>
      <c r="C311" s="119">
        <f t="shared" si="36"/>
        <v>76.811258306743667</v>
      </c>
      <c r="D311" s="119">
        <f t="shared" si="37"/>
        <v>220.26256001364658</v>
      </c>
      <c r="E311" s="119">
        <f t="shared" si="38"/>
        <v>278.59451718671829</v>
      </c>
      <c r="F311" s="93">
        <f t="shared" si="35"/>
        <v>318.03872071556873</v>
      </c>
      <c r="G311" s="93">
        <f t="shared" si="39"/>
        <v>241.22746240882506</v>
      </c>
      <c r="H311" s="93">
        <f t="shared" si="40"/>
        <v>97.776160701922151</v>
      </c>
      <c r="I311" s="93">
        <f t="shared" si="41"/>
        <v>39.444203528850437</v>
      </c>
    </row>
    <row r="312" spans="1:9" x14ac:dyDescent="0.75">
      <c r="A312" s="99">
        <v>2.98</v>
      </c>
      <c r="B312" s="119">
        <f t="shared" si="34"/>
        <v>56.171676646185496</v>
      </c>
      <c r="C312" s="119">
        <f t="shared" si="36"/>
        <v>76.379685744459849</v>
      </c>
      <c r="D312" s="119">
        <f t="shared" si="37"/>
        <v>220.16201573871609</v>
      </c>
      <c r="E312" s="119">
        <f t="shared" si="38"/>
        <v>278.17131857758545</v>
      </c>
      <c r="F312" s="93">
        <f t="shared" si="35"/>
        <v>319.53080461756883</v>
      </c>
      <c r="G312" s="93">
        <f t="shared" si="39"/>
        <v>243.151118873109</v>
      </c>
      <c r="H312" s="93">
        <f t="shared" si="40"/>
        <v>99.36878887885274</v>
      </c>
      <c r="I312" s="93">
        <f t="shared" si="41"/>
        <v>41.359486039983381</v>
      </c>
    </row>
    <row r="313" spans="1:9" x14ac:dyDescent="0.75">
      <c r="A313" s="99">
        <v>2.99</v>
      </c>
      <c r="B313" s="119">
        <f t="shared" si="34"/>
        <v>56.360172205400893</v>
      </c>
      <c r="C313" s="119">
        <f t="shared" si="36"/>
        <v>75.946890930366962</v>
      </c>
      <c r="D313" s="119">
        <f t="shared" si="37"/>
        <v>220.061194325294</v>
      </c>
      <c r="E313" s="119">
        <f t="shared" si="38"/>
        <v>277.74704694506198</v>
      </c>
      <c r="F313" s="93">
        <f t="shared" si="35"/>
        <v>321.02777729994949</v>
      </c>
      <c r="G313" s="93">
        <f t="shared" si="39"/>
        <v>245.08088636958252</v>
      </c>
      <c r="H313" s="93">
        <f t="shared" si="40"/>
        <v>100.96658297465549</v>
      </c>
      <c r="I313" s="93">
        <f t="shared" si="41"/>
        <v>43.28073035488751</v>
      </c>
    </row>
    <row r="314" spans="1:9" x14ac:dyDescent="0.75">
      <c r="A314" s="99">
        <v>3</v>
      </c>
      <c r="B314" s="119">
        <f t="shared" si="34"/>
        <v>56.548667764616276</v>
      </c>
      <c r="C314" s="119">
        <f t="shared" si="36"/>
        <v>75.512873864465064</v>
      </c>
      <c r="D314" s="119">
        <f t="shared" si="37"/>
        <v>219.96009577338035</v>
      </c>
      <c r="E314" s="119">
        <f t="shared" si="38"/>
        <v>277.32170228914811</v>
      </c>
      <c r="F314" s="93">
        <f t="shared" si="35"/>
        <v>322.52963876271065</v>
      </c>
      <c r="G314" s="93">
        <f t="shared" si="39"/>
        <v>247.01676489824558</v>
      </c>
      <c r="H314" s="93">
        <f t="shared" si="40"/>
        <v>102.5695429893303</v>
      </c>
      <c r="I314" s="93">
        <f t="shared" si="41"/>
        <v>45.20793647356254</v>
      </c>
    </row>
    <row r="315" spans="1:9" x14ac:dyDescent="0.75">
      <c r="A315" s="99">
        <v>3.01</v>
      </c>
      <c r="B315" s="119">
        <f t="shared" si="34"/>
        <v>56.737163323831666</v>
      </c>
      <c r="C315" s="119">
        <f t="shared" si="36"/>
        <v>75.077634546754126</v>
      </c>
      <c r="D315" s="119">
        <f t="shared" si="37"/>
        <v>219.85872008297508</v>
      </c>
      <c r="E315" s="119">
        <f t="shared" si="38"/>
        <v>276.89528460984371</v>
      </c>
      <c r="F315" s="93">
        <f t="shared" si="35"/>
        <v>324.03638900585236</v>
      </c>
      <c r="G315" s="93">
        <f t="shared" si="39"/>
        <v>248.95875445909823</v>
      </c>
      <c r="H315" s="93">
        <f t="shared" si="40"/>
        <v>104.17766892287727</v>
      </c>
      <c r="I315" s="93">
        <f t="shared" si="41"/>
        <v>47.141104396008643</v>
      </c>
    </row>
    <row r="316" spans="1:9" x14ac:dyDescent="0.75">
      <c r="A316" s="99">
        <v>3.02</v>
      </c>
      <c r="B316" s="119">
        <f t="shared" si="34"/>
        <v>56.925658883047049</v>
      </c>
      <c r="C316" s="119">
        <f t="shared" si="36"/>
        <v>74.641172977234163</v>
      </c>
      <c r="D316" s="119">
        <f t="shared" si="37"/>
        <v>219.75706725407827</v>
      </c>
      <c r="E316" s="119">
        <f t="shared" si="38"/>
        <v>276.46779390714886</v>
      </c>
      <c r="F316" s="93">
        <f t="shared" si="35"/>
        <v>325.54802802937451</v>
      </c>
      <c r="G316" s="93">
        <f t="shared" si="39"/>
        <v>250.90685505214034</v>
      </c>
      <c r="H316" s="93">
        <f t="shared" si="40"/>
        <v>105.79096077529624</v>
      </c>
      <c r="I316" s="93">
        <f t="shared" si="41"/>
        <v>49.080234122225647</v>
      </c>
    </row>
    <row r="317" spans="1:9" x14ac:dyDescent="0.75">
      <c r="A317" s="99">
        <v>3.03</v>
      </c>
      <c r="B317" s="119">
        <f t="shared" si="34"/>
        <v>57.114154442262432</v>
      </c>
      <c r="C317" s="119">
        <f t="shared" si="36"/>
        <v>74.203489155905174</v>
      </c>
      <c r="D317" s="119">
        <f t="shared" si="37"/>
        <v>219.65513728668986</v>
      </c>
      <c r="E317" s="119">
        <f t="shared" si="38"/>
        <v>276.03923018106354</v>
      </c>
      <c r="F317" s="93">
        <f t="shared" si="35"/>
        <v>327.0645558332771</v>
      </c>
      <c r="G317" s="93">
        <f t="shared" si="39"/>
        <v>252.86106667737192</v>
      </c>
      <c r="H317" s="93">
        <f t="shared" si="40"/>
        <v>107.40941854658723</v>
      </c>
      <c r="I317" s="93">
        <f t="shared" si="41"/>
        <v>51.025325652213553</v>
      </c>
    </row>
    <row r="318" spans="1:9" x14ac:dyDescent="0.75">
      <c r="A318" s="99">
        <v>3.04</v>
      </c>
      <c r="B318" s="119">
        <f t="shared" si="34"/>
        <v>57.302650001477829</v>
      </c>
      <c r="C318" s="119">
        <f t="shared" si="36"/>
        <v>73.764583082767132</v>
      </c>
      <c r="D318" s="119">
        <f t="shared" si="37"/>
        <v>219.55293018080985</v>
      </c>
      <c r="E318" s="119">
        <f t="shared" si="38"/>
        <v>275.60959343158765</v>
      </c>
      <c r="F318" s="93">
        <f t="shared" si="35"/>
        <v>328.5859724175603</v>
      </c>
      <c r="G318" s="93">
        <f t="shared" si="39"/>
        <v>254.82138933479317</v>
      </c>
      <c r="H318" s="93">
        <f t="shared" si="40"/>
        <v>109.03304223675045</v>
      </c>
      <c r="I318" s="93">
        <f t="shared" si="41"/>
        <v>52.976378985972644</v>
      </c>
    </row>
    <row r="319" spans="1:9" x14ac:dyDescent="0.75">
      <c r="A319" s="99">
        <v>3.05</v>
      </c>
      <c r="B319" s="119">
        <f t="shared" si="34"/>
        <v>57.491145560693205</v>
      </c>
      <c r="C319" s="119">
        <f t="shared" si="36"/>
        <v>73.324454757820092</v>
      </c>
      <c r="D319" s="119">
        <f t="shared" si="37"/>
        <v>219.45044593643829</v>
      </c>
      <c r="E319" s="119">
        <f t="shared" si="38"/>
        <v>275.17888365872136</v>
      </c>
      <c r="F319" s="93">
        <f t="shared" si="35"/>
        <v>330.11227778222388</v>
      </c>
      <c r="G319" s="93">
        <f t="shared" si="39"/>
        <v>256.78782302440379</v>
      </c>
      <c r="H319" s="93">
        <f t="shared" si="40"/>
        <v>110.6618318457856</v>
      </c>
      <c r="I319" s="93">
        <f t="shared" si="41"/>
        <v>54.933394123502524</v>
      </c>
    </row>
    <row r="320" spans="1:9" x14ac:dyDescent="0.75">
      <c r="A320" s="99">
        <v>3.06</v>
      </c>
      <c r="B320" s="119">
        <f t="shared" si="34"/>
        <v>57.679641119908602</v>
      </c>
      <c r="C320" s="119">
        <f t="shared" si="36"/>
        <v>72.883104181063999</v>
      </c>
      <c r="D320" s="119">
        <f t="shared" si="37"/>
        <v>219.34768455357514</v>
      </c>
      <c r="E320" s="119">
        <f t="shared" si="38"/>
        <v>274.74710086246449</v>
      </c>
      <c r="F320" s="93">
        <f t="shared" si="35"/>
        <v>331.64347192726819</v>
      </c>
      <c r="G320" s="93">
        <f t="shared" si="39"/>
        <v>258.76036774620422</v>
      </c>
      <c r="H320" s="93">
        <f t="shared" si="40"/>
        <v>112.29578737369306</v>
      </c>
      <c r="I320" s="93">
        <f t="shared" si="41"/>
        <v>56.896371064803702</v>
      </c>
    </row>
    <row r="321" spans="1:9" x14ac:dyDescent="0.75">
      <c r="A321" s="99">
        <v>3.07</v>
      </c>
      <c r="B321" s="119">
        <f t="shared" si="34"/>
        <v>57.868136679123985</v>
      </c>
      <c r="C321" s="119">
        <f t="shared" si="36"/>
        <v>72.44053135249888</v>
      </c>
      <c r="D321" s="119">
        <f t="shared" si="37"/>
        <v>219.2446460322204</v>
      </c>
      <c r="E321" s="119">
        <f t="shared" si="38"/>
        <v>274.31424504281722</v>
      </c>
      <c r="F321" s="93">
        <f t="shared" si="35"/>
        <v>333.17955485269283</v>
      </c>
      <c r="G321" s="93">
        <f t="shared" si="39"/>
        <v>260.73902350019398</v>
      </c>
      <c r="H321" s="93">
        <f t="shared" si="40"/>
        <v>113.93490882047243</v>
      </c>
      <c r="I321" s="93">
        <f t="shared" si="41"/>
        <v>58.865309809875612</v>
      </c>
    </row>
    <row r="322" spans="1:9" x14ac:dyDescent="0.75">
      <c r="A322" s="99">
        <v>3.08</v>
      </c>
      <c r="B322" s="119">
        <f t="shared" si="34"/>
        <v>58.056632238339382</v>
      </c>
      <c r="C322" s="119">
        <f t="shared" si="36"/>
        <v>71.996736272124707</v>
      </c>
      <c r="D322" s="119">
        <f t="shared" si="37"/>
        <v>219.14133037237406</v>
      </c>
      <c r="E322" s="119">
        <f t="shared" si="38"/>
        <v>273.88031619977943</v>
      </c>
      <c r="F322" s="93">
        <f t="shared" si="35"/>
        <v>334.72052655849802</v>
      </c>
      <c r="G322" s="93">
        <f t="shared" si="39"/>
        <v>262.72379028637329</v>
      </c>
      <c r="H322" s="93">
        <f t="shared" si="40"/>
        <v>115.57919618612397</v>
      </c>
      <c r="I322" s="93">
        <f t="shared" si="41"/>
        <v>60.840210358718593</v>
      </c>
    </row>
    <row r="323" spans="1:9" x14ac:dyDescent="0.75">
      <c r="A323" s="99">
        <v>3.09</v>
      </c>
      <c r="B323" s="119">
        <f t="shared" si="34"/>
        <v>58.245127797554758</v>
      </c>
      <c r="C323" s="119">
        <f t="shared" si="36"/>
        <v>71.551718939941566</v>
      </c>
      <c r="D323" s="119">
        <f t="shared" si="37"/>
        <v>219.03773757403616</v>
      </c>
      <c r="E323" s="119">
        <f t="shared" si="38"/>
        <v>273.44531433335118</v>
      </c>
      <c r="F323" s="93">
        <f t="shared" si="35"/>
        <v>336.26638704468382</v>
      </c>
      <c r="G323" s="93">
        <f t="shared" si="39"/>
        <v>264.71466810474226</v>
      </c>
      <c r="H323" s="93">
        <f t="shared" si="40"/>
        <v>117.22864947064767</v>
      </c>
      <c r="I323" s="93">
        <f t="shared" si="41"/>
        <v>62.821072711332647</v>
      </c>
    </row>
    <row r="324" spans="1:9" x14ac:dyDescent="0.75">
      <c r="A324" s="99">
        <v>3.1</v>
      </c>
      <c r="B324" s="119">
        <f t="shared" si="34"/>
        <v>58.433623356770156</v>
      </c>
      <c r="C324" s="119">
        <f t="shared" si="36"/>
        <v>71.105479355949328</v>
      </c>
      <c r="D324" s="119">
        <f t="shared" si="37"/>
        <v>218.93386763720667</v>
      </c>
      <c r="E324" s="119">
        <f t="shared" si="38"/>
        <v>273.00923944353235</v>
      </c>
      <c r="F324" s="93">
        <f t="shared" si="35"/>
        <v>337.8171363112499</v>
      </c>
      <c r="G324" s="93">
        <f t="shared" si="39"/>
        <v>266.71165695530055</v>
      </c>
      <c r="H324" s="93">
        <f t="shared" si="40"/>
        <v>118.88326867404322</v>
      </c>
      <c r="I324" s="93">
        <f t="shared" si="41"/>
        <v>64.807896867717545</v>
      </c>
    </row>
    <row r="325" spans="1:9" x14ac:dyDescent="0.75">
      <c r="A325" s="99">
        <v>3.11</v>
      </c>
      <c r="B325" s="119">
        <f t="shared" si="34"/>
        <v>58.622118915985538</v>
      </c>
      <c r="C325" s="119">
        <f t="shared" si="36"/>
        <v>70.658017520148093</v>
      </c>
      <c r="D325" s="119">
        <f t="shared" si="37"/>
        <v>218.82972056188561</v>
      </c>
      <c r="E325" s="119">
        <f t="shared" si="38"/>
        <v>272.57209153032318</v>
      </c>
      <c r="F325" s="93">
        <f t="shared" si="35"/>
        <v>339.37277435819658</v>
      </c>
      <c r="G325" s="93">
        <f t="shared" si="39"/>
        <v>268.71475683804852</v>
      </c>
      <c r="H325" s="93">
        <f t="shared" si="40"/>
        <v>120.54305379631097</v>
      </c>
      <c r="I325" s="93">
        <f t="shared" si="41"/>
        <v>66.800682827873402</v>
      </c>
    </row>
    <row r="326" spans="1:9" x14ac:dyDescent="0.75">
      <c r="A326" s="99">
        <v>3.12</v>
      </c>
      <c r="B326" s="119">
        <f t="shared" si="34"/>
        <v>58.810614475200929</v>
      </c>
      <c r="C326" s="119">
        <f t="shared" si="36"/>
        <v>70.209333432537818</v>
      </c>
      <c r="D326" s="119">
        <f t="shared" si="37"/>
        <v>218.72529634807296</v>
      </c>
      <c r="E326" s="119">
        <f t="shared" si="38"/>
        <v>272.13387059372343</v>
      </c>
      <c r="F326" s="93">
        <f t="shared" si="35"/>
        <v>340.93330118552382</v>
      </c>
      <c r="G326" s="93">
        <f t="shared" si="39"/>
        <v>270.72396775298603</v>
      </c>
      <c r="H326" s="93">
        <f t="shared" si="40"/>
        <v>122.20800483745086</v>
      </c>
      <c r="I326" s="93">
        <f t="shared" si="41"/>
        <v>68.799430591800387</v>
      </c>
    </row>
    <row r="327" spans="1:9" x14ac:dyDescent="0.75">
      <c r="A327" s="99">
        <v>3.13</v>
      </c>
      <c r="B327" s="119">
        <f t="shared" si="34"/>
        <v>58.999110034416319</v>
      </c>
      <c r="C327" s="119">
        <f t="shared" si="36"/>
        <v>69.759427093118489</v>
      </c>
      <c r="D327" s="119">
        <f t="shared" si="37"/>
        <v>218.6205949957687</v>
      </c>
      <c r="E327" s="119">
        <f t="shared" si="38"/>
        <v>271.69457663373316</v>
      </c>
      <c r="F327" s="93">
        <f t="shared" si="35"/>
        <v>342.49871679323149</v>
      </c>
      <c r="G327" s="93">
        <f t="shared" si="39"/>
        <v>272.73928970011298</v>
      </c>
      <c r="H327" s="93">
        <f t="shared" si="40"/>
        <v>123.8781217974628</v>
      </c>
      <c r="I327" s="93">
        <f t="shared" si="41"/>
        <v>70.804140159498331</v>
      </c>
    </row>
    <row r="328" spans="1:9" x14ac:dyDescent="0.75">
      <c r="A328" s="99">
        <v>3.14</v>
      </c>
      <c r="B328" s="119">
        <f t="shared" si="34"/>
        <v>59.187605593631702</v>
      </c>
      <c r="C328" s="119">
        <f t="shared" si="36"/>
        <v>69.308298501890164</v>
      </c>
      <c r="D328" s="119">
        <f t="shared" si="37"/>
        <v>218.51561650497288</v>
      </c>
      <c r="E328" s="119">
        <f t="shared" si="38"/>
        <v>271.25420965035249</v>
      </c>
      <c r="F328" s="93">
        <f t="shared" si="35"/>
        <v>344.06902118131984</v>
      </c>
      <c r="G328" s="93">
        <f t="shared" si="39"/>
        <v>274.7607226794297</v>
      </c>
      <c r="H328" s="93">
        <f t="shared" si="40"/>
        <v>125.55340467634696</v>
      </c>
      <c r="I328" s="93">
        <f t="shared" si="41"/>
        <v>72.814811530967347</v>
      </c>
    </row>
    <row r="329" spans="1:9" x14ac:dyDescent="0.75">
      <c r="A329" s="99">
        <v>3.15</v>
      </c>
      <c r="B329" s="119">
        <f t="shared" si="34"/>
        <v>59.376101152847092</v>
      </c>
      <c r="C329" s="119">
        <f t="shared" si="36"/>
        <v>68.855947658852799</v>
      </c>
      <c r="D329" s="119">
        <f t="shared" si="37"/>
        <v>218.41036087568548</v>
      </c>
      <c r="E329" s="119">
        <f t="shared" si="38"/>
        <v>270.8127696435813</v>
      </c>
      <c r="F329" s="93">
        <f t="shared" si="35"/>
        <v>345.64421434978851</v>
      </c>
      <c r="G329" s="93">
        <f t="shared" si="39"/>
        <v>276.7882666909357</v>
      </c>
      <c r="H329" s="93">
        <f t="shared" si="40"/>
        <v>127.23385347410303</v>
      </c>
      <c r="I329" s="93">
        <f t="shared" si="41"/>
        <v>74.831444706207208</v>
      </c>
    </row>
    <row r="330" spans="1:9" x14ac:dyDescent="0.75">
      <c r="A330" s="99">
        <v>3.16</v>
      </c>
      <c r="B330" s="119">
        <f t="shared" si="34"/>
        <v>59.564596712062482</v>
      </c>
      <c r="C330" s="119">
        <f t="shared" si="36"/>
        <v>68.402374564006394</v>
      </c>
      <c r="D330" s="119">
        <f t="shared" si="37"/>
        <v>218.3048281079065</v>
      </c>
      <c r="E330" s="119">
        <f t="shared" si="38"/>
        <v>270.3702566134196</v>
      </c>
      <c r="F330" s="93">
        <f t="shared" si="35"/>
        <v>347.22429629863774</v>
      </c>
      <c r="G330" s="93">
        <f t="shared" si="39"/>
        <v>278.82192173463136</v>
      </c>
      <c r="H330" s="93">
        <f t="shared" si="40"/>
        <v>128.91946819073124</v>
      </c>
      <c r="I330" s="93">
        <f t="shared" si="41"/>
        <v>76.85403968521814</v>
      </c>
    </row>
    <row r="331" spans="1:9" x14ac:dyDescent="0.75">
      <c r="A331" s="99">
        <v>3.17</v>
      </c>
      <c r="B331" s="119">
        <f t="shared" si="34"/>
        <v>59.753092271277872</v>
      </c>
      <c r="C331" s="119">
        <f t="shared" si="36"/>
        <v>67.947579217350963</v>
      </c>
      <c r="D331" s="119">
        <f t="shared" si="37"/>
        <v>218.19901820163594</v>
      </c>
      <c r="E331" s="119">
        <f t="shared" si="38"/>
        <v>269.92667055986743</v>
      </c>
      <c r="F331" s="93">
        <f t="shared" si="35"/>
        <v>348.80926702786741</v>
      </c>
      <c r="G331" s="93">
        <f t="shared" si="39"/>
        <v>280.86168781051646</v>
      </c>
      <c r="H331" s="93">
        <f t="shared" si="40"/>
        <v>130.61024882623147</v>
      </c>
      <c r="I331" s="93">
        <f t="shared" si="41"/>
        <v>78.882596467999974</v>
      </c>
    </row>
    <row r="332" spans="1:9" x14ac:dyDescent="0.75">
      <c r="A332" s="99">
        <v>3.18</v>
      </c>
      <c r="B332" s="119">
        <f t="shared" si="34"/>
        <v>59.941587830493255</v>
      </c>
      <c r="C332" s="119">
        <f t="shared" si="36"/>
        <v>67.491561618886522</v>
      </c>
      <c r="D332" s="119">
        <f t="shared" si="37"/>
        <v>218.09293115687379</v>
      </c>
      <c r="E332" s="119">
        <f t="shared" si="38"/>
        <v>269.4820114829248</v>
      </c>
      <c r="F332" s="93">
        <f t="shared" si="35"/>
        <v>350.39912653747774</v>
      </c>
      <c r="G332" s="93">
        <f t="shared" si="39"/>
        <v>282.90756491859122</v>
      </c>
      <c r="H332" s="93">
        <f t="shared" si="40"/>
        <v>132.30619538060395</v>
      </c>
      <c r="I332" s="93">
        <f t="shared" si="41"/>
        <v>80.917115054552937</v>
      </c>
    </row>
    <row r="333" spans="1:9" x14ac:dyDescent="0.75">
      <c r="A333" s="99">
        <v>3.19</v>
      </c>
      <c r="B333" s="119">
        <f t="shared" si="34"/>
        <v>60.130083389708638</v>
      </c>
      <c r="C333" s="119">
        <f t="shared" si="36"/>
        <v>67.034321768613026</v>
      </c>
      <c r="D333" s="119">
        <f t="shared" si="37"/>
        <v>217.98656697362006</v>
      </c>
      <c r="E333" s="119">
        <f t="shared" si="38"/>
        <v>269.03627938259166</v>
      </c>
      <c r="F333" s="93">
        <f t="shared" si="35"/>
        <v>351.9938748274684</v>
      </c>
      <c r="G333" s="93">
        <f t="shared" si="39"/>
        <v>284.95955305885536</v>
      </c>
      <c r="H333" s="93">
        <f t="shared" si="40"/>
        <v>134.00730785384835</v>
      </c>
      <c r="I333" s="93">
        <f t="shared" si="41"/>
        <v>82.957595444876745</v>
      </c>
    </row>
    <row r="334" spans="1:9" x14ac:dyDescent="0.75">
      <c r="A334" s="99">
        <v>3.2</v>
      </c>
      <c r="B334" s="119">
        <f t="shared" si="34"/>
        <v>60.318578948924035</v>
      </c>
      <c r="C334" s="119">
        <f t="shared" si="36"/>
        <v>66.575859666530491</v>
      </c>
      <c r="D334" s="119">
        <f t="shared" si="37"/>
        <v>217.87992565187474</v>
      </c>
      <c r="E334" s="119">
        <f t="shared" si="38"/>
        <v>268.58947425886799</v>
      </c>
      <c r="F334" s="93">
        <f t="shared" si="35"/>
        <v>353.59351189783973</v>
      </c>
      <c r="G334" s="93">
        <f t="shared" si="39"/>
        <v>287.01765223130923</v>
      </c>
      <c r="H334" s="93">
        <f t="shared" si="40"/>
        <v>135.71358624596499</v>
      </c>
      <c r="I334" s="93">
        <f t="shared" si="41"/>
        <v>85.004037638971738</v>
      </c>
    </row>
    <row r="335" spans="1:9" x14ac:dyDescent="0.75">
      <c r="A335" s="99">
        <v>3.21</v>
      </c>
      <c r="B335" s="119">
        <f t="shared" ref="B335:B398" si="42">A335*$E$3*60*1000</f>
        <v>60.507074508139418</v>
      </c>
      <c r="C335" s="119">
        <f t="shared" si="36"/>
        <v>66.116175312638944</v>
      </c>
      <c r="D335" s="119">
        <f t="shared" si="37"/>
        <v>217.77300719163784</v>
      </c>
      <c r="E335" s="119">
        <f t="shared" si="38"/>
        <v>268.14159611175393</v>
      </c>
      <c r="F335" s="93">
        <f t="shared" ref="F335:F398" si="43">($M$2*$M$3*$B$3+$E$4*($B$2*$M$2*(A335^2)/(2*$E$2))+($E$5*$M$2*A335^2)/2+($E$6*A335))/1000</f>
        <v>355.19803774859145</v>
      </c>
      <c r="G335" s="93">
        <f t="shared" si="39"/>
        <v>289.08186243595253</v>
      </c>
      <c r="H335" s="93">
        <f t="shared" si="40"/>
        <v>137.4250305569536</v>
      </c>
      <c r="I335" s="93">
        <f t="shared" si="41"/>
        <v>87.056441636837519</v>
      </c>
    </row>
    <row r="336" spans="1:9" x14ac:dyDescent="0.75">
      <c r="A336" s="99">
        <v>3.22</v>
      </c>
      <c r="B336" s="119">
        <f t="shared" si="42"/>
        <v>60.695570067354808</v>
      </c>
      <c r="C336" s="119">
        <f t="shared" ref="C336:C399" si="44">IF( $B336&lt;H$9, H$3*$B336^2+H$4*$B336+H$5, "MAX FLOW REACHED")</f>
        <v>65.655268706938358</v>
      </c>
      <c r="D336" s="119">
        <f t="shared" ref="D336:D399" si="45">IF( $B336&lt;I$9, I$3*$B336^2+I$4*$B336+I$5, "MAX FLOW REACHED")</f>
        <v>217.66581159290936</v>
      </c>
      <c r="E336" s="119">
        <f t="shared" ref="E336:E399" si="46">IF( $B336&lt;J$9, J$3*$B336^2+J$4*$B336+J$5, "MAX FLOW REACHED")</f>
        <v>267.69264494124934</v>
      </c>
      <c r="F336" s="93">
        <f t="shared" si="43"/>
        <v>356.80745237972371</v>
      </c>
      <c r="G336" s="93">
        <f t="shared" ref="G336:G399" si="47">IF(C336&lt;&gt;"MAX FLOW REACHED",ABS(C336-$F336),"N/A")</f>
        <v>291.15218367278533</v>
      </c>
      <c r="H336" s="93">
        <f t="shared" ref="H336:H399" si="48">IF(D336&lt;&gt;"MAX FLOW REACHED",ABS(D336-$F336),"N/A")</f>
        <v>139.14164078681435</v>
      </c>
      <c r="I336" s="93">
        <f t="shared" ref="I336:I399" si="49">IF(E336&lt;&gt;"MAX FLOW REACHED",ABS(E336-$F336),"N/A")</f>
        <v>89.114807438474372</v>
      </c>
    </row>
    <row r="337" spans="1:9" x14ac:dyDescent="0.75">
      <c r="A337" s="99">
        <v>3.23</v>
      </c>
      <c r="B337" s="119">
        <f t="shared" si="42"/>
        <v>60.884065626570184</v>
      </c>
      <c r="C337" s="119">
        <f t="shared" si="44"/>
        <v>65.193139849428775</v>
      </c>
      <c r="D337" s="119">
        <f t="shared" si="45"/>
        <v>217.5583388556893</v>
      </c>
      <c r="E337" s="119">
        <f t="shared" si="46"/>
        <v>267.24262074735429</v>
      </c>
      <c r="F337" s="93">
        <f t="shared" si="43"/>
        <v>358.42175579123648</v>
      </c>
      <c r="G337" s="93">
        <f t="shared" si="47"/>
        <v>293.22861594180767</v>
      </c>
      <c r="H337" s="93">
        <f t="shared" si="48"/>
        <v>140.86341693554718</v>
      </c>
      <c r="I337" s="93">
        <f t="shared" si="49"/>
        <v>91.179135043882184</v>
      </c>
    </row>
    <row r="338" spans="1:9" x14ac:dyDescent="0.75">
      <c r="A338" s="99">
        <v>3.24</v>
      </c>
      <c r="B338" s="119">
        <f t="shared" si="42"/>
        <v>61.072561185785588</v>
      </c>
      <c r="C338" s="119">
        <f t="shared" si="44"/>
        <v>64.729788740110081</v>
      </c>
      <c r="D338" s="119">
        <f t="shared" si="45"/>
        <v>217.45058897997765</v>
      </c>
      <c r="E338" s="119">
        <f t="shared" si="46"/>
        <v>266.79152353006867</v>
      </c>
      <c r="F338" s="93">
        <f t="shared" si="43"/>
        <v>360.0409479831298</v>
      </c>
      <c r="G338" s="93">
        <f t="shared" si="47"/>
        <v>295.31115924301969</v>
      </c>
      <c r="H338" s="93">
        <f t="shared" si="48"/>
        <v>142.59035900315214</v>
      </c>
      <c r="I338" s="93">
        <f t="shared" si="49"/>
        <v>93.249424453061124</v>
      </c>
    </row>
    <row r="339" spans="1:9" x14ac:dyDescent="0.75">
      <c r="A339" s="99">
        <v>3.25</v>
      </c>
      <c r="B339" s="119">
        <f t="shared" si="42"/>
        <v>61.261056745000971</v>
      </c>
      <c r="C339" s="119">
        <f t="shared" si="44"/>
        <v>64.265215378982418</v>
      </c>
      <c r="D339" s="119">
        <f t="shared" si="45"/>
        <v>217.34256196577442</v>
      </c>
      <c r="E339" s="119">
        <f t="shared" si="46"/>
        <v>266.33935328939265</v>
      </c>
      <c r="F339" s="93">
        <f t="shared" si="43"/>
        <v>361.6650289554035</v>
      </c>
      <c r="G339" s="93">
        <f t="shared" si="47"/>
        <v>297.39981357642108</v>
      </c>
      <c r="H339" s="93">
        <f t="shared" si="48"/>
        <v>144.32246698962908</v>
      </c>
      <c r="I339" s="93">
        <f t="shared" si="49"/>
        <v>95.325675666010852</v>
      </c>
    </row>
    <row r="340" spans="1:9" x14ac:dyDescent="0.75">
      <c r="A340" s="99">
        <v>3.26</v>
      </c>
      <c r="B340" s="119">
        <f t="shared" si="42"/>
        <v>61.449552304216354</v>
      </c>
      <c r="C340" s="119">
        <f t="shared" si="44"/>
        <v>63.799419766045716</v>
      </c>
      <c r="D340" s="119">
        <f t="shared" si="45"/>
        <v>217.23425781307961</v>
      </c>
      <c r="E340" s="119">
        <f t="shared" si="46"/>
        <v>265.88611002532605</v>
      </c>
      <c r="F340" s="93">
        <f t="shared" si="43"/>
        <v>363.2939987080577</v>
      </c>
      <c r="G340" s="93">
        <f t="shared" si="47"/>
        <v>299.49457894201197</v>
      </c>
      <c r="H340" s="93">
        <f t="shared" si="48"/>
        <v>146.05974089497809</v>
      </c>
      <c r="I340" s="93">
        <f t="shared" si="49"/>
        <v>97.407888682731652</v>
      </c>
    </row>
    <row r="341" spans="1:9" x14ac:dyDescent="0.75">
      <c r="A341" s="99">
        <v>3.27</v>
      </c>
      <c r="B341" s="119">
        <f t="shared" si="42"/>
        <v>61.638047863431737</v>
      </c>
      <c r="C341" s="119">
        <f t="shared" si="44"/>
        <v>63.332401901299988</v>
      </c>
      <c r="D341" s="119">
        <f t="shared" si="45"/>
        <v>217.12567652189324</v>
      </c>
      <c r="E341" s="119">
        <f t="shared" si="46"/>
        <v>265.43179373786904</v>
      </c>
      <c r="F341" s="93">
        <f t="shared" si="43"/>
        <v>364.92785724109251</v>
      </c>
      <c r="G341" s="93">
        <f t="shared" si="47"/>
        <v>301.59545533979252</v>
      </c>
      <c r="H341" s="93">
        <f t="shared" si="48"/>
        <v>147.80218071919927</v>
      </c>
      <c r="I341" s="93">
        <f t="shared" si="49"/>
        <v>99.496063503223468</v>
      </c>
    </row>
    <row r="342" spans="1:9" x14ac:dyDescent="0.75">
      <c r="A342" s="99">
        <v>3.28</v>
      </c>
      <c r="B342" s="119">
        <f t="shared" si="42"/>
        <v>61.82654342264712</v>
      </c>
      <c r="C342" s="119">
        <f t="shared" si="44"/>
        <v>62.864161784745235</v>
      </c>
      <c r="D342" s="119">
        <f t="shared" si="45"/>
        <v>217.01681809221526</v>
      </c>
      <c r="E342" s="119">
        <f t="shared" si="46"/>
        <v>264.97640442702158</v>
      </c>
      <c r="F342" s="93">
        <f t="shared" si="43"/>
        <v>366.56660455450776</v>
      </c>
      <c r="G342" s="93">
        <f t="shared" si="47"/>
        <v>303.70244276976251</v>
      </c>
      <c r="H342" s="93">
        <f t="shared" si="48"/>
        <v>149.5497864622925</v>
      </c>
      <c r="I342" s="93">
        <f t="shared" si="49"/>
        <v>101.59020012748618</v>
      </c>
    </row>
    <row r="343" spans="1:9" x14ac:dyDescent="0.75">
      <c r="A343" s="99">
        <v>3.29</v>
      </c>
      <c r="B343" s="119">
        <f t="shared" si="42"/>
        <v>62.015038981862524</v>
      </c>
      <c r="C343" s="119">
        <f t="shared" si="44"/>
        <v>62.3946994163814</v>
      </c>
      <c r="D343" s="119">
        <f t="shared" si="45"/>
        <v>216.9076825240457</v>
      </c>
      <c r="E343" s="119">
        <f t="shared" si="46"/>
        <v>264.51994209278348</v>
      </c>
      <c r="F343" s="93">
        <f t="shared" si="43"/>
        <v>368.21024064830362</v>
      </c>
      <c r="G343" s="93">
        <f t="shared" si="47"/>
        <v>305.81554123192223</v>
      </c>
      <c r="H343" s="93">
        <f t="shared" si="48"/>
        <v>151.30255812425793</v>
      </c>
      <c r="I343" s="93">
        <f t="shared" si="49"/>
        <v>103.69029855552014</v>
      </c>
    </row>
    <row r="344" spans="1:9" x14ac:dyDescent="0.75">
      <c r="A344" s="99">
        <v>3.3</v>
      </c>
      <c r="B344" s="119">
        <f t="shared" si="42"/>
        <v>62.2035345410779</v>
      </c>
      <c r="C344" s="119">
        <f t="shared" si="44"/>
        <v>61.924014796208581</v>
      </c>
      <c r="D344" s="119">
        <f t="shared" si="45"/>
        <v>216.79826981738455</v>
      </c>
      <c r="E344" s="119">
        <f t="shared" si="46"/>
        <v>264.06240673515504</v>
      </c>
      <c r="F344" s="93">
        <f t="shared" si="43"/>
        <v>369.85876552247987</v>
      </c>
      <c r="G344" s="93">
        <f t="shared" si="47"/>
        <v>307.93475072627132</v>
      </c>
      <c r="H344" s="93">
        <f t="shared" si="48"/>
        <v>153.06049570509532</v>
      </c>
      <c r="I344" s="93">
        <f t="shared" si="49"/>
        <v>105.79635878732483</v>
      </c>
    </row>
    <row r="345" spans="1:9" x14ac:dyDescent="0.75">
      <c r="A345" s="99">
        <v>3.31</v>
      </c>
      <c r="B345" s="119">
        <f t="shared" si="42"/>
        <v>62.39203010029329</v>
      </c>
      <c r="C345" s="119">
        <f t="shared" si="44"/>
        <v>61.452107924226738</v>
      </c>
      <c r="D345" s="119">
        <f t="shared" si="45"/>
        <v>216.68857997223182</v>
      </c>
      <c r="E345" s="119">
        <f t="shared" si="46"/>
        <v>263.60379835413607</v>
      </c>
      <c r="F345" s="93">
        <f t="shared" si="43"/>
        <v>371.51217917703673</v>
      </c>
      <c r="G345" s="93">
        <f t="shared" si="47"/>
        <v>310.06007125280996</v>
      </c>
      <c r="H345" s="93">
        <f t="shared" si="48"/>
        <v>154.82359920480491</v>
      </c>
      <c r="I345" s="93">
        <f t="shared" si="49"/>
        <v>107.90838082290065</v>
      </c>
    </row>
    <row r="346" spans="1:9" x14ac:dyDescent="0.75">
      <c r="A346" s="99">
        <v>3.32</v>
      </c>
      <c r="B346" s="119">
        <f t="shared" si="42"/>
        <v>62.580525659508666</v>
      </c>
      <c r="C346" s="119">
        <f t="shared" si="44"/>
        <v>60.978978800435868</v>
      </c>
      <c r="D346" s="119">
        <f t="shared" si="45"/>
        <v>216.57861298858754</v>
      </c>
      <c r="E346" s="119">
        <f t="shared" si="46"/>
        <v>263.14411694972665</v>
      </c>
      <c r="F346" s="93">
        <f t="shared" si="43"/>
        <v>373.17048161197391</v>
      </c>
      <c r="G346" s="93">
        <f t="shared" si="47"/>
        <v>312.19150281153804</v>
      </c>
      <c r="H346" s="93">
        <f t="shared" si="48"/>
        <v>156.59186862338638</v>
      </c>
      <c r="I346" s="93">
        <f t="shared" si="49"/>
        <v>110.02636466224726</v>
      </c>
    </row>
    <row r="347" spans="1:9" x14ac:dyDescent="0.75">
      <c r="A347" s="99">
        <v>3.33</v>
      </c>
      <c r="B347" s="119">
        <f t="shared" si="42"/>
        <v>62.769021218724077</v>
      </c>
      <c r="C347" s="119">
        <f t="shared" si="44"/>
        <v>60.504627424835888</v>
      </c>
      <c r="D347" s="119">
        <f t="shared" si="45"/>
        <v>216.46836886645164</v>
      </c>
      <c r="E347" s="119">
        <f t="shared" si="46"/>
        <v>262.68336252192665</v>
      </c>
      <c r="F347" s="93">
        <f t="shared" si="43"/>
        <v>374.83367282729182</v>
      </c>
      <c r="G347" s="93">
        <f t="shared" si="47"/>
        <v>314.3290454024559</v>
      </c>
      <c r="H347" s="93">
        <f t="shared" si="48"/>
        <v>158.36530396084018</v>
      </c>
      <c r="I347" s="93">
        <f t="shared" si="49"/>
        <v>112.15031030536517</v>
      </c>
    </row>
    <row r="348" spans="1:9" x14ac:dyDescent="0.75">
      <c r="A348" s="99">
        <v>3.34</v>
      </c>
      <c r="B348" s="119">
        <f t="shared" si="42"/>
        <v>62.957516777939453</v>
      </c>
      <c r="C348" s="119">
        <f t="shared" si="44"/>
        <v>60.029053797426954</v>
      </c>
      <c r="D348" s="119">
        <f t="shared" si="45"/>
        <v>216.35784760582416</v>
      </c>
      <c r="E348" s="119">
        <f t="shared" si="46"/>
        <v>262.22153507073625</v>
      </c>
      <c r="F348" s="93">
        <f t="shared" si="43"/>
        <v>376.50175282299011</v>
      </c>
      <c r="G348" s="93">
        <f t="shared" si="47"/>
        <v>316.47269902556314</v>
      </c>
      <c r="H348" s="93">
        <f t="shared" si="48"/>
        <v>160.14390521716595</v>
      </c>
      <c r="I348" s="93">
        <f t="shared" si="49"/>
        <v>114.28021775225386</v>
      </c>
    </row>
    <row r="349" spans="1:9" x14ac:dyDescent="0.75">
      <c r="A349" s="99">
        <v>3.35</v>
      </c>
      <c r="B349" s="119">
        <f t="shared" si="42"/>
        <v>63.146012337154836</v>
      </c>
      <c r="C349" s="119">
        <f t="shared" si="44"/>
        <v>59.55225791820898</v>
      </c>
      <c r="D349" s="119">
        <f t="shared" si="45"/>
        <v>216.24704920670513</v>
      </c>
      <c r="E349" s="119">
        <f t="shared" si="46"/>
        <v>261.75863459615533</v>
      </c>
      <c r="F349" s="93">
        <f t="shared" si="43"/>
        <v>378.1747215990689</v>
      </c>
      <c r="G349" s="93">
        <f t="shared" si="47"/>
        <v>318.62246368085994</v>
      </c>
      <c r="H349" s="93">
        <f t="shared" si="48"/>
        <v>161.92767239236377</v>
      </c>
      <c r="I349" s="93">
        <f t="shared" si="49"/>
        <v>116.41608700291357</v>
      </c>
    </row>
    <row r="350" spans="1:9" x14ac:dyDescent="0.75">
      <c r="A350" s="99">
        <v>3.36</v>
      </c>
      <c r="B350" s="119">
        <f t="shared" si="42"/>
        <v>63.334507896370226</v>
      </c>
      <c r="C350" s="119">
        <f t="shared" si="44"/>
        <v>59.074239787181952</v>
      </c>
      <c r="D350" s="119">
        <f t="shared" si="45"/>
        <v>216.13597366909448</v>
      </c>
      <c r="E350" s="119">
        <f t="shared" si="46"/>
        <v>261.29466109818395</v>
      </c>
      <c r="F350" s="93">
        <f t="shared" si="43"/>
        <v>379.8525791555283</v>
      </c>
      <c r="G350" s="93">
        <f t="shared" si="47"/>
        <v>320.77833936834634</v>
      </c>
      <c r="H350" s="93">
        <f t="shared" si="48"/>
        <v>163.71660548643382</v>
      </c>
      <c r="I350" s="93">
        <f t="shared" si="49"/>
        <v>118.55791805734435</v>
      </c>
    </row>
    <row r="351" spans="1:9" x14ac:dyDescent="0.75">
      <c r="A351" s="99">
        <v>3.37</v>
      </c>
      <c r="B351" s="119">
        <f t="shared" si="42"/>
        <v>63.523003455585616</v>
      </c>
      <c r="C351" s="119">
        <f t="shared" si="44"/>
        <v>58.594999404345899</v>
      </c>
      <c r="D351" s="119">
        <f t="shared" si="45"/>
        <v>216.02462099299225</v>
      </c>
      <c r="E351" s="119">
        <f t="shared" si="46"/>
        <v>260.829614576822</v>
      </c>
      <c r="F351" s="93">
        <f t="shared" si="43"/>
        <v>381.53532549236809</v>
      </c>
      <c r="G351" s="93">
        <f t="shared" si="47"/>
        <v>322.94032608802218</v>
      </c>
      <c r="H351" s="93">
        <f t="shared" si="48"/>
        <v>165.51070449937583</v>
      </c>
      <c r="I351" s="93">
        <f t="shared" si="49"/>
        <v>120.70571091554609</v>
      </c>
    </row>
    <row r="352" spans="1:9" x14ac:dyDescent="0.75">
      <c r="A352" s="99">
        <v>3.38</v>
      </c>
      <c r="B352" s="119">
        <f t="shared" si="42"/>
        <v>63.711499014801014</v>
      </c>
      <c r="C352" s="119">
        <f t="shared" si="44"/>
        <v>58.114536769700806</v>
      </c>
      <c r="D352" s="119">
        <f t="shared" si="45"/>
        <v>215.91299117839844</v>
      </c>
      <c r="E352" s="119">
        <f t="shared" si="46"/>
        <v>260.36349503206964</v>
      </c>
      <c r="F352" s="93">
        <f t="shared" si="43"/>
        <v>383.22296060958837</v>
      </c>
      <c r="G352" s="93">
        <f t="shared" si="47"/>
        <v>325.10842383988756</v>
      </c>
      <c r="H352" s="93">
        <f t="shared" si="48"/>
        <v>167.30996943118993</v>
      </c>
      <c r="I352" s="93">
        <f t="shared" si="49"/>
        <v>122.85946557751873</v>
      </c>
    </row>
    <row r="353" spans="1:9" x14ac:dyDescent="0.75">
      <c r="A353" s="99">
        <v>3.39</v>
      </c>
      <c r="B353" s="119">
        <f t="shared" si="42"/>
        <v>63.899994574016389</v>
      </c>
      <c r="C353" s="119">
        <f t="shared" si="44"/>
        <v>57.63285188324673</v>
      </c>
      <c r="D353" s="119">
        <f t="shared" si="45"/>
        <v>215.80108422531308</v>
      </c>
      <c r="E353" s="119">
        <f t="shared" si="46"/>
        <v>259.89630246392676</v>
      </c>
      <c r="F353" s="93">
        <f t="shared" si="43"/>
        <v>384.91548450718932</v>
      </c>
      <c r="G353" s="93">
        <f t="shared" si="47"/>
        <v>327.28263262394262</v>
      </c>
      <c r="H353" s="93">
        <f t="shared" si="48"/>
        <v>169.11440028187624</v>
      </c>
      <c r="I353" s="93">
        <f t="shared" si="49"/>
        <v>125.01918204326256</v>
      </c>
    </row>
    <row r="354" spans="1:9" x14ac:dyDescent="0.75">
      <c r="A354" s="99">
        <v>3.4</v>
      </c>
      <c r="B354" s="119">
        <f t="shared" si="42"/>
        <v>64.088490133231772</v>
      </c>
      <c r="C354" s="119">
        <f t="shared" si="44"/>
        <v>57.149944744983586</v>
      </c>
      <c r="D354" s="119">
        <f t="shared" si="45"/>
        <v>215.68890013373613</v>
      </c>
      <c r="E354" s="119">
        <f t="shared" si="46"/>
        <v>259.42803687239342</v>
      </c>
      <c r="F354" s="93">
        <f t="shared" si="43"/>
        <v>386.61289718517054</v>
      </c>
      <c r="G354" s="93">
        <f t="shared" si="47"/>
        <v>329.46295244018694</v>
      </c>
      <c r="H354" s="93">
        <f t="shared" si="48"/>
        <v>170.92399705143441</v>
      </c>
      <c r="I354" s="93">
        <f t="shared" si="49"/>
        <v>127.18486031277712</v>
      </c>
    </row>
    <row r="355" spans="1:9" x14ac:dyDescent="0.75">
      <c r="A355" s="99">
        <v>3.41</v>
      </c>
      <c r="B355" s="119">
        <f t="shared" si="42"/>
        <v>64.276985692447184</v>
      </c>
      <c r="C355" s="119">
        <f t="shared" si="44"/>
        <v>56.665815354911373</v>
      </c>
      <c r="D355" s="119">
        <f t="shared" si="45"/>
        <v>215.57643890366757</v>
      </c>
      <c r="E355" s="119">
        <f t="shared" si="46"/>
        <v>258.95869825746956</v>
      </c>
      <c r="F355" s="93">
        <f t="shared" si="43"/>
        <v>388.31519864353254</v>
      </c>
      <c r="G355" s="93">
        <f t="shared" si="47"/>
        <v>331.64938328862115</v>
      </c>
      <c r="H355" s="93">
        <f t="shared" si="48"/>
        <v>172.73875973986497</v>
      </c>
      <c r="I355" s="93">
        <f t="shared" si="49"/>
        <v>129.35650038606298</v>
      </c>
    </row>
    <row r="356" spans="1:9" x14ac:dyDescent="0.75">
      <c r="A356" s="99">
        <v>3.42</v>
      </c>
      <c r="B356" s="119">
        <f t="shared" si="42"/>
        <v>64.465481251662553</v>
      </c>
      <c r="C356" s="119">
        <f t="shared" si="44"/>
        <v>56.180463713030207</v>
      </c>
      <c r="D356" s="119">
        <f t="shared" si="45"/>
        <v>215.46370053510742</v>
      </c>
      <c r="E356" s="119">
        <f t="shared" si="46"/>
        <v>258.48828661915525</v>
      </c>
      <c r="F356" s="93">
        <f t="shared" si="43"/>
        <v>390.0223888822747</v>
      </c>
      <c r="G356" s="93">
        <f t="shared" si="47"/>
        <v>333.84192516924452</v>
      </c>
      <c r="H356" s="93">
        <f t="shared" si="48"/>
        <v>174.55868834716728</v>
      </c>
      <c r="I356" s="93">
        <f t="shared" si="49"/>
        <v>131.53410226311945</v>
      </c>
    </row>
    <row r="357" spans="1:9" x14ac:dyDescent="0.75">
      <c r="A357" s="99">
        <v>3.43</v>
      </c>
      <c r="B357" s="119">
        <f t="shared" si="42"/>
        <v>64.653976810877936</v>
      </c>
      <c r="C357" s="119">
        <f t="shared" si="44"/>
        <v>55.693889819340001</v>
      </c>
      <c r="D357" s="119">
        <f t="shared" si="45"/>
        <v>215.35068502805572</v>
      </c>
      <c r="E357" s="119">
        <f t="shared" si="46"/>
        <v>258.01680195745047</v>
      </c>
      <c r="F357" s="93">
        <f t="shared" si="43"/>
        <v>391.73446790139769</v>
      </c>
      <c r="G357" s="93">
        <f t="shared" si="47"/>
        <v>336.04057808205766</v>
      </c>
      <c r="H357" s="93">
        <f t="shared" si="48"/>
        <v>176.38378287334197</v>
      </c>
      <c r="I357" s="93">
        <f t="shared" si="49"/>
        <v>133.71766594394722</v>
      </c>
    </row>
    <row r="358" spans="1:9" x14ac:dyDescent="0.75">
      <c r="A358" s="99">
        <v>3.44</v>
      </c>
      <c r="B358" s="119">
        <f t="shared" si="42"/>
        <v>64.842472370093333</v>
      </c>
      <c r="C358" s="119">
        <f t="shared" si="44"/>
        <v>55.206093673840712</v>
      </c>
      <c r="D358" s="119">
        <f t="shared" si="45"/>
        <v>215.23739238251241</v>
      </c>
      <c r="E358" s="119">
        <f t="shared" si="46"/>
        <v>257.54424427235517</v>
      </c>
      <c r="F358" s="93">
        <f t="shared" si="43"/>
        <v>393.45143570090102</v>
      </c>
      <c r="G358" s="93">
        <f t="shared" si="47"/>
        <v>338.2453420270603</v>
      </c>
      <c r="H358" s="93">
        <f t="shared" si="48"/>
        <v>178.2140433183886</v>
      </c>
      <c r="I358" s="93">
        <f t="shared" si="49"/>
        <v>135.90719142854584</v>
      </c>
    </row>
    <row r="359" spans="1:9" x14ac:dyDescent="0.75">
      <c r="A359" s="99">
        <v>3.45</v>
      </c>
      <c r="B359" s="119">
        <f t="shared" si="42"/>
        <v>65.030967929308716</v>
      </c>
      <c r="C359" s="119">
        <f t="shared" si="44"/>
        <v>54.717075276532427</v>
      </c>
      <c r="D359" s="119">
        <f t="shared" si="45"/>
        <v>215.12382259847755</v>
      </c>
      <c r="E359" s="119">
        <f t="shared" si="46"/>
        <v>257.07061356386936</v>
      </c>
      <c r="F359" s="93">
        <f t="shared" si="43"/>
        <v>395.17329228078489</v>
      </c>
      <c r="G359" s="93">
        <f t="shared" si="47"/>
        <v>340.45621700425249</v>
      </c>
      <c r="H359" s="93">
        <f t="shared" si="48"/>
        <v>180.04946968230735</v>
      </c>
      <c r="I359" s="93">
        <f t="shared" si="49"/>
        <v>138.10267871691553</v>
      </c>
    </row>
    <row r="360" spans="1:9" x14ac:dyDescent="0.75">
      <c r="A360" s="99">
        <v>3.46</v>
      </c>
      <c r="B360" s="119">
        <f t="shared" si="42"/>
        <v>65.219463488524099</v>
      </c>
      <c r="C360" s="119">
        <f t="shared" si="44"/>
        <v>54.226834627415116</v>
      </c>
      <c r="D360" s="119">
        <f t="shared" si="45"/>
        <v>215.00997567595107</v>
      </c>
      <c r="E360" s="119">
        <f t="shared" si="46"/>
        <v>256.59590983199314</v>
      </c>
      <c r="F360" s="93">
        <f t="shared" si="43"/>
        <v>396.90003764104921</v>
      </c>
      <c r="G360" s="93">
        <f t="shared" si="47"/>
        <v>342.67320301363407</v>
      </c>
      <c r="H360" s="93">
        <f t="shared" si="48"/>
        <v>181.89006196509814</v>
      </c>
      <c r="I360" s="93">
        <f t="shared" si="49"/>
        <v>140.30412780905607</v>
      </c>
    </row>
    <row r="361" spans="1:9" x14ac:dyDescent="0.75">
      <c r="A361" s="99">
        <v>3.47</v>
      </c>
      <c r="B361" s="119">
        <f t="shared" si="42"/>
        <v>65.407959047739496</v>
      </c>
      <c r="C361" s="119">
        <f t="shared" si="44"/>
        <v>53.735371726488722</v>
      </c>
      <c r="D361" s="119">
        <f t="shared" si="45"/>
        <v>214.89585161493304</v>
      </c>
      <c r="E361" s="119">
        <f t="shared" si="46"/>
        <v>256.12013307672635</v>
      </c>
      <c r="F361" s="93">
        <f t="shared" si="43"/>
        <v>398.63167178169408</v>
      </c>
      <c r="G361" s="93">
        <f t="shared" si="47"/>
        <v>344.89630005520536</v>
      </c>
      <c r="H361" s="93">
        <f t="shared" si="48"/>
        <v>183.73582016676104</v>
      </c>
      <c r="I361" s="93">
        <f t="shared" si="49"/>
        <v>142.51153870496773</v>
      </c>
    </row>
    <row r="362" spans="1:9" x14ac:dyDescent="0.75">
      <c r="A362" s="99">
        <v>3.48</v>
      </c>
      <c r="B362" s="119">
        <f t="shared" si="42"/>
        <v>65.596454606954879</v>
      </c>
      <c r="C362" s="119">
        <f t="shared" si="44"/>
        <v>53.242686573753346</v>
      </c>
      <c r="D362" s="119">
        <f t="shared" si="45"/>
        <v>214.78145041542342</v>
      </c>
      <c r="E362" s="119">
        <f t="shared" si="46"/>
        <v>255.64328329806909</v>
      </c>
      <c r="F362" s="93">
        <f t="shared" si="43"/>
        <v>400.36819470271945</v>
      </c>
      <c r="G362" s="93">
        <f t="shared" si="47"/>
        <v>347.12550812896609</v>
      </c>
      <c r="H362" s="93">
        <f t="shared" si="48"/>
        <v>185.58674428729603</v>
      </c>
      <c r="I362" s="93">
        <f t="shared" si="49"/>
        <v>144.72491140465036</v>
      </c>
    </row>
    <row r="363" spans="1:9" x14ac:dyDescent="0.75">
      <c r="A363" s="99">
        <v>3.49</v>
      </c>
      <c r="B363" s="119">
        <f t="shared" si="42"/>
        <v>65.784950166170276</v>
      </c>
      <c r="C363" s="119">
        <f t="shared" si="44"/>
        <v>52.748779169208902</v>
      </c>
      <c r="D363" s="119">
        <f t="shared" si="45"/>
        <v>214.66677207742219</v>
      </c>
      <c r="E363" s="119">
        <f t="shared" si="46"/>
        <v>255.16536049602132</v>
      </c>
      <c r="F363" s="93">
        <f t="shared" si="43"/>
        <v>402.10960640412532</v>
      </c>
      <c r="G363" s="93">
        <f t="shared" si="47"/>
        <v>349.36082723491643</v>
      </c>
      <c r="H363" s="93">
        <f t="shared" si="48"/>
        <v>187.44283432670312</v>
      </c>
      <c r="I363" s="93">
        <f t="shared" si="49"/>
        <v>146.94424590810399</v>
      </c>
    </row>
    <row r="364" spans="1:9" x14ac:dyDescent="0.75">
      <c r="A364" s="99">
        <v>3.5</v>
      </c>
      <c r="B364" s="119">
        <f t="shared" si="42"/>
        <v>65.973445725385659</v>
      </c>
      <c r="C364" s="119">
        <f t="shared" si="44"/>
        <v>52.253649512855475</v>
      </c>
      <c r="D364" s="119">
        <f t="shared" si="45"/>
        <v>214.55181660092941</v>
      </c>
      <c r="E364" s="119">
        <f t="shared" si="46"/>
        <v>254.68636467058315</v>
      </c>
      <c r="F364" s="93">
        <f t="shared" si="43"/>
        <v>403.85590688591174</v>
      </c>
      <c r="G364" s="93">
        <f t="shared" si="47"/>
        <v>351.60225737305626</v>
      </c>
      <c r="H364" s="93">
        <f t="shared" si="48"/>
        <v>189.30409028498232</v>
      </c>
      <c r="I364" s="93">
        <f t="shared" si="49"/>
        <v>149.16954221532859</v>
      </c>
    </row>
    <row r="365" spans="1:9" x14ac:dyDescent="0.75">
      <c r="A365" s="99">
        <v>3.51</v>
      </c>
      <c r="B365" s="119">
        <f t="shared" si="42"/>
        <v>66.161941284601042</v>
      </c>
      <c r="C365" s="119">
        <f t="shared" si="44"/>
        <v>51.757297604692994</v>
      </c>
      <c r="D365" s="119">
        <f t="shared" si="45"/>
        <v>214.43658398594502</v>
      </c>
      <c r="E365" s="119">
        <f t="shared" si="46"/>
        <v>254.20629582175445</v>
      </c>
      <c r="F365" s="93">
        <f t="shared" si="43"/>
        <v>405.60709614807854</v>
      </c>
      <c r="G365" s="93">
        <f t="shared" si="47"/>
        <v>353.84979854338553</v>
      </c>
      <c r="H365" s="93">
        <f t="shared" si="48"/>
        <v>191.17051216213352</v>
      </c>
      <c r="I365" s="93">
        <f t="shared" si="49"/>
        <v>151.40080032632409</v>
      </c>
    </row>
    <row r="366" spans="1:9" x14ac:dyDescent="0.75">
      <c r="A366" s="99">
        <v>3.52</v>
      </c>
      <c r="B366" s="119">
        <f t="shared" si="42"/>
        <v>66.350436843816439</v>
      </c>
      <c r="C366" s="119">
        <f t="shared" si="44"/>
        <v>51.259723444721473</v>
      </c>
      <c r="D366" s="119">
        <f t="shared" si="45"/>
        <v>214.32107423246907</v>
      </c>
      <c r="E366" s="119">
        <f t="shared" si="46"/>
        <v>253.72515394953524</v>
      </c>
      <c r="F366" s="93">
        <f t="shared" si="43"/>
        <v>407.36317419062601</v>
      </c>
      <c r="G366" s="93">
        <f t="shared" si="47"/>
        <v>356.10345074590452</v>
      </c>
      <c r="H366" s="93">
        <f t="shared" si="48"/>
        <v>193.04209995815694</v>
      </c>
      <c r="I366" s="93">
        <f t="shared" si="49"/>
        <v>153.63802024109077</v>
      </c>
    </row>
    <row r="367" spans="1:9" x14ac:dyDescent="0.75">
      <c r="A367" s="99">
        <v>3.53</v>
      </c>
      <c r="B367" s="119">
        <f t="shared" si="42"/>
        <v>66.538932403031808</v>
      </c>
      <c r="C367" s="119">
        <f t="shared" si="44"/>
        <v>50.76092703294097</v>
      </c>
      <c r="D367" s="119">
        <f t="shared" si="45"/>
        <v>214.20528734050154</v>
      </c>
      <c r="E367" s="119">
        <f t="shared" si="46"/>
        <v>253.2429390539256</v>
      </c>
      <c r="F367" s="93">
        <f t="shared" si="43"/>
        <v>409.12414101355381</v>
      </c>
      <c r="G367" s="93">
        <f t="shared" si="47"/>
        <v>358.36321398061284</v>
      </c>
      <c r="H367" s="93">
        <f t="shared" si="48"/>
        <v>194.91885367305227</v>
      </c>
      <c r="I367" s="93">
        <f t="shared" si="49"/>
        <v>155.88120195962821</v>
      </c>
    </row>
    <row r="368" spans="1:9" x14ac:dyDescent="0.75">
      <c r="A368" s="99">
        <v>3.54</v>
      </c>
      <c r="B368" s="119">
        <f t="shared" si="42"/>
        <v>66.727427962247205</v>
      </c>
      <c r="C368" s="119">
        <f t="shared" si="44"/>
        <v>50.260908369351384</v>
      </c>
      <c r="D368" s="119">
        <f t="shared" si="45"/>
        <v>214.0892233100424</v>
      </c>
      <c r="E368" s="119">
        <f t="shared" si="46"/>
        <v>252.75965113492541</v>
      </c>
      <c r="F368" s="93">
        <f t="shared" si="43"/>
        <v>410.88999661686239</v>
      </c>
      <c r="G368" s="93">
        <f t="shared" si="47"/>
        <v>360.62908824751099</v>
      </c>
      <c r="H368" s="93">
        <f t="shared" si="48"/>
        <v>196.80077330681999</v>
      </c>
      <c r="I368" s="93">
        <f t="shared" si="49"/>
        <v>158.13034548193698</v>
      </c>
    </row>
    <row r="369" spans="1:9" x14ac:dyDescent="0.75">
      <c r="A369" s="99">
        <v>3.55</v>
      </c>
      <c r="B369" s="119">
        <f t="shared" si="42"/>
        <v>66.915923521462602</v>
      </c>
      <c r="C369" s="119">
        <f t="shared" si="44"/>
        <v>49.759667453952744</v>
      </c>
      <c r="D369" s="119">
        <f t="shared" si="45"/>
        <v>213.9728821410917</v>
      </c>
      <c r="E369" s="119">
        <f t="shared" si="46"/>
        <v>252.27529019253473</v>
      </c>
      <c r="F369" s="93">
        <f t="shared" si="43"/>
        <v>412.66074100055118</v>
      </c>
      <c r="G369" s="93">
        <f t="shared" si="47"/>
        <v>362.90107354659847</v>
      </c>
      <c r="H369" s="93">
        <f t="shared" si="48"/>
        <v>198.68785885945948</v>
      </c>
      <c r="I369" s="93">
        <f t="shared" si="49"/>
        <v>160.38545080801646</v>
      </c>
    </row>
    <row r="370" spans="1:9" x14ac:dyDescent="0.75">
      <c r="A370" s="99">
        <v>3.56</v>
      </c>
      <c r="B370" s="119">
        <f t="shared" si="42"/>
        <v>67.104419080677971</v>
      </c>
      <c r="C370" s="119">
        <f t="shared" si="44"/>
        <v>49.257204286745164</v>
      </c>
      <c r="D370" s="119">
        <f t="shared" si="45"/>
        <v>213.85626383364942</v>
      </c>
      <c r="E370" s="119">
        <f t="shared" si="46"/>
        <v>251.78985622675364</v>
      </c>
      <c r="F370" s="93">
        <f t="shared" si="43"/>
        <v>414.4363741646207</v>
      </c>
      <c r="G370" s="93">
        <f t="shared" si="47"/>
        <v>365.17916987787555</v>
      </c>
      <c r="H370" s="93">
        <f t="shared" si="48"/>
        <v>200.58011033097128</v>
      </c>
      <c r="I370" s="93">
        <f t="shared" si="49"/>
        <v>162.64651793786706</v>
      </c>
    </row>
    <row r="371" spans="1:9" x14ac:dyDescent="0.75">
      <c r="A371" s="99">
        <v>3.57</v>
      </c>
      <c r="B371" s="119">
        <f t="shared" si="42"/>
        <v>67.292914639893354</v>
      </c>
      <c r="C371" s="119">
        <f t="shared" si="44"/>
        <v>48.753518867728502</v>
      </c>
      <c r="D371" s="119">
        <f t="shared" si="45"/>
        <v>213.73936838771556</v>
      </c>
      <c r="E371" s="119">
        <f t="shared" si="46"/>
        <v>251.30334923758204</v>
      </c>
      <c r="F371" s="93">
        <f t="shared" si="43"/>
        <v>416.21689610907055</v>
      </c>
      <c r="G371" s="93">
        <f t="shared" si="47"/>
        <v>367.46337724134207</v>
      </c>
      <c r="H371" s="93">
        <f t="shared" si="48"/>
        <v>202.47752772135499</v>
      </c>
      <c r="I371" s="93">
        <f t="shared" si="49"/>
        <v>164.91354687148851</v>
      </c>
    </row>
    <row r="372" spans="1:9" x14ac:dyDescent="0.75">
      <c r="A372" s="99">
        <v>3.58</v>
      </c>
      <c r="B372" s="119">
        <f t="shared" si="42"/>
        <v>67.481410199108765</v>
      </c>
      <c r="C372" s="119">
        <f t="shared" si="44"/>
        <v>48.248611196902758</v>
      </c>
      <c r="D372" s="119">
        <f t="shared" si="45"/>
        <v>213.62219580329008</v>
      </c>
      <c r="E372" s="119">
        <f t="shared" si="46"/>
        <v>250.81576922501986</v>
      </c>
      <c r="F372" s="93">
        <f t="shared" si="43"/>
        <v>418.00230683390095</v>
      </c>
      <c r="G372" s="93">
        <f t="shared" si="47"/>
        <v>369.7536956369982</v>
      </c>
      <c r="H372" s="93">
        <f t="shared" si="48"/>
        <v>204.38011103061086</v>
      </c>
      <c r="I372" s="93">
        <f t="shared" si="49"/>
        <v>167.18653760888108</v>
      </c>
    </row>
    <row r="373" spans="1:9" x14ac:dyDescent="0.75">
      <c r="A373" s="99">
        <v>3.59</v>
      </c>
      <c r="B373" s="119">
        <f t="shared" si="42"/>
        <v>67.669905758324148</v>
      </c>
      <c r="C373" s="119">
        <f t="shared" si="44"/>
        <v>47.742481274268044</v>
      </c>
      <c r="D373" s="119">
        <f t="shared" si="45"/>
        <v>213.50474608037305</v>
      </c>
      <c r="E373" s="119">
        <f t="shared" si="46"/>
        <v>250.32711618906728</v>
      </c>
      <c r="F373" s="93">
        <f t="shared" si="43"/>
        <v>419.79260633911184</v>
      </c>
      <c r="G373" s="93">
        <f t="shared" si="47"/>
        <v>372.05012506484377</v>
      </c>
      <c r="H373" s="93">
        <f t="shared" si="48"/>
        <v>206.28786025873879</v>
      </c>
      <c r="I373" s="93">
        <f t="shared" si="49"/>
        <v>169.46549015004456</v>
      </c>
    </row>
    <row r="374" spans="1:9" x14ac:dyDescent="0.75">
      <c r="A374" s="99">
        <v>3.6</v>
      </c>
      <c r="B374" s="119">
        <f t="shared" si="42"/>
        <v>67.858401317539531</v>
      </c>
      <c r="C374" s="119">
        <f t="shared" si="44"/>
        <v>47.235129099824292</v>
      </c>
      <c r="D374" s="119">
        <f t="shared" si="45"/>
        <v>213.38701921896444</v>
      </c>
      <c r="E374" s="119">
        <f t="shared" si="46"/>
        <v>249.83739012972421</v>
      </c>
      <c r="F374" s="93">
        <f t="shared" si="43"/>
        <v>421.58779462470329</v>
      </c>
      <c r="G374" s="93">
        <f t="shared" si="47"/>
        <v>374.352665524879</v>
      </c>
      <c r="H374" s="93">
        <f t="shared" si="48"/>
        <v>208.20077540573885</v>
      </c>
      <c r="I374" s="93">
        <f t="shared" si="49"/>
        <v>171.75040449497908</v>
      </c>
    </row>
    <row r="375" spans="1:9" x14ac:dyDescent="0.75">
      <c r="A375" s="99">
        <v>3.61</v>
      </c>
      <c r="B375" s="119">
        <f t="shared" si="42"/>
        <v>68.046896876754914</v>
      </c>
      <c r="C375" s="119">
        <f t="shared" si="44"/>
        <v>46.726554673571513</v>
      </c>
      <c r="D375" s="119">
        <f t="shared" si="45"/>
        <v>213.26901521906424</v>
      </c>
      <c r="E375" s="119">
        <f t="shared" si="46"/>
        <v>249.34659104699068</v>
      </c>
      <c r="F375" s="93">
        <f t="shared" si="43"/>
        <v>423.38787169067524</v>
      </c>
      <c r="G375" s="93">
        <f t="shared" si="47"/>
        <v>376.66131701710373</v>
      </c>
      <c r="H375" s="93">
        <f t="shared" si="48"/>
        <v>210.118856471611</v>
      </c>
      <c r="I375" s="93">
        <f t="shared" si="49"/>
        <v>174.04128064368456</v>
      </c>
    </row>
    <row r="376" spans="1:9" x14ac:dyDescent="0.75">
      <c r="A376" s="99">
        <v>3.62</v>
      </c>
      <c r="B376" s="119">
        <f t="shared" si="42"/>
        <v>68.235392435970311</v>
      </c>
      <c r="C376" s="119">
        <f t="shared" si="44"/>
        <v>46.216757995509667</v>
      </c>
      <c r="D376" s="119">
        <f t="shared" si="45"/>
        <v>213.15073408067246</v>
      </c>
      <c r="E376" s="119">
        <f t="shared" si="46"/>
        <v>248.85471894086658</v>
      </c>
      <c r="F376" s="93">
        <f t="shared" si="43"/>
        <v>425.19283753702774</v>
      </c>
      <c r="G376" s="93">
        <f t="shared" si="47"/>
        <v>378.97607954151806</v>
      </c>
      <c r="H376" s="93">
        <f t="shared" si="48"/>
        <v>212.04210345635528</v>
      </c>
      <c r="I376" s="93">
        <f t="shared" si="49"/>
        <v>176.33811859616117</v>
      </c>
    </row>
    <row r="377" spans="1:9" x14ac:dyDescent="0.75">
      <c r="A377" s="99">
        <v>3.63</v>
      </c>
      <c r="B377" s="119">
        <f t="shared" si="42"/>
        <v>68.423887995185694</v>
      </c>
      <c r="C377" s="119">
        <f t="shared" si="44"/>
        <v>45.705739065638824</v>
      </c>
      <c r="D377" s="119">
        <f t="shared" si="45"/>
        <v>213.0321758037891</v>
      </c>
      <c r="E377" s="119">
        <f t="shared" si="46"/>
        <v>248.36177381135207</v>
      </c>
      <c r="F377" s="93">
        <f t="shared" si="43"/>
        <v>427.00269216376068</v>
      </c>
      <c r="G377" s="93">
        <f t="shared" si="47"/>
        <v>381.29695309812189</v>
      </c>
      <c r="H377" s="93">
        <f t="shared" si="48"/>
        <v>213.97051635997158</v>
      </c>
      <c r="I377" s="93">
        <f t="shared" si="49"/>
        <v>178.64091835240862</v>
      </c>
    </row>
    <row r="378" spans="1:9" x14ac:dyDescent="0.75">
      <c r="A378" s="99">
        <v>3.64</v>
      </c>
      <c r="B378" s="119">
        <f t="shared" si="42"/>
        <v>68.612383554401077</v>
      </c>
      <c r="C378" s="119">
        <f t="shared" si="44"/>
        <v>45.193497883958955</v>
      </c>
      <c r="D378" s="119">
        <f t="shared" si="45"/>
        <v>212.91334038841416</v>
      </c>
      <c r="E378" s="119">
        <f t="shared" si="46"/>
        <v>247.86775565844704</v>
      </c>
      <c r="F378" s="93">
        <f t="shared" si="43"/>
        <v>428.81743557087412</v>
      </c>
      <c r="G378" s="93">
        <f t="shared" si="47"/>
        <v>383.62393768691516</v>
      </c>
      <c r="H378" s="93">
        <f t="shared" si="48"/>
        <v>215.90409518245997</v>
      </c>
      <c r="I378" s="93">
        <f t="shared" si="49"/>
        <v>180.94967991242709</v>
      </c>
    </row>
    <row r="379" spans="1:9" x14ac:dyDescent="0.75">
      <c r="A379" s="99">
        <v>3.65</v>
      </c>
      <c r="B379" s="119">
        <f t="shared" si="42"/>
        <v>68.80087911361646</v>
      </c>
      <c r="C379" s="119">
        <f t="shared" si="44"/>
        <v>44.68003445047006</v>
      </c>
      <c r="D379" s="119">
        <f t="shared" si="45"/>
        <v>212.79422783454763</v>
      </c>
      <c r="E379" s="119">
        <f t="shared" si="46"/>
        <v>247.37266448215155</v>
      </c>
      <c r="F379" s="93">
        <f t="shared" si="43"/>
        <v>430.63706775836806</v>
      </c>
      <c r="G379" s="93">
        <f t="shared" si="47"/>
        <v>385.95703330789797</v>
      </c>
      <c r="H379" s="93">
        <f t="shared" si="48"/>
        <v>217.84283992382043</v>
      </c>
      <c r="I379" s="93">
        <f t="shared" si="49"/>
        <v>183.26440327621651</v>
      </c>
    </row>
    <row r="380" spans="1:9" x14ac:dyDescent="0.75">
      <c r="A380" s="99">
        <v>3.66</v>
      </c>
      <c r="B380" s="119">
        <f t="shared" si="42"/>
        <v>68.989374672831872</v>
      </c>
      <c r="C380" s="119">
        <f t="shared" si="44"/>
        <v>44.165348765172055</v>
      </c>
      <c r="D380" s="119">
        <f t="shared" si="45"/>
        <v>212.67483814218949</v>
      </c>
      <c r="E380" s="119">
        <f t="shared" si="46"/>
        <v>246.87650028246549</v>
      </c>
      <c r="F380" s="93">
        <f t="shared" si="43"/>
        <v>432.46158872624261</v>
      </c>
      <c r="G380" s="93">
        <f t="shared" si="47"/>
        <v>388.29623996107057</v>
      </c>
      <c r="H380" s="93">
        <f t="shared" si="48"/>
        <v>219.78675058405312</v>
      </c>
      <c r="I380" s="93">
        <f t="shared" si="49"/>
        <v>185.58508844377712</v>
      </c>
    </row>
    <row r="381" spans="1:9" x14ac:dyDescent="0.75">
      <c r="A381" s="99">
        <v>3.67</v>
      </c>
      <c r="B381" s="119">
        <f t="shared" si="42"/>
        <v>69.177870232047241</v>
      </c>
      <c r="C381" s="119">
        <f t="shared" si="44"/>
        <v>43.649440828065138</v>
      </c>
      <c r="D381" s="119">
        <f t="shared" si="45"/>
        <v>212.55517131133979</v>
      </c>
      <c r="E381" s="119">
        <f t="shared" si="46"/>
        <v>246.37926305938905</v>
      </c>
      <c r="F381" s="93">
        <f t="shared" si="43"/>
        <v>434.29099847449748</v>
      </c>
      <c r="G381" s="93">
        <f t="shared" si="47"/>
        <v>390.64155764643237</v>
      </c>
      <c r="H381" s="93">
        <f t="shared" si="48"/>
        <v>221.73582716315769</v>
      </c>
      <c r="I381" s="93">
        <f t="shared" si="49"/>
        <v>187.91173541510844</v>
      </c>
    </row>
    <row r="382" spans="1:9" x14ac:dyDescent="0.75">
      <c r="A382" s="99">
        <v>3.6800000000000099</v>
      </c>
      <c r="B382" s="119">
        <f t="shared" si="42"/>
        <v>69.366365791262822</v>
      </c>
      <c r="C382" s="119">
        <f t="shared" si="44"/>
        <v>43.132310639148585</v>
      </c>
      <c r="D382" s="119">
        <f t="shared" si="45"/>
        <v>212.4352273419984</v>
      </c>
      <c r="E382" s="119">
        <f t="shared" si="46"/>
        <v>245.88095281292155</v>
      </c>
      <c r="F382" s="93">
        <f t="shared" si="43"/>
        <v>436.12529700313479</v>
      </c>
      <c r="G382" s="93">
        <f t="shared" si="47"/>
        <v>392.99298636398623</v>
      </c>
      <c r="H382" s="93">
        <f t="shared" si="48"/>
        <v>223.69006966113639</v>
      </c>
      <c r="I382" s="93">
        <f t="shared" si="49"/>
        <v>190.24434419021324</v>
      </c>
    </row>
    <row r="383" spans="1:9" x14ac:dyDescent="0.75">
      <c r="A383" s="99">
        <v>3.69</v>
      </c>
      <c r="B383" s="119">
        <f t="shared" si="42"/>
        <v>69.554861350478021</v>
      </c>
      <c r="C383" s="119">
        <f t="shared" si="44"/>
        <v>42.613958198424072</v>
      </c>
      <c r="D383" s="119">
        <f t="shared" si="45"/>
        <v>212.31500623416565</v>
      </c>
      <c r="E383" s="119">
        <f t="shared" si="46"/>
        <v>245.38156954306459</v>
      </c>
      <c r="F383" s="93">
        <f t="shared" si="43"/>
        <v>437.96448431214895</v>
      </c>
      <c r="G383" s="93">
        <f t="shared" si="47"/>
        <v>395.35052611372487</v>
      </c>
      <c r="H383" s="93">
        <f t="shared" si="48"/>
        <v>225.6494780779833</v>
      </c>
      <c r="I383" s="93">
        <f t="shared" si="49"/>
        <v>192.58291476908437</v>
      </c>
    </row>
    <row r="384" spans="1:9" x14ac:dyDescent="0.75">
      <c r="A384" s="99">
        <v>3.7000000000000099</v>
      </c>
      <c r="B384" s="119">
        <f t="shared" si="42"/>
        <v>69.743356909693588</v>
      </c>
      <c r="C384" s="119">
        <f t="shared" si="44"/>
        <v>42.094383505889525</v>
      </c>
      <c r="D384" s="119">
        <f t="shared" si="45"/>
        <v>212.19450798784112</v>
      </c>
      <c r="E384" s="119">
        <f t="shared" si="46"/>
        <v>244.88111324981617</v>
      </c>
      <c r="F384" s="93">
        <f t="shared" si="43"/>
        <v>439.80856040154731</v>
      </c>
      <c r="G384" s="93">
        <f t="shared" si="47"/>
        <v>397.71417689565777</v>
      </c>
      <c r="H384" s="93">
        <f t="shared" si="48"/>
        <v>227.61405241370619</v>
      </c>
      <c r="I384" s="93">
        <f t="shared" si="49"/>
        <v>194.92744715173114</v>
      </c>
    </row>
    <row r="385" spans="1:9" x14ac:dyDescent="0.75">
      <c r="A385" s="99">
        <v>3.71</v>
      </c>
      <c r="B385" s="119">
        <f t="shared" si="42"/>
        <v>69.931852468908787</v>
      </c>
      <c r="C385" s="119">
        <f t="shared" si="44"/>
        <v>41.573586561546946</v>
      </c>
      <c r="D385" s="119">
        <f t="shared" si="45"/>
        <v>212.07373260302521</v>
      </c>
      <c r="E385" s="119">
        <f t="shared" si="46"/>
        <v>244.37958393317825</v>
      </c>
      <c r="F385" s="93">
        <f t="shared" si="43"/>
        <v>441.65752527132236</v>
      </c>
      <c r="G385" s="93">
        <f t="shared" si="47"/>
        <v>400.0839387097754</v>
      </c>
      <c r="H385" s="93">
        <f t="shared" si="48"/>
        <v>229.58379266829715</v>
      </c>
      <c r="I385" s="93">
        <f t="shared" si="49"/>
        <v>197.2779413381441</v>
      </c>
    </row>
    <row r="386" spans="1:9" x14ac:dyDescent="0.75">
      <c r="A386" s="99">
        <v>3.72000000000001</v>
      </c>
      <c r="B386" s="119">
        <f t="shared" si="42"/>
        <v>70.120348028124383</v>
      </c>
      <c r="C386" s="119">
        <f t="shared" si="44"/>
        <v>41.05156736539422</v>
      </c>
      <c r="D386" s="119">
        <f t="shared" si="45"/>
        <v>211.95268007971745</v>
      </c>
      <c r="E386" s="119">
        <f t="shared" si="46"/>
        <v>243.87698159314877</v>
      </c>
      <c r="F386" s="93">
        <f t="shared" si="43"/>
        <v>443.51137892148171</v>
      </c>
      <c r="G386" s="93">
        <f t="shared" si="47"/>
        <v>402.45981155608752</v>
      </c>
      <c r="H386" s="93">
        <f t="shared" si="48"/>
        <v>231.55869884176425</v>
      </c>
      <c r="I386" s="93">
        <f t="shared" si="49"/>
        <v>199.63439732833294</v>
      </c>
    </row>
    <row r="387" spans="1:9" x14ac:dyDescent="0.75">
      <c r="A387" s="99">
        <v>3.7300000000000102</v>
      </c>
      <c r="B387" s="119">
        <f t="shared" si="42"/>
        <v>70.308843587339751</v>
      </c>
      <c r="C387" s="119">
        <f t="shared" si="44"/>
        <v>40.528325917433108</v>
      </c>
      <c r="D387" s="119">
        <f t="shared" si="45"/>
        <v>211.83135041791826</v>
      </c>
      <c r="E387" s="119">
        <f t="shared" si="46"/>
        <v>243.37330622972939</v>
      </c>
      <c r="F387" s="93">
        <f t="shared" si="43"/>
        <v>445.37012135201979</v>
      </c>
      <c r="G387" s="93">
        <f t="shared" si="47"/>
        <v>404.84179543458669</v>
      </c>
      <c r="H387" s="93">
        <f t="shared" si="48"/>
        <v>233.53877093410154</v>
      </c>
      <c r="I387" s="93">
        <f t="shared" si="49"/>
        <v>201.9968151222904</v>
      </c>
    </row>
    <row r="388" spans="1:9" x14ac:dyDescent="0.75">
      <c r="A388" s="99">
        <v>3.74000000000001</v>
      </c>
      <c r="B388" s="119">
        <f t="shared" si="42"/>
        <v>70.497339146555149</v>
      </c>
      <c r="C388" s="119">
        <f t="shared" si="44"/>
        <v>40.003862217662913</v>
      </c>
      <c r="D388" s="119">
        <f t="shared" si="45"/>
        <v>211.70974361762751</v>
      </c>
      <c r="E388" s="119">
        <f t="shared" si="46"/>
        <v>242.8685578429195</v>
      </c>
      <c r="F388" s="93">
        <f t="shared" si="43"/>
        <v>447.23375256293826</v>
      </c>
      <c r="G388" s="93">
        <f t="shared" si="47"/>
        <v>407.22989034527535</v>
      </c>
      <c r="H388" s="93">
        <f t="shared" si="48"/>
        <v>235.52400894531075</v>
      </c>
      <c r="I388" s="93">
        <f t="shared" si="49"/>
        <v>204.36519472001876</v>
      </c>
    </row>
    <row r="389" spans="1:9" x14ac:dyDescent="0.75">
      <c r="A389" s="99">
        <v>3.7500000000000102</v>
      </c>
      <c r="B389" s="119">
        <f t="shared" si="42"/>
        <v>70.685834705770546</v>
      </c>
      <c r="C389" s="119">
        <f t="shared" si="44"/>
        <v>39.478176266083665</v>
      </c>
      <c r="D389" s="119">
        <f t="shared" si="45"/>
        <v>211.58785967884512</v>
      </c>
      <c r="E389" s="119">
        <f t="shared" si="46"/>
        <v>242.36273643271909</v>
      </c>
      <c r="F389" s="93">
        <f t="shared" si="43"/>
        <v>449.10227255423729</v>
      </c>
      <c r="G389" s="93">
        <f t="shared" si="47"/>
        <v>409.62409628815362</v>
      </c>
      <c r="H389" s="93">
        <f t="shared" si="48"/>
        <v>237.51441287539217</v>
      </c>
      <c r="I389" s="93">
        <f t="shared" si="49"/>
        <v>206.7395361215182</v>
      </c>
    </row>
    <row r="390" spans="1:9" x14ac:dyDescent="0.75">
      <c r="A390" s="99">
        <v>3.76000000000001</v>
      </c>
      <c r="B390" s="119">
        <f t="shared" si="42"/>
        <v>70.874330264985915</v>
      </c>
      <c r="C390" s="119">
        <f t="shared" si="44"/>
        <v>38.951268062695448</v>
      </c>
      <c r="D390" s="119">
        <f t="shared" si="45"/>
        <v>211.46569860157121</v>
      </c>
      <c r="E390" s="119">
        <f t="shared" si="46"/>
        <v>241.85584199912827</v>
      </c>
      <c r="F390" s="93">
        <f t="shared" si="43"/>
        <v>450.97568132591681</v>
      </c>
      <c r="G390" s="93">
        <f t="shared" si="47"/>
        <v>412.02441326322139</v>
      </c>
      <c r="H390" s="93">
        <f t="shared" si="48"/>
        <v>239.5099827243456</v>
      </c>
      <c r="I390" s="93">
        <f t="shared" si="49"/>
        <v>209.11983932678854</v>
      </c>
    </row>
    <row r="391" spans="1:9" x14ac:dyDescent="0.75">
      <c r="A391" s="99">
        <v>3.7700000000000098</v>
      </c>
      <c r="B391" s="119">
        <f t="shared" si="42"/>
        <v>71.062825824201312</v>
      </c>
      <c r="C391" s="119">
        <f t="shared" si="44"/>
        <v>38.423137607498148</v>
      </c>
      <c r="D391" s="119">
        <f t="shared" si="45"/>
        <v>211.34326038580568</v>
      </c>
      <c r="E391" s="119">
        <f t="shared" si="46"/>
        <v>241.34787454214691</v>
      </c>
      <c r="F391" s="93">
        <f t="shared" si="43"/>
        <v>452.85397887797677</v>
      </c>
      <c r="G391" s="93">
        <f t="shared" si="47"/>
        <v>414.4308412704786</v>
      </c>
      <c r="H391" s="93">
        <f t="shared" si="48"/>
        <v>241.51071849217109</v>
      </c>
      <c r="I391" s="93">
        <f t="shared" si="49"/>
        <v>211.50610433582986</v>
      </c>
    </row>
    <row r="392" spans="1:9" x14ac:dyDescent="0.75">
      <c r="A392" s="99">
        <v>3.78000000000001</v>
      </c>
      <c r="B392" s="119">
        <f t="shared" si="42"/>
        <v>71.251321383416695</v>
      </c>
      <c r="C392" s="119">
        <f t="shared" si="44"/>
        <v>37.893784900491838</v>
      </c>
      <c r="D392" s="119">
        <f t="shared" si="45"/>
        <v>211.22054503154857</v>
      </c>
      <c r="E392" s="119">
        <f t="shared" si="46"/>
        <v>240.83883406177509</v>
      </c>
      <c r="F392" s="93">
        <f t="shared" si="43"/>
        <v>454.73716521041734</v>
      </c>
      <c r="G392" s="93">
        <f t="shared" si="47"/>
        <v>416.84338030992552</v>
      </c>
      <c r="H392" s="93">
        <f t="shared" si="48"/>
        <v>243.51662017886878</v>
      </c>
      <c r="I392" s="93">
        <f t="shared" si="49"/>
        <v>213.89833114864226</v>
      </c>
    </row>
    <row r="393" spans="1:9" x14ac:dyDescent="0.75">
      <c r="A393" s="99">
        <v>3.7900000000000098</v>
      </c>
      <c r="B393" s="119">
        <f t="shared" si="42"/>
        <v>71.439816942632078</v>
      </c>
      <c r="C393" s="119">
        <f t="shared" si="44"/>
        <v>37.363209941676502</v>
      </c>
      <c r="D393" s="119">
        <f t="shared" si="45"/>
        <v>211.0975525387999</v>
      </c>
      <c r="E393" s="119">
        <f t="shared" si="46"/>
        <v>240.32872055801278</v>
      </c>
      <c r="F393" s="93">
        <f t="shared" si="43"/>
        <v>456.6252403232383</v>
      </c>
      <c r="G393" s="93">
        <f t="shared" si="47"/>
        <v>419.26203038156177</v>
      </c>
      <c r="H393" s="93">
        <f t="shared" si="48"/>
        <v>245.5276877844384</v>
      </c>
      <c r="I393" s="93">
        <f t="shared" si="49"/>
        <v>216.29651976522553</v>
      </c>
    </row>
    <row r="394" spans="1:9" x14ac:dyDescent="0.75">
      <c r="A394" s="99">
        <v>3.80000000000001</v>
      </c>
      <c r="B394" s="119">
        <f t="shared" si="42"/>
        <v>71.628312501847475</v>
      </c>
      <c r="C394" s="119">
        <f t="shared" si="44"/>
        <v>36.831412731052097</v>
      </c>
      <c r="D394" s="119">
        <f t="shared" si="45"/>
        <v>210.9742829075596</v>
      </c>
      <c r="E394" s="119">
        <f t="shared" si="46"/>
        <v>239.81753403085992</v>
      </c>
      <c r="F394" s="93">
        <f t="shared" si="43"/>
        <v>458.51820421643987</v>
      </c>
      <c r="G394" s="93">
        <f t="shared" si="47"/>
        <v>421.68679148538774</v>
      </c>
      <c r="H394" s="93">
        <f t="shared" si="48"/>
        <v>247.54392130888027</v>
      </c>
      <c r="I394" s="93">
        <f t="shared" si="49"/>
        <v>218.70067018557995</v>
      </c>
    </row>
    <row r="395" spans="1:9" x14ac:dyDescent="0.75">
      <c r="A395" s="99">
        <v>3.8100000000000098</v>
      </c>
      <c r="B395" s="119">
        <f t="shared" si="42"/>
        <v>71.816808061062858</v>
      </c>
      <c r="C395" s="119">
        <f t="shared" si="44"/>
        <v>36.298393268618696</v>
      </c>
      <c r="D395" s="119">
        <f t="shared" si="45"/>
        <v>210.85073613782777</v>
      </c>
      <c r="E395" s="119">
        <f t="shared" si="46"/>
        <v>239.30527448031665</v>
      </c>
      <c r="F395" s="93">
        <f t="shared" si="43"/>
        <v>460.41605689002188</v>
      </c>
      <c r="G395" s="93">
        <f t="shared" si="47"/>
        <v>424.11766362140315</v>
      </c>
      <c r="H395" s="93">
        <f t="shared" si="48"/>
        <v>249.56532075219411</v>
      </c>
      <c r="I395" s="93">
        <f t="shared" si="49"/>
        <v>221.11078240970522</v>
      </c>
    </row>
    <row r="396" spans="1:9" x14ac:dyDescent="0.75">
      <c r="A396" s="99">
        <v>3.8200000000000101</v>
      </c>
      <c r="B396" s="119">
        <f t="shared" si="42"/>
        <v>72.005303620278241</v>
      </c>
      <c r="C396" s="119">
        <f t="shared" si="44"/>
        <v>35.764151554376284</v>
      </c>
      <c r="D396" s="119">
        <f t="shared" si="45"/>
        <v>210.72691222960432</v>
      </c>
      <c r="E396" s="119">
        <f t="shared" si="46"/>
        <v>238.79194190638287</v>
      </c>
      <c r="F396" s="93">
        <f t="shared" si="43"/>
        <v>462.31879834398455</v>
      </c>
      <c r="G396" s="93">
        <f t="shared" si="47"/>
        <v>426.55464678960828</v>
      </c>
      <c r="H396" s="93">
        <f t="shared" si="48"/>
        <v>251.59188611438023</v>
      </c>
      <c r="I396" s="93">
        <f t="shared" si="49"/>
        <v>223.52685643760168</v>
      </c>
    </row>
    <row r="397" spans="1:9" x14ac:dyDescent="0.75">
      <c r="A397" s="99">
        <v>3.8300000000000098</v>
      </c>
      <c r="B397" s="119">
        <f t="shared" si="42"/>
        <v>72.193799179493638</v>
      </c>
      <c r="C397" s="119">
        <f t="shared" si="44"/>
        <v>35.228687588324789</v>
      </c>
      <c r="D397" s="119">
        <f t="shared" si="45"/>
        <v>210.6028111828893</v>
      </c>
      <c r="E397" s="119">
        <f t="shared" si="46"/>
        <v>238.27753630905858</v>
      </c>
      <c r="F397" s="93">
        <f t="shared" si="43"/>
        <v>464.22642857832744</v>
      </c>
      <c r="G397" s="93">
        <f t="shared" si="47"/>
        <v>428.99774099000263</v>
      </c>
      <c r="H397" s="93">
        <f t="shared" si="48"/>
        <v>253.62361739543815</v>
      </c>
      <c r="I397" s="93">
        <f t="shared" si="49"/>
        <v>225.94889226926887</v>
      </c>
    </row>
    <row r="398" spans="1:9" x14ac:dyDescent="0.75">
      <c r="A398" s="99">
        <v>3.8400000000000101</v>
      </c>
      <c r="B398" s="119">
        <f t="shared" si="42"/>
        <v>72.382294738709021</v>
      </c>
      <c r="C398" s="119">
        <f t="shared" si="44"/>
        <v>34.692001370464283</v>
      </c>
      <c r="D398" s="119">
        <f t="shared" si="45"/>
        <v>210.47843299768272</v>
      </c>
      <c r="E398" s="119">
        <f t="shared" si="46"/>
        <v>237.76205768834382</v>
      </c>
      <c r="F398" s="93">
        <f t="shared" si="43"/>
        <v>466.138947593051</v>
      </c>
      <c r="G398" s="93">
        <f t="shared" si="47"/>
        <v>431.44694622258669</v>
      </c>
      <c r="H398" s="93">
        <f t="shared" si="48"/>
        <v>255.66051459536828</v>
      </c>
      <c r="I398" s="93">
        <f t="shared" si="49"/>
        <v>228.37688990470718</v>
      </c>
    </row>
    <row r="399" spans="1:9" x14ac:dyDescent="0.75">
      <c r="A399" s="99">
        <v>3.8500000000000099</v>
      </c>
      <c r="B399" s="119">
        <f t="shared" ref="B399:B414" si="50">A399*$E$3*60*1000</f>
        <v>72.570790297924418</v>
      </c>
      <c r="C399" s="119">
        <f t="shared" si="44"/>
        <v>34.154092900794723</v>
      </c>
      <c r="D399" s="119">
        <f t="shared" si="45"/>
        <v>210.35377767398452</v>
      </c>
      <c r="E399" s="119">
        <f t="shared" si="46"/>
        <v>237.24550604423854</v>
      </c>
      <c r="F399" s="93">
        <f t="shared" ref="F399:F414" si="51">($M$2*$M$3*$B$3+$E$4*($B$2*$M$2*(A399^2)/(2*$E$2))+($E$5*$M$2*A399^2)/2+($E$6*A399))/1000</f>
        <v>468.05635538815505</v>
      </c>
      <c r="G399" s="93">
        <f t="shared" si="47"/>
        <v>433.9022624873603</v>
      </c>
      <c r="H399" s="93">
        <f t="shared" si="48"/>
        <v>257.7025777141705</v>
      </c>
      <c r="I399" s="93">
        <f t="shared" si="49"/>
        <v>230.81084934391652</v>
      </c>
    </row>
    <row r="400" spans="1:9" x14ac:dyDescent="0.75">
      <c r="A400" s="99">
        <v>3.8600000000000101</v>
      </c>
      <c r="B400" s="119">
        <f t="shared" si="50"/>
        <v>72.759285857139801</v>
      </c>
      <c r="C400" s="119">
        <f t="shared" ref="C400:C413" si="52">IF( $B400&lt;H$9, H$3*$B400^2+H$4*$B400+H$5, "MAX FLOW REACHED")</f>
        <v>33.614962179316194</v>
      </c>
      <c r="D400" s="119">
        <f t="shared" ref="D400:D414" si="53">IF( $B400&lt;I$9, I$3*$B400^2+I$4*$B400+I$5, "MAX FLOW REACHED")</f>
        <v>210.22884521179475</v>
      </c>
      <c r="E400" s="119">
        <f t="shared" ref="E400:E414" si="54">IF( $B400&lt;J$9, J$3*$B400^2+J$4*$B400+J$5, "MAX FLOW REACHED")</f>
        <v>236.72788137674286</v>
      </c>
      <c r="F400" s="93">
        <f t="shared" si="51"/>
        <v>469.97865196363966</v>
      </c>
      <c r="G400" s="93">
        <f t="shared" ref="G400:G414" si="55">IF(C400&lt;&gt;"MAX FLOW REACHED",ABS(C400-$F400),"N/A")</f>
        <v>436.36368978432347</v>
      </c>
      <c r="H400" s="93">
        <f t="shared" ref="H400:H414" si="56">IF(D400&lt;&gt;"MAX FLOW REACHED",ABS(D400-$F400),"N/A")</f>
        <v>259.74980675184491</v>
      </c>
      <c r="I400" s="93">
        <f t="shared" ref="I400:I414" si="57">IF(E400&lt;&gt;"MAX FLOW REACHED",ABS(E400-$F400),"N/A")</f>
        <v>233.25077058689681</v>
      </c>
    </row>
    <row r="401" spans="1:9" x14ac:dyDescent="0.75">
      <c r="A401" s="99">
        <v>3.8700000000000099</v>
      </c>
      <c r="B401" s="119">
        <f t="shared" si="50"/>
        <v>72.94778141635517</v>
      </c>
      <c r="C401" s="119">
        <f t="shared" si="52"/>
        <v>33.07460920602864</v>
      </c>
      <c r="D401" s="119">
        <f t="shared" si="53"/>
        <v>210.10363561111342</v>
      </c>
      <c r="E401" s="119">
        <f t="shared" si="54"/>
        <v>236.20918368585666</v>
      </c>
      <c r="F401" s="93">
        <f t="shared" si="51"/>
        <v>471.90583731950471</v>
      </c>
      <c r="G401" s="93">
        <f t="shared" si="55"/>
        <v>438.83122811347607</v>
      </c>
      <c r="H401" s="93">
        <f t="shared" si="56"/>
        <v>261.80220170839129</v>
      </c>
      <c r="I401" s="93">
        <f t="shared" si="57"/>
        <v>235.69665363364805</v>
      </c>
    </row>
    <row r="402" spans="1:9" x14ac:dyDescent="0.75">
      <c r="A402" s="99">
        <v>3.8800000000000101</v>
      </c>
      <c r="B402" s="119">
        <f t="shared" si="50"/>
        <v>73.136276975570581</v>
      </c>
      <c r="C402" s="119">
        <f t="shared" si="52"/>
        <v>32.533033980931947</v>
      </c>
      <c r="D402" s="119">
        <f t="shared" si="53"/>
        <v>209.97814887194048</v>
      </c>
      <c r="E402" s="119">
        <f t="shared" si="54"/>
        <v>235.68941297157991</v>
      </c>
      <c r="F402" s="93">
        <f t="shared" si="51"/>
        <v>473.83791145575037</v>
      </c>
      <c r="G402" s="93">
        <f t="shared" si="55"/>
        <v>441.30487747481845</v>
      </c>
      <c r="H402" s="93">
        <f t="shared" si="56"/>
        <v>263.85976258380992</v>
      </c>
      <c r="I402" s="93">
        <f t="shared" si="57"/>
        <v>238.14849848417046</v>
      </c>
    </row>
    <row r="403" spans="1:9" x14ac:dyDescent="0.75">
      <c r="A403" s="99">
        <v>3.8900000000000099</v>
      </c>
      <c r="B403" s="119">
        <f t="shared" si="50"/>
        <v>73.324772534785964</v>
      </c>
      <c r="C403" s="119">
        <f t="shared" si="52"/>
        <v>31.990236504026313</v>
      </c>
      <c r="D403" s="119">
        <f t="shared" si="53"/>
        <v>209.85238499427595</v>
      </c>
      <c r="E403" s="119">
        <f t="shared" si="54"/>
        <v>235.16856923391273</v>
      </c>
      <c r="F403" s="93">
        <f t="shared" si="51"/>
        <v>475.77487437237642</v>
      </c>
      <c r="G403" s="93">
        <f t="shared" si="55"/>
        <v>443.7846378683501</v>
      </c>
      <c r="H403" s="93">
        <f t="shared" si="56"/>
        <v>265.92248937810047</v>
      </c>
      <c r="I403" s="93">
        <f t="shared" si="57"/>
        <v>240.60630513846368</v>
      </c>
    </row>
    <row r="404" spans="1:9" x14ac:dyDescent="0.75">
      <c r="A404" s="99">
        <v>3.9000000000000101</v>
      </c>
      <c r="B404" s="119">
        <f t="shared" si="50"/>
        <v>73.513268094001347</v>
      </c>
      <c r="C404" s="119">
        <f t="shared" si="52"/>
        <v>31.44621677531164</v>
      </c>
      <c r="D404" s="119">
        <f t="shared" si="53"/>
        <v>209.72634397811987</v>
      </c>
      <c r="E404" s="119">
        <f t="shared" si="54"/>
        <v>234.64665247285507</v>
      </c>
      <c r="F404" s="93">
        <f t="shared" si="51"/>
        <v>477.7167260693829</v>
      </c>
      <c r="G404" s="93">
        <f t="shared" si="55"/>
        <v>446.27050929407125</v>
      </c>
      <c r="H404" s="93">
        <f t="shared" si="56"/>
        <v>267.99038209126303</v>
      </c>
      <c r="I404" s="93">
        <f t="shared" si="57"/>
        <v>243.07007359652783</v>
      </c>
    </row>
    <row r="405" spans="1:9" x14ac:dyDescent="0.75">
      <c r="A405" s="99">
        <v>3.9100000000000099</v>
      </c>
      <c r="B405" s="119">
        <f t="shared" si="50"/>
        <v>73.70176365321673</v>
      </c>
      <c r="C405" s="119">
        <f t="shared" si="52"/>
        <v>30.900974794787942</v>
      </c>
      <c r="D405" s="119">
        <f t="shared" si="53"/>
        <v>209.60002582347221</v>
      </c>
      <c r="E405" s="119">
        <f t="shared" si="54"/>
        <v>234.12366268840691</v>
      </c>
      <c r="F405" s="93">
        <f t="shared" si="51"/>
        <v>479.66346654677</v>
      </c>
      <c r="G405" s="93">
        <f t="shared" si="55"/>
        <v>448.76249175198205</v>
      </c>
      <c r="H405" s="93">
        <f t="shared" si="56"/>
        <v>270.06344072329779</v>
      </c>
      <c r="I405" s="93">
        <f t="shared" si="57"/>
        <v>245.53980385836309</v>
      </c>
    </row>
    <row r="406" spans="1:9" x14ac:dyDescent="0.75">
      <c r="A406" s="99">
        <v>3.9200000000000101</v>
      </c>
      <c r="B406" s="119">
        <f t="shared" si="50"/>
        <v>73.890259212432127</v>
      </c>
      <c r="C406" s="119">
        <f t="shared" si="52"/>
        <v>30.354510562455147</v>
      </c>
      <c r="D406" s="119">
        <f t="shared" si="53"/>
        <v>209.47343053033293</v>
      </c>
      <c r="E406" s="119">
        <f t="shared" si="54"/>
        <v>233.59959988056823</v>
      </c>
      <c r="F406" s="93">
        <f t="shared" si="51"/>
        <v>481.61509580453765</v>
      </c>
      <c r="G406" s="93">
        <f t="shared" si="55"/>
        <v>451.26058524208247</v>
      </c>
      <c r="H406" s="93">
        <f t="shared" si="56"/>
        <v>272.14166527420468</v>
      </c>
      <c r="I406" s="93">
        <f t="shared" si="57"/>
        <v>248.01549592396941</v>
      </c>
    </row>
    <row r="407" spans="1:9" x14ac:dyDescent="0.75">
      <c r="A407" s="99">
        <v>3.9300000000000099</v>
      </c>
      <c r="B407" s="119">
        <f t="shared" si="50"/>
        <v>74.07875477164751</v>
      </c>
      <c r="C407" s="119">
        <f t="shared" si="52"/>
        <v>29.806824078313383</v>
      </c>
      <c r="D407" s="119">
        <f t="shared" si="53"/>
        <v>209.34655809870208</v>
      </c>
      <c r="E407" s="119">
        <f t="shared" si="54"/>
        <v>233.0744640493391</v>
      </c>
      <c r="F407" s="93">
        <f t="shared" si="51"/>
        <v>483.57161384268579</v>
      </c>
      <c r="G407" s="93">
        <f t="shared" si="55"/>
        <v>453.76478976437238</v>
      </c>
      <c r="H407" s="93">
        <f t="shared" si="56"/>
        <v>274.22505574398372</v>
      </c>
      <c r="I407" s="93">
        <f t="shared" si="57"/>
        <v>250.49714979334669</v>
      </c>
    </row>
    <row r="408" spans="1:9" x14ac:dyDescent="0.75">
      <c r="A408" s="99">
        <v>3.9400000000000102</v>
      </c>
      <c r="B408" s="119">
        <f t="shared" si="50"/>
        <v>74.267250330862893</v>
      </c>
      <c r="C408" s="119">
        <f t="shared" si="52"/>
        <v>29.25791534236258</v>
      </c>
      <c r="D408" s="119">
        <f t="shared" si="53"/>
        <v>209.21940852857966</v>
      </c>
      <c r="E408" s="119">
        <f t="shared" si="54"/>
        <v>232.5482551947195</v>
      </c>
      <c r="F408" s="93">
        <f t="shared" si="51"/>
        <v>485.53302066121438</v>
      </c>
      <c r="G408" s="93">
        <f t="shared" si="55"/>
        <v>456.27510531885179</v>
      </c>
      <c r="H408" s="93">
        <f t="shared" si="56"/>
        <v>276.31361213263472</v>
      </c>
      <c r="I408" s="93">
        <f t="shared" si="57"/>
        <v>252.98476546649488</v>
      </c>
    </row>
    <row r="409" spans="1:9" x14ac:dyDescent="0.75">
      <c r="A409" s="99">
        <v>3.9500000000000099</v>
      </c>
      <c r="B409" s="119">
        <f t="shared" si="50"/>
        <v>74.455745890078276</v>
      </c>
      <c r="C409" s="119">
        <f t="shared" si="52"/>
        <v>28.707784354602779</v>
      </c>
      <c r="D409" s="119">
        <f t="shared" si="53"/>
        <v>209.09198181996567</v>
      </c>
      <c r="E409" s="119">
        <f t="shared" si="54"/>
        <v>232.02097331670942</v>
      </c>
      <c r="F409" s="93">
        <f t="shared" si="51"/>
        <v>487.49931626012335</v>
      </c>
      <c r="G409" s="93">
        <f t="shared" si="55"/>
        <v>458.79153190552057</v>
      </c>
      <c r="H409" s="93">
        <f t="shared" si="56"/>
        <v>278.40733444015768</v>
      </c>
      <c r="I409" s="93">
        <f t="shared" si="57"/>
        <v>255.47834294341394</v>
      </c>
    </row>
    <row r="410" spans="1:9" x14ac:dyDescent="0.75">
      <c r="A410" s="99">
        <v>3.9600000000000102</v>
      </c>
      <c r="B410" s="119">
        <f t="shared" si="50"/>
        <v>74.644241449293688</v>
      </c>
      <c r="C410" s="119">
        <f t="shared" si="52"/>
        <v>28.156431115033826</v>
      </c>
      <c r="D410" s="119">
        <f t="shared" si="53"/>
        <v>208.96427797286006</v>
      </c>
      <c r="E410" s="119">
        <f t="shared" si="54"/>
        <v>231.49261841530875</v>
      </c>
      <c r="F410" s="93">
        <f t="shared" si="51"/>
        <v>489.47050063941299</v>
      </c>
      <c r="G410" s="93">
        <f t="shared" si="55"/>
        <v>461.31406952437919</v>
      </c>
      <c r="H410" s="93">
        <f t="shared" si="56"/>
        <v>280.50622266655296</v>
      </c>
      <c r="I410" s="93">
        <f t="shared" si="57"/>
        <v>257.97788222410423</v>
      </c>
    </row>
    <row r="411" spans="1:9" x14ac:dyDescent="0.75">
      <c r="A411" s="99">
        <v>3.97000000000001</v>
      </c>
      <c r="B411" s="119">
        <f t="shared" si="50"/>
        <v>74.832737008509071</v>
      </c>
      <c r="C411" s="119">
        <f t="shared" si="52"/>
        <v>27.603855623655932</v>
      </c>
      <c r="D411" s="119">
        <f t="shared" si="53"/>
        <v>208.83629698726287</v>
      </c>
      <c r="E411" s="119">
        <f t="shared" si="54"/>
        <v>230.96319049051769</v>
      </c>
      <c r="F411" s="93">
        <f t="shared" si="51"/>
        <v>491.44657379908313</v>
      </c>
      <c r="G411" s="93">
        <f t="shared" si="55"/>
        <v>463.84271817542719</v>
      </c>
      <c r="H411" s="93">
        <f t="shared" si="56"/>
        <v>282.61027681182026</v>
      </c>
      <c r="I411" s="93">
        <f t="shared" si="57"/>
        <v>260.48338330856541</v>
      </c>
    </row>
    <row r="412" spans="1:9" x14ac:dyDescent="0.75">
      <c r="A412" s="99">
        <v>3.9800000000000102</v>
      </c>
      <c r="B412" s="119">
        <f t="shared" si="50"/>
        <v>75.021232567724439</v>
      </c>
      <c r="C412" s="119">
        <f t="shared" si="52"/>
        <v>27.050057880469069</v>
      </c>
      <c r="D412" s="119">
        <f t="shared" si="53"/>
        <v>208.70803886317412</v>
      </c>
      <c r="E412" s="119">
        <f t="shared" si="54"/>
        <v>230.43268954233619</v>
      </c>
      <c r="F412" s="93">
        <f t="shared" si="51"/>
        <v>493.42753573913376</v>
      </c>
      <c r="G412" s="93">
        <f t="shared" si="55"/>
        <v>466.37747785866469</v>
      </c>
      <c r="H412" s="93">
        <f t="shared" si="56"/>
        <v>284.71949687595963</v>
      </c>
      <c r="I412" s="93">
        <f t="shared" si="57"/>
        <v>262.99484619679754</v>
      </c>
    </row>
    <row r="413" spans="1:9" x14ac:dyDescent="0.75">
      <c r="A413" s="99">
        <v>3.99000000000001</v>
      </c>
      <c r="B413" s="119">
        <f t="shared" si="50"/>
        <v>75.209728126939837</v>
      </c>
      <c r="C413" s="119">
        <f t="shared" si="52"/>
        <v>26.495037885473067</v>
      </c>
      <c r="D413" s="119">
        <f t="shared" si="53"/>
        <v>208.5795036005938</v>
      </c>
      <c r="E413" s="119">
        <f t="shared" si="54"/>
        <v>229.90111557076409</v>
      </c>
      <c r="F413" s="93">
        <f t="shared" si="51"/>
        <v>495.41338645956483</v>
      </c>
      <c r="G413" s="93">
        <f t="shared" si="55"/>
        <v>468.91834857409174</v>
      </c>
      <c r="H413" s="93">
        <f t="shared" si="56"/>
        <v>286.83388285897104</v>
      </c>
      <c r="I413" s="93">
        <f t="shared" si="57"/>
        <v>265.51227088880074</v>
      </c>
    </row>
    <row r="414" spans="1:9" x14ac:dyDescent="0.75">
      <c r="A414" s="99">
        <v>4.0000000000000098</v>
      </c>
      <c r="B414" s="119">
        <f t="shared" si="50"/>
        <v>75.39822368615522</v>
      </c>
      <c r="C414" s="119">
        <f>IF( $B414&lt;H$9, H$3*$B414^2+H$4*$B414+H$5, "MAX FLOW REACHED")</f>
        <v>25.938795638668097</v>
      </c>
      <c r="D414" s="119">
        <f t="shared" si="53"/>
        <v>208.45069119952188</v>
      </c>
      <c r="E414" s="119">
        <f t="shared" si="54"/>
        <v>229.36846857580159</v>
      </c>
      <c r="F414" s="93">
        <f t="shared" si="51"/>
        <v>497.40412596037646</v>
      </c>
      <c r="G414" s="93">
        <f t="shared" si="55"/>
        <v>471.46533032170839</v>
      </c>
      <c r="H414" s="93">
        <f t="shared" si="56"/>
        <v>288.95343476085458</v>
      </c>
      <c r="I414" s="93">
        <f t="shared" si="57"/>
        <v>268.03565738457485</v>
      </c>
    </row>
    <row r="415" spans="1:9" x14ac:dyDescent="0.75">
      <c r="A415" s="99">
        <v>4.0100000000000096</v>
      </c>
      <c r="B415" s="119">
        <f t="shared" ref="B415:B478" si="58">A415*$E$3*60*1000</f>
        <v>75.586719245370602</v>
      </c>
      <c r="C415" s="119">
        <f t="shared" ref="C415:C478" si="59">IF( $B415&lt;H$9, H$3*$B415^2+H$4*$B415+H$5, "MAX FLOW REACHED")</f>
        <v>25.381331140054058</v>
      </c>
      <c r="D415" s="119">
        <f t="shared" ref="D415:D478" si="60">IF( $B415&lt;I$9, I$3*$B415^2+I$4*$B415+I$5, "MAX FLOW REACHED")</f>
        <v>208.32160165995836</v>
      </c>
      <c r="E415" s="119">
        <f t="shared" ref="E415:E478" si="61">IF( $B415&lt;J$9, J$3*$B415^2+J$4*$B415+J$5, "MAX FLOW REACHED")</f>
        <v>228.83474855744856</v>
      </c>
      <c r="F415" s="93">
        <f t="shared" ref="F415:F478" si="62">($M$2*$M$3*$B$3+$E$4*($B$2*$M$2*(A415^2)/(2*$E$2))+($E$5*$M$2*A415^2)/2+($E$6*A415))/1000</f>
        <v>499.39975424156853</v>
      </c>
      <c r="G415" s="93">
        <f t="shared" ref="G415:G478" si="63">IF(C415&lt;&gt;"MAX FLOW REACHED",ABS(C415-$F415),"N/A")</f>
        <v>474.01842310151449</v>
      </c>
      <c r="H415" s="93">
        <f t="shared" ref="H415:H478" si="64">IF(D415&lt;&gt;"MAX FLOW REACHED",ABS(D415-$F415),"N/A")</f>
        <v>291.0781525816102</v>
      </c>
      <c r="I415" s="93">
        <f t="shared" ref="I415:I478" si="65">IF(E415&lt;&gt;"MAX FLOW REACHED",ABS(E415-$F415),"N/A")</f>
        <v>270.56500568411997</v>
      </c>
    </row>
    <row r="416" spans="1:9" x14ac:dyDescent="0.75">
      <c r="A416" s="99">
        <v>4.0200000000000102</v>
      </c>
      <c r="B416" s="119">
        <f t="shared" si="58"/>
        <v>75.775214804586</v>
      </c>
      <c r="C416" s="119">
        <f t="shared" si="59"/>
        <v>24.822644389630995</v>
      </c>
      <c r="D416" s="119">
        <f t="shared" si="60"/>
        <v>208.19223498190328</v>
      </c>
      <c r="E416" s="119">
        <f t="shared" si="61"/>
        <v>228.29995551570502</v>
      </c>
      <c r="F416" s="93">
        <f t="shared" si="62"/>
        <v>501.40027130314127</v>
      </c>
      <c r="G416" s="93">
        <f t="shared" si="63"/>
        <v>476.57762691351024</v>
      </c>
      <c r="H416" s="93">
        <f t="shared" si="64"/>
        <v>293.20803632123796</v>
      </c>
      <c r="I416" s="93">
        <f t="shared" si="65"/>
        <v>273.10031578743622</v>
      </c>
    </row>
    <row r="417" spans="1:9" x14ac:dyDescent="0.75">
      <c r="A417" s="99">
        <v>4.03000000000001</v>
      </c>
      <c r="B417" s="119">
        <f t="shared" si="58"/>
        <v>75.963710363801383</v>
      </c>
      <c r="C417" s="119">
        <f t="shared" si="59"/>
        <v>24.262735387398919</v>
      </c>
      <c r="D417" s="119">
        <f t="shared" si="60"/>
        <v>208.06259116535662</v>
      </c>
      <c r="E417" s="119">
        <f t="shared" si="61"/>
        <v>227.76408945057102</v>
      </c>
      <c r="F417" s="93">
        <f t="shared" si="62"/>
        <v>503.40567714509444</v>
      </c>
      <c r="G417" s="93">
        <f t="shared" si="63"/>
        <v>479.14294175769555</v>
      </c>
      <c r="H417" s="93">
        <f t="shared" si="64"/>
        <v>295.34308597973779</v>
      </c>
      <c r="I417" s="93">
        <f t="shared" si="65"/>
        <v>275.64158769452342</v>
      </c>
    </row>
    <row r="418" spans="1:9" x14ac:dyDescent="0.75">
      <c r="A418" s="99">
        <v>4.0400000000000098</v>
      </c>
      <c r="B418" s="119">
        <f t="shared" si="58"/>
        <v>76.152205923016766</v>
      </c>
      <c r="C418" s="119">
        <f t="shared" si="59"/>
        <v>23.701604133357804</v>
      </c>
      <c r="D418" s="119">
        <f t="shared" si="60"/>
        <v>207.93267021031835</v>
      </c>
      <c r="E418" s="119">
        <f t="shared" si="61"/>
        <v>227.22715036204656</v>
      </c>
      <c r="F418" s="93">
        <f t="shared" si="62"/>
        <v>505.415971767428</v>
      </c>
      <c r="G418" s="93">
        <f t="shared" si="63"/>
        <v>481.71436763407019</v>
      </c>
      <c r="H418" s="93">
        <f t="shared" si="64"/>
        <v>297.48330155710966</v>
      </c>
      <c r="I418" s="93">
        <f t="shared" si="65"/>
        <v>278.18882140538142</v>
      </c>
    </row>
    <row r="419" spans="1:9" x14ac:dyDescent="0.75">
      <c r="A419" s="99">
        <v>4.0500000000000096</v>
      </c>
      <c r="B419" s="119">
        <f t="shared" si="58"/>
        <v>76.340701482232149</v>
      </c>
      <c r="C419" s="119">
        <f t="shared" si="59"/>
        <v>23.139250627507664</v>
      </c>
      <c r="D419" s="119">
        <f t="shared" si="60"/>
        <v>207.80247211678852</v>
      </c>
      <c r="E419" s="119">
        <f t="shared" si="61"/>
        <v>226.68913825013161</v>
      </c>
      <c r="F419" s="93">
        <f t="shared" si="62"/>
        <v>507.43115517014206</v>
      </c>
      <c r="G419" s="93">
        <f t="shared" si="63"/>
        <v>484.29190454263437</v>
      </c>
      <c r="H419" s="93">
        <f t="shared" si="64"/>
        <v>299.62868305335354</v>
      </c>
      <c r="I419" s="93">
        <f t="shared" si="65"/>
        <v>280.74201692001043</v>
      </c>
    </row>
    <row r="420" spans="1:9" x14ac:dyDescent="0.75">
      <c r="A420" s="99">
        <v>4.0600000000000103</v>
      </c>
      <c r="B420" s="119">
        <f t="shared" si="58"/>
        <v>76.529197041447546</v>
      </c>
      <c r="C420" s="119">
        <f t="shared" si="59"/>
        <v>22.575674869848456</v>
      </c>
      <c r="D420" s="119">
        <f t="shared" si="60"/>
        <v>207.67199688476711</v>
      </c>
      <c r="E420" s="119">
        <f t="shared" si="61"/>
        <v>226.15005311482611</v>
      </c>
      <c r="F420" s="93">
        <f t="shared" si="62"/>
        <v>509.45122735323696</v>
      </c>
      <c r="G420" s="93">
        <f t="shared" si="63"/>
        <v>486.8755524833885</v>
      </c>
      <c r="H420" s="93">
        <f t="shared" si="64"/>
        <v>301.77923046846985</v>
      </c>
      <c r="I420" s="93">
        <f t="shared" si="65"/>
        <v>283.30117423841085</v>
      </c>
    </row>
    <row r="421" spans="1:9" x14ac:dyDescent="0.75">
      <c r="A421" s="99">
        <v>4.0700000000000101</v>
      </c>
      <c r="B421" s="119">
        <f t="shared" si="58"/>
        <v>76.717692600662943</v>
      </c>
      <c r="C421" s="119">
        <f t="shared" si="59"/>
        <v>22.010876860380222</v>
      </c>
      <c r="D421" s="119">
        <f t="shared" si="60"/>
        <v>207.54124451425409</v>
      </c>
      <c r="E421" s="119">
        <f t="shared" si="61"/>
        <v>225.60989495613015</v>
      </c>
      <c r="F421" s="93">
        <f t="shared" si="62"/>
        <v>511.47618831671195</v>
      </c>
      <c r="G421" s="93">
        <f t="shared" si="63"/>
        <v>489.46531145633173</v>
      </c>
      <c r="H421" s="93">
        <f t="shared" si="64"/>
        <v>303.93494380245784</v>
      </c>
      <c r="I421" s="93">
        <f t="shared" si="65"/>
        <v>285.86629336058184</v>
      </c>
    </row>
    <row r="422" spans="1:9" x14ac:dyDescent="0.75">
      <c r="A422" s="99">
        <v>4.0800000000000098</v>
      </c>
      <c r="B422" s="119">
        <f t="shared" si="58"/>
        <v>76.906188159878326</v>
      </c>
      <c r="C422" s="119">
        <f t="shared" si="59"/>
        <v>21.444856599102991</v>
      </c>
      <c r="D422" s="119">
        <f t="shared" si="60"/>
        <v>207.41021500524951</v>
      </c>
      <c r="E422" s="119">
        <f t="shared" si="61"/>
        <v>225.06866377404373</v>
      </c>
      <c r="F422" s="93">
        <f t="shared" si="62"/>
        <v>513.50603806056768</v>
      </c>
      <c r="G422" s="93">
        <f t="shared" si="63"/>
        <v>492.06118146146468</v>
      </c>
      <c r="H422" s="93">
        <f t="shared" si="64"/>
        <v>306.09582305531819</v>
      </c>
      <c r="I422" s="93">
        <f t="shared" si="65"/>
        <v>288.43737428652395</v>
      </c>
    </row>
    <row r="423" spans="1:9" x14ac:dyDescent="0.75">
      <c r="A423" s="99">
        <v>4.0900000000000096</v>
      </c>
      <c r="B423" s="119">
        <f t="shared" si="58"/>
        <v>77.094683719093695</v>
      </c>
      <c r="C423" s="119">
        <f t="shared" si="59"/>
        <v>20.877614086016763</v>
      </c>
      <c r="D423" s="119">
        <f t="shared" si="60"/>
        <v>207.27890835775338</v>
      </c>
      <c r="E423" s="119">
        <f t="shared" si="61"/>
        <v>224.52635956856687</v>
      </c>
      <c r="F423" s="93">
        <f t="shared" si="62"/>
        <v>515.54077658480378</v>
      </c>
      <c r="G423" s="93">
        <f t="shared" si="63"/>
        <v>494.66316249878702</v>
      </c>
      <c r="H423" s="93">
        <f t="shared" si="64"/>
        <v>308.2618682270504</v>
      </c>
      <c r="I423" s="93">
        <f t="shared" si="65"/>
        <v>291.01441701623691</v>
      </c>
    </row>
    <row r="424" spans="1:9" x14ac:dyDescent="0.75">
      <c r="A424" s="99">
        <v>4.1000000000000103</v>
      </c>
      <c r="B424" s="119">
        <f t="shared" si="58"/>
        <v>77.283179278309106</v>
      </c>
      <c r="C424" s="119">
        <f t="shared" si="59"/>
        <v>20.309149321121396</v>
      </c>
      <c r="D424" s="119">
        <f t="shared" si="60"/>
        <v>207.14732457176561</v>
      </c>
      <c r="E424" s="119">
        <f t="shared" si="61"/>
        <v>223.98298233969939</v>
      </c>
      <c r="F424" s="93">
        <f t="shared" si="62"/>
        <v>517.58040388942061</v>
      </c>
      <c r="G424" s="93">
        <f t="shared" si="63"/>
        <v>497.27125456829924</v>
      </c>
      <c r="H424" s="93">
        <f t="shared" si="64"/>
        <v>310.43307931765503</v>
      </c>
      <c r="I424" s="93">
        <f t="shared" si="65"/>
        <v>293.59742154972122</v>
      </c>
    </row>
    <row r="425" spans="1:9" x14ac:dyDescent="0.75">
      <c r="A425" s="99">
        <v>4.1100000000000101</v>
      </c>
      <c r="B425" s="119">
        <f t="shared" si="58"/>
        <v>77.471674837524489</v>
      </c>
      <c r="C425" s="119">
        <f t="shared" si="59"/>
        <v>19.739462304417088</v>
      </c>
      <c r="D425" s="119">
        <f t="shared" si="60"/>
        <v>207.01546364728628</v>
      </c>
      <c r="E425" s="119">
        <f t="shared" si="61"/>
        <v>223.43853208744153</v>
      </c>
      <c r="F425" s="93">
        <f t="shared" si="62"/>
        <v>519.62491997441782</v>
      </c>
      <c r="G425" s="93">
        <f t="shared" si="63"/>
        <v>499.88545767000073</v>
      </c>
      <c r="H425" s="93">
        <f t="shared" si="64"/>
        <v>312.60945632713151</v>
      </c>
      <c r="I425" s="93">
        <f t="shared" si="65"/>
        <v>296.18638788697626</v>
      </c>
    </row>
    <row r="426" spans="1:9" x14ac:dyDescent="0.75">
      <c r="A426" s="99">
        <v>4.1200000000000099</v>
      </c>
      <c r="B426" s="119">
        <f t="shared" si="58"/>
        <v>77.660170396739858</v>
      </c>
      <c r="C426" s="119">
        <f t="shared" si="59"/>
        <v>19.168553035903756</v>
      </c>
      <c r="D426" s="119">
        <f t="shared" si="60"/>
        <v>206.88332558431537</v>
      </c>
      <c r="E426" s="119">
        <f t="shared" si="61"/>
        <v>222.89300881179318</v>
      </c>
      <c r="F426" s="93">
        <f t="shared" si="62"/>
        <v>521.6743248397953</v>
      </c>
      <c r="G426" s="93">
        <f t="shared" si="63"/>
        <v>502.50577180389155</v>
      </c>
      <c r="H426" s="93">
        <f t="shared" si="64"/>
        <v>314.79099925547996</v>
      </c>
      <c r="I426" s="93">
        <f t="shared" si="65"/>
        <v>298.78131602800215</v>
      </c>
    </row>
    <row r="427" spans="1:9" x14ac:dyDescent="0.75">
      <c r="A427" s="99">
        <v>4.1300000000000097</v>
      </c>
      <c r="B427" s="119">
        <f t="shared" si="58"/>
        <v>77.848665955955255</v>
      </c>
      <c r="C427" s="119">
        <f t="shared" si="59"/>
        <v>18.596421515581341</v>
      </c>
      <c r="D427" s="119">
        <f t="shared" si="60"/>
        <v>206.75091038285288</v>
      </c>
      <c r="E427" s="119">
        <f t="shared" si="61"/>
        <v>222.34641251275428</v>
      </c>
      <c r="F427" s="93">
        <f t="shared" si="62"/>
        <v>523.72861848555351</v>
      </c>
      <c r="G427" s="93">
        <f t="shared" si="63"/>
        <v>505.13219696997214</v>
      </c>
      <c r="H427" s="93">
        <f t="shared" si="64"/>
        <v>316.9777081027006</v>
      </c>
      <c r="I427" s="93">
        <f t="shared" si="65"/>
        <v>301.38220597279923</v>
      </c>
    </row>
    <row r="428" spans="1:9" x14ac:dyDescent="0.75">
      <c r="A428" s="99">
        <v>4.1400000000000103</v>
      </c>
      <c r="B428" s="119">
        <f t="shared" si="58"/>
        <v>78.037161515170652</v>
      </c>
      <c r="C428" s="119">
        <f t="shared" si="59"/>
        <v>18.023067743449872</v>
      </c>
      <c r="D428" s="119">
        <f t="shared" si="60"/>
        <v>206.61821804289877</v>
      </c>
      <c r="E428" s="119">
        <f t="shared" si="61"/>
        <v>221.79874319032493</v>
      </c>
      <c r="F428" s="93">
        <f t="shared" si="62"/>
        <v>525.78780091169244</v>
      </c>
      <c r="G428" s="93">
        <f t="shared" si="63"/>
        <v>507.76473316824257</v>
      </c>
      <c r="H428" s="93">
        <f t="shared" si="64"/>
        <v>319.16958286879367</v>
      </c>
      <c r="I428" s="93">
        <f t="shared" si="65"/>
        <v>303.98905772136754</v>
      </c>
    </row>
    <row r="429" spans="1:9" x14ac:dyDescent="0.75">
      <c r="A429" s="99">
        <v>4.1500000000000101</v>
      </c>
      <c r="B429" s="119">
        <f t="shared" si="58"/>
        <v>78.225657074386035</v>
      </c>
      <c r="C429" s="119">
        <f t="shared" si="59"/>
        <v>17.448491719509462</v>
      </c>
      <c r="D429" s="119">
        <f t="shared" si="60"/>
        <v>206.48524856445314</v>
      </c>
      <c r="E429" s="119">
        <f t="shared" si="61"/>
        <v>221.25000084450511</v>
      </c>
      <c r="F429" s="93">
        <f t="shared" si="62"/>
        <v>527.85187211821142</v>
      </c>
      <c r="G429" s="93">
        <f t="shared" si="63"/>
        <v>510.40338039870198</v>
      </c>
      <c r="H429" s="93">
        <f t="shared" si="64"/>
        <v>321.36662355375825</v>
      </c>
      <c r="I429" s="93">
        <f t="shared" si="65"/>
        <v>306.60187127370631</v>
      </c>
    </row>
    <row r="430" spans="1:9" x14ac:dyDescent="0.75">
      <c r="A430" s="99">
        <v>4.1600000000000099</v>
      </c>
      <c r="B430" s="119">
        <f t="shared" si="58"/>
        <v>78.414152633601418</v>
      </c>
      <c r="C430" s="119">
        <f t="shared" si="59"/>
        <v>16.872693443759971</v>
      </c>
      <c r="D430" s="119">
        <f t="shared" si="60"/>
        <v>206.3520019475159</v>
      </c>
      <c r="E430" s="119">
        <f t="shared" si="61"/>
        <v>220.7001854752948</v>
      </c>
      <c r="F430" s="93">
        <f t="shared" si="62"/>
        <v>529.92083210511112</v>
      </c>
      <c r="G430" s="93">
        <f t="shared" si="63"/>
        <v>513.04813866135112</v>
      </c>
      <c r="H430" s="93">
        <f t="shared" si="64"/>
        <v>323.56883015759524</v>
      </c>
      <c r="I430" s="93">
        <f t="shared" si="65"/>
        <v>309.22064662981631</v>
      </c>
    </row>
    <row r="431" spans="1:9" x14ac:dyDescent="0.75">
      <c r="A431" s="99">
        <v>4.1700000000000097</v>
      </c>
      <c r="B431" s="119">
        <f t="shared" si="58"/>
        <v>78.602648192816801</v>
      </c>
      <c r="C431" s="119">
        <f t="shared" si="59"/>
        <v>16.295672916201454</v>
      </c>
      <c r="D431" s="119">
        <f t="shared" si="60"/>
        <v>206.21847819208708</v>
      </c>
      <c r="E431" s="119">
        <f t="shared" si="61"/>
        <v>220.14929708269401</v>
      </c>
      <c r="F431" s="93">
        <f t="shared" si="62"/>
        <v>531.9946808723912</v>
      </c>
      <c r="G431" s="93">
        <f t="shared" si="63"/>
        <v>515.69900795618969</v>
      </c>
      <c r="H431" s="93">
        <f t="shared" si="64"/>
        <v>325.7762026803041</v>
      </c>
      <c r="I431" s="93">
        <f t="shared" si="65"/>
        <v>311.84538378969717</v>
      </c>
    </row>
    <row r="432" spans="1:9" x14ac:dyDescent="0.75">
      <c r="A432" s="99">
        <v>4.1800000000000104</v>
      </c>
      <c r="B432" s="119">
        <f t="shared" si="58"/>
        <v>78.791143752032198</v>
      </c>
      <c r="C432" s="119">
        <f t="shared" si="59"/>
        <v>15.717430136833883</v>
      </c>
      <c r="D432" s="119">
        <f t="shared" si="60"/>
        <v>206.08467729816664</v>
      </c>
      <c r="E432" s="119">
        <f t="shared" si="61"/>
        <v>219.59733566670269</v>
      </c>
      <c r="F432" s="93">
        <f t="shared" si="62"/>
        <v>534.07341842005201</v>
      </c>
      <c r="G432" s="93">
        <f t="shared" si="63"/>
        <v>518.35598828321815</v>
      </c>
      <c r="H432" s="93">
        <f t="shared" si="64"/>
        <v>327.98874112188537</v>
      </c>
      <c r="I432" s="93">
        <f t="shared" si="65"/>
        <v>314.47608275334932</v>
      </c>
    </row>
    <row r="433" spans="1:9" x14ac:dyDescent="0.75">
      <c r="A433" s="99">
        <v>4.1900000000000102</v>
      </c>
      <c r="B433" s="119">
        <f t="shared" si="58"/>
        <v>78.979639311247581</v>
      </c>
      <c r="C433" s="119">
        <f t="shared" si="59"/>
        <v>15.137965105657315</v>
      </c>
      <c r="D433" s="119">
        <f t="shared" si="60"/>
        <v>205.95059926575468</v>
      </c>
      <c r="E433" s="119">
        <f t="shared" si="61"/>
        <v>219.04430122732091</v>
      </c>
      <c r="F433" s="93">
        <f t="shared" si="62"/>
        <v>536.15704474809331</v>
      </c>
      <c r="G433" s="93">
        <f t="shared" si="63"/>
        <v>521.01907964243605</v>
      </c>
      <c r="H433" s="93">
        <f t="shared" si="64"/>
        <v>330.20644548233861</v>
      </c>
      <c r="I433" s="93">
        <f t="shared" si="65"/>
        <v>317.11274352077237</v>
      </c>
    </row>
    <row r="434" spans="1:9" x14ac:dyDescent="0.75">
      <c r="A434" s="99">
        <v>4.2000000000000099</v>
      </c>
      <c r="B434" s="119">
        <f t="shared" si="58"/>
        <v>79.168134870462964</v>
      </c>
      <c r="C434" s="119">
        <f t="shared" si="59"/>
        <v>14.557277822671693</v>
      </c>
      <c r="D434" s="119">
        <f t="shared" si="60"/>
        <v>205.8162440948511</v>
      </c>
      <c r="E434" s="119">
        <f t="shared" si="61"/>
        <v>218.49019376454865</v>
      </c>
      <c r="F434" s="93">
        <f t="shared" si="62"/>
        <v>538.24555985651489</v>
      </c>
      <c r="G434" s="93">
        <f t="shared" si="63"/>
        <v>523.68828203384317</v>
      </c>
      <c r="H434" s="93">
        <f t="shared" si="64"/>
        <v>332.42931576166382</v>
      </c>
      <c r="I434" s="93">
        <f t="shared" si="65"/>
        <v>319.75536609196627</v>
      </c>
    </row>
    <row r="435" spans="1:9" x14ac:dyDescent="0.75">
      <c r="A435" s="99">
        <v>4.2100000000000097</v>
      </c>
      <c r="B435" s="119">
        <f t="shared" si="58"/>
        <v>79.356630429678361</v>
      </c>
      <c r="C435" s="119">
        <f t="shared" si="59"/>
        <v>13.975368287877046</v>
      </c>
      <c r="D435" s="119">
        <f t="shared" si="60"/>
        <v>205.68161178545594</v>
      </c>
      <c r="E435" s="119">
        <f t="shared" si="61"/>
        <v>217.93501327838587</v>
      </c>
      <c r="F435" s="93">
        <f t="shared" si="62"/>
        <v>540.33896374531719</v>
      </c>
      <c r="G435" s="93">
        <f t="shared" si="63"/>
        <v>526.36359545744017</v>
      </c>
      <c r="H435" s="93">
        <f t="shared" si="64"/>
        <v>334.65735195986122</v>
      </c>
      <c r="I435" s="93">
        <f t="shared" si="65"/>
        <v>322.40395046693129</v>
      </c>
    </row>
    <row r="436" spans="1:9" x14ac:dyDescent="0.75">
      <c r="A436" s="99">
        <v>4.2200000000000104</v>
      </c>
      <c r="B436" s="119">
        <f t="shared" si="58"/>
        <v>79.545125988893759</v>
      </c>
      <c r="C436" s="119">
        <f t="shared" si="59"/>
        <v>13.392236501273317</v>
      </c>
      <c r="D436" s="119">
        <f t="shared" si="60"/>
        <v>205.54670233756917</v>
      </c>
      <c r="E436" s="119">
        <f t="shared" si="61"/>
        <v>217.37875976883259</v>
      </c>
      <c r="F436" s="93">
        <f t="shared" si="62"/>
        <v>542.4372564145001</v>
      </c>
      <c r="G436" s="93">
        <f t="shared" si="63"/>
        <v>529.04501991322672</v>
      </c>
      <c r="H436" s="93">
        <f t="shared" si="64"/>
        <v>336.89055407693093</v>
      </c>
      <c r="I436" s="93">
        <f t="shared" si="65"/>
        <v>325.0584966456675</v>
      </c>
    </row>
    <row r="437" spans="1:9" x14ac:dyDescent="0.75">
      <c r="A437" s="99">
        <v>4.2300000000000004</v>
      </c>
      <c r="B437" s="119">
        <f t="shared" si="58"/>
        <v>79.733621548108957</v>
      </c>
      <c r="C437" s="119">
        <f t="shared" si="59"/>
        <v>12.807882462861215</v>
      </c>
      <c r="D437" s="119">
        <f t="shared" si="60"/>
        <v>205.41151575119102</v>
      </c>
      <c r="E437" s="119">
        <f t="shared" si="61"/>
        <v>216.82143323588943</v>
      </c>
      <c r="F437" s="93">
        <f t="shared" si="62"/>
        <v>544.54043786406112</v>
      </c>
      <c r="G437" s="93">
        <f t="shared" si="63"/>
        <v>531.73255540119987</v>
      </c>
      <c r="H437" s="93">
        <f t="shared" si="64"/>
        <v>339.1289221128701</v>
      </c>
      <c r="I437" s="93">
        <f t="shared" si="65"/>
        <v>327.71900462817166</v>
      </c>
    </row>
    <row r="438" spans="1:9" x14ac:dyDescent="0.75">
      <c r="A438" s="99">
        <v>4.24</v>
      </c>
      <c r="B438" s="119">
        <f t="shared" si="58"/>
        <v>79.922117107324326</v>
      </c>
      <c r="C438" s="119">
        <f t="shared" si="59"/>
        <v>12.22230617263952</v>
      </c>
      <c r="D438" s="119">
        <f t="shared" si="60"/>
        <v>205.27605202632111</v>
      </c>
      <c r="E438" s="119">
        <f t="shared" si="61"/>
        <v>216.26303367955526</v>
      </c>
      <c r="F438" s="93">
        <f t="shared" si="62"/>
        <v>546.6485080940048</v>
      </c>
      <c r="G438" s="93">
        <f t="shared" si="63"/>
        <v>534.4262019213653</v>
      </c>
      <c r="H438" s="93">
        <f t="shared" si="64"/>
        <v>341.37245606768369</v>
      </c>
      <c r="I438" s="93">
        <f t="shared" si="65"/>
        <v>330.3854744144495</v>
      </c>
    </row>
    <row r="439" spans="1:9" x14ac:dyDescent="0.75">
      <c r="A439" s="99">
        <v>4.25</v>
      </c>
      <c r="B439" s="119">
        <f t="shared" si="58"/>
        <v>80.110612666539723</v>
      </c>
      <c r="C439" s="119">
        <f t="shared" si="59"/>
        <v>11.635507630608743</v>
      </c>
      <c r="D439" s="119">
        <f t="shared" si="60"/>
        <v>205.14031116295962</v>
      </c>
      <c r="E439" s="119">
        <f t="shared" si="61"/>
        <v>215.70356109983055</v>
      </c>
      <c r="F439" s="93">
        <f t="shared" si="62"/>
        <v>548.76146710432909</v>
      </c>
      <c r="G439" s="93">
        <f t="shared" si="63"/>
        <v>537.12595947372029</v>
      </c>
      <c r="H439" s="93">
        <f t="shared" si="64"/>
        <v>343.62115594136947</v>
      </c>
      <c r="I439" s="93">
        <f t="shared" si="65"/>
        <v>333.05790600449853</v>
      </c>
    </row>
    <row r="440" spans="1:9" x14ac:dyDescent="0.75">
      <c r="A440" s="99">
        <v>4.26</v>
      </c>
      <c r="B440" s="119">
        <f t="shared" si="58"/>
        <v>80.299108225755106</v>
      </c>
      <c r="C440" s="119">
        <f t="shared" si="59"/>
        <v>11.047486836768968</v>
      </c>
      <c r="D440" s="119">
        <f t="shared" si="60"/>
        <v>205.00429316110655</v>
      </c>
      <c r="E440" s="119">
        <f t="shared" si="61"/>
        <v>215.14301549671535</v>
      </c>
      <c r="F440" s="93">
        <f t="shared" si="62"/>
        <v>550.87931489503376</v>
      </c>
      <c r="G440" s="93">
        <f t="shared" si="63"/>
        <v>539.83182805826482</v>
      </c>
      <c r="H440" s="93">
        <f t="shared" si="64"/>
        <v>345.87502173392721</v>
      </c>
      <c r="I440" s="93">
        <f t="shared" si="65"/>
        <v>335.73629939831841</v>
      </c>
    </row>
    <row r="441" spans="1:9" x14ac:dyDescent="0.75">
      <c r="A441" s="99">
        <v>4.2699999999999996</v>
      </c>
      <c r="B441" s="119">
        <f t="shared" si="58"/>
        <v>80.487603784970503</v>
      </c>
      <c r="C441" s="119">
        <f t="shared" si="59"/>
        <v>10.458243791120111</v>
      </c>
      <c r="D441" s="119">
        <f t="shared" si="60"/>
        <v>204.86799802076189</v>
      </c>
      <c r="E441" s="119">
        <f t="shared" si="61"/>
        <v>214.58139687020969</v>
      </c>
      <c r="F441" s="93">
        <f t="shared" si="62"/>
        <v>553.00205146611904</v>
      </c>
      <c r="G441" s="93">
        <f t="shared" si="63"/>
        <v>542.5438076749989</v>
      </c>
      <c r="H441" s="93">
        <f t="shared" si="64"/>
        <v>348.13405344535715</v>
      </c>
      <c r="I441" s="93">
        <f t="shared" si="65"/>
        <v>338.42065459590935</v>
      </c>
    </row>
    <row r="442" spans="1:9" x14ac:dyDescent="0.75">
      <c r="A442" s="99">
        <v>4.28</v>
      </c>
      <c r="B442" s="119">
        <f t="shared" si="58"/>
        <v>80.676099344185886</v>
      </c>
      <c r="C442" s="119">
        <f t="shared" si="59"/>
        <v>9.8677784936622572</v>
      </c>
      <c r="D442" s="119">
        <f t="shared" si="60"/>
        <v>204.73142574192565</v>
      </c>
      <c r="E442" s="119">
        <f t="shared" si="61"/>
        <v>214.01870522031351</v>
      </c>
      <c r="F442" s="93">
        <f t="shared" si="62"/>
        <v>555.12967681758482</v>
      </c>
      <c r="G442" s="93">
        <f t="shared" si="63"/>
        <v>545.26189832392254</v>
      </c>
      <c r="H442" s="93">
        <f t="shared" si="64"/>
        <v>350.39825107565918</v>
      </c>
      <c r="I442" s="93">
        <f t="shared" si="65"/>
        <v>341.11097159727132</v>
      </c>
    </row>
    <row r="443" spans="1:9" x14ac:dyDescent="0.75">
      <c r="A443" s="99">
        <v>4.29</v>
      </c>
      <c r="B443" s="119">
        <f t="shared" si="58"/>
        <v>80.864594903401269</v>
      </c>
      <c r="C443" s="119">
        <f t="shared" si="59"/>
        <v>9.2760909443953778</v>
      </c>
      <c r="D443" s="119">
        <f t="shared" si="60"/>
        <v>204.59457632459785</v>
      </c>
      <c r="E443" s="119">
        <f t="shared" si="61"/>
        <v>213.45494054702689</v>
      </c>
      <c r="F443" s="93">
        <f t="shared" si="62"/>
        <v>557.26219094943099</v>
      </c>
      <c r="G443" s="93">
        <f t="shared" si="63"/>
        <v>547.98610000503561</v>
      </c>
      <c r="H443" s="93">
        <f t="shared" si="64"/>
        <v>352.66761462483316</v>
      </c>
      <c r="I443" s="93">
        <f t="shared" si="65"/>
        <v>343.80725040240407</v>
      </c>
    </row>
    <row r="444" spans="1:9" x14ac:dyDescent="0.75">
      <c r="A444" s="99">
        <v>4.3</v>
      </c>
      <c r="B444" s="119">
        <f t="shared" si="58"/>
        <v>81.053090462616666</v>
      </c>
      <c r="C444" s="119">
        <f t="shared" si="59"/>
        <v>8.6831811433194162</v>
      </c>
      <c r="D444" s="119">
        <f t="shared" si="60"/>
        <v>204.45744976877845</v>
      </c>
      <c r="E444" s="119">
        <f t="shared" si="61"/>
        <v>212.89010285034973</v>
      </c>
      <c r="F444" s="93">
        <f t="shared" si="62"/>
        <v>559.39959386165776</v>
      </c>
      <c r="G444" s="93">
        <f t="shared" si="63"/>
        <v>550.71641271833835</v>
      </c>
      <c r="H444" s="93">
        <f t="shared" si="64"/>
        <v>354.94214409287929</v>
      </c>
      <c r="I444" s="93">
        <f t="shared" si="65"/>
        <v>346.509491011308</v>
      </c>
    </row>
    <row r="445" spans="1:9" x14ac:dyDescent="0.75">
      <c r="A445" s="99">
        <v>4.3099999999999996</v>
      </c>
      <c r="B445" s="119">
        <f t="shared" si="58"/>
        <v>81.241586021832035</v>
      </c>
      <c r="C445" s="119">
        <f t="shared" si="59"/>
        <v>8.0890490904345427</v>
      </c>
      <c r="D445" s="119">
        <f t="shared" si="60"/>
        <v>204.32004607446748</v>
      </c>
      <c r="E445" s="119">
        <f t="shared" si="61"/>
        <v>212.32419213028217</v>
      </c>
      <c r="F445" s="93">
        <f t="shared" si="62"/>
        <v>561.54188555426504</v>
      </c>
      <c r="G445" s="93">
        <f t="shared" si="63"/>
        <v>553.45283646383052</v>
      </c>
      <c r="H445" s="93">
        <f t="shared" si="64"/>
        <v>357.22183947979755</v>
      </c>
      <c r="I445" s="93">
        <f t="shared" si="65"/>
        <v>349.21769342398284</v>
      </c>
    </row>
    <row r="446" spans="1:9" x14ac:dyDescent="0.75">
      <c r="A446" s="99">
        <v>4.32</v>
      </c>
      <c r="B446" s="119">
        <f t="shared" si="58"/>
        <v>81.430081581047432</v>
      </c>
      <c r="C446" s="119">
        <f t="shared" si="59"/>
        <v>7.4936947857405301</v>
      </c>
      <c r="D446" s="119">
        <f t="shared" si="60"/>
        <v>204.18236524166491</v>
      </c>
      <c r="E446" s="119">
        <f t="shared" si="61"/>
        <v>211.75720838682403</v>
      </c>
      <c r="F446" s="93">
        <f t="shared" si="62"/>
        <v>563.68906602725292</v>
      </c>
      <c r="G446" s="93">
        <f t="shared" si="63"/>
        <v>556.19537124151236</v>
      </c>
      <c r="H446" s="93">
        <f t="shared" si="64"/>
        <v>359.50670078558801</v>
      </c>
      <c r="I446" s="93">
        <f t="shared" si="65"/>
        <v>351.93185764042892</v>
      </c>
    </row>
    <row r="447" spans="1:9" x14ac:dyDescent="0.75">
      <c r="A447" s="99">
        <v>4.33</v>
      </c>
      <c r="B447" s="119">
        <f t="shared" si="58"/>
        <v>81.618577140262829</v>
      </c>
      <c r="C447" s="119">
        <f t="shared" si="59"/>
        <v>6.8971182292374635</v>
      </c>
      <c r="D447" s="119">
        <f t="shared" si="60"/>
        <v>204.04440727037075</v>
      </c>
      <c r="E447" s="119">
        <f t="shared" si="61"/>
        <v>211.18915161997541</v>
      </c>
      <c r="F447" s="93">
        <f t="shared" si="62"/>
        <v>565.84113528062096</v>
      </c>
      <c r="G447" s="93">
        <f t="shared" si="63"/>
        <v>558.94401705138353</v>
      </c>
      <c r="H447" s="93">
        <f t="shared" si="64"/>
        <v>361.79672801025021</v>
      </c>
      <c r="I447" s="93">
        <f t="shared" si="65"/>
        <v>354.65198366064556</v>
      </c>
    </row>
    <row r="448" spans="1:9" x14ac:dyDescent="0.75">
      <c r="A448" s="99">
        <v>4.34</v>
      </c>
      <c r="B448" s="119">
        <f t="shared" si="58"/>
        <v>81.807072699478212</v>
      </c>
      <c r="C448" s="119">
        <f t="shared" si="59"/>
        <v>6.2993194209254568</v>
      </c>
      <c r="D448" s="119">
        <f t="shared" si="60"/>
        <v>203.90617216058502</v>
      </c>
      <c r="E448" s="119">
        <f t="shared" si="61"/>
        <v>210.62002182973637</v>
      </c>
      <c r="F448" s="93">
        <f t="shared" si="62"/>
        <v>567.99809331436984</v>
      </c>
      <c r="G448" s="93">
        <f t="shared" si="63"/>
        <v>561.69877389344435</v>
      </c>
      <c r="H448" s="93">
        <f t="shared" si="64"/>
        <v>364.09192115378482</v>
      </c>
      <c r="I448" s="93">
        <f t="shared" si="65"/>
        <v>357.37807148463344</v>
      </c>
    </row>
    <row r="449" spans="1:9" x14ac:dyDescent="0.75">
      <c r="A449" s="99">
        <v>4.3499999999999996</v>
      </c>
      <c r="B449" s="119">
        <f t="shared" si="58"/>
        <v>81.995568258693581</v>
      </c>
      <c r="C449" s="119">
        <f t="shared" si="59"/>
        <v>5.7002983608044246</v>
      </c>
      <c r="D449" s="119">
        <f t="shared" si="60"/>
        <v>203.76765991230772</v>
      </c>
      <c r="E449" s="119">
        <f t="shared" si="61"/>
        <v>210.04981901610685</v>
      </c>
      <c r="F449" s="93">
        <f t="shared" si="62"/>
        <v>570.1599401284991</v>
      </c>
      <c r="G449" s="93">
        <f t="shared" si="63"/>
        <v>564.45964176769462</v>
      </c>
      <c r="H449" s="93">
        <f t="shared" si="64"/>
        <v>366.39228021619135</v>
      </c>
      <c r="I449" s="93">
        <f t="shared" si="65"/>
        <v>360.11012111239222</v>
      </c>
    </row>
    <row r="450" spans="1:9" x14ac:dyDescent="0.75">
      <c r="A450" s="99">
        <v>4.3600000000000003</v>
      </c>
      <c r="B450" s="119">
        <f t="shared" si="58"/>
        <v>82.184063817908992</v>
      </c>
      <c r="C450" s="119">
        <f t="shared" si="59"/>
        <v>5.1000550488742533</v>
      </c>
      <c r="D450" s="119">
        <f t="shared" si="60"/>
        <v>203.62887052553882</v>
      </c>
      <c r="E450" s="119">
        <f t="shared" si="61"/>
        <v>209.47854317908673</v>
      </c>
      <c r="F450" s="93">
        <f t="shared" si="62"/>
        <v>572.32667572300909</v>
      </c>
      <c r="G450" s="93">
        <f t="shared" si="63"/>
        <v>567.22662067413489</v>
      </c>
      <c r="H450" s="93">
        <f t="shared" si="64"/>
        <v>368.6978051974703</v>
      </c>
      <c r="I450" s="93">
        <f t="shared" si="65"/>
        <v>362.84813254392236</v>
      </c>
    </row>
    <row r="451" spans="1:9" x14ac:dyDescent="0.75">
      <c r="A451" s="99">
        <v>4.37</v>
      </c>
      <c r="B451" s="119">
        <f t="shared" si="58"/>
        <v>82.372559377124375</v>
      </c>
      <c r="C451" s="119">
        <f t="shared" si="59"/>
        <v>4.4985894851351134</v>
      </c>
      <c r="D451" s="119">
        <f t="shared" si="60"/>
        <v>203.48980400027835</v>
      </c>
      <c r="E451" s="119">
        <f t="shared" si="61"/>
        <v>208.9061943186762</v>
      </c>
      <c r="F451" s="93">
        <f t="shared" si="62"/>
        <v>574.49830009789923</v>
      </c>
      <c r="G451" s="93">
        <f t="shared" si="63"/>
        <v>569.99971061276415</v>
      </c>
      <c r="H451" s="93">
        <f t="shared" si="64"/>
        <v>371.00849609762088</v>
      </c>
      <c r="I451" s="93">
        <f t="shared" si="65"/>
        <v>365.59210577922306</v>
      </c>
    </row>
    <row r="452" spans="1:9" x14ac:dyDescent="0.75">
      <c r="A452" s="99">
        <v>4.38</v>
      </c>
      <c r="B452" s="119">
        <f t="shared" si="58"/>
        <v>82.561054936339758</v>
      </c>
      <c r="C452" s="119">
        <f t="shared" si="59"/>
        <v>3.8959016695869764</v>
      </c>
      <c r="D452" s="119">
        <f t="shared" si="60"/>
        <v>203.35046033652628</v>
      </c>
      <c r="E452" s="119">
        <f t="shared" si="61"/>
        <v>208.33277243487521</v>
      </c>
      <c r="F452" s="93">
        <f t="shared" si="62"/>
        <v>576.67481325316999</v>
      </c>
      <c r="G452" s="93">
        <f t="shared" si="63"/>
        <v>572.77891158358307</v>
      </c>
      <c r="H452" s="93">
        <f t="shared" si="64"/>
        <v>373.3243529166437</v>
      </c>
      <c r="I452" s="93">
        <f t="shared" si="65"/>
        <v>368.34204081829478</v>
      </c>
    </row>
    <row r="453" spans="1:9" x14ac:dyDescent="0.75">
      <c r="A453" s="99">
        <v>4.3899999999999997</v>
      </c>
      <c r="B453" s="119">
        <f t="shared" si="58"/>
        <v>82.749550495555141</v>
      </c>
      <c r="C453" s="119">
        <f t="shared" si="59"/>
        <v>3.2919916022297855</v>
      </c>
      <c r="D453" s="119">
        <f t="shared" si="60"/>
        <v>203.21083953428263</v>
      </c>
      <c r="E453" s="119">
        <f t="shared" si="61"/>
        <v>207.7582775276837</v>
      </c>
      <c r="F453" s="93">
        <f t="shared" si="62"/>
        <v>578.85621518882135</v>
      </c>
      <c r="G453" s="93">
        <f t="shared" si="63"/>
        <v>575.56422358659154</v>
      </c>
      <c r="H453" s="93">
        <f t="shared" si="64"/>
        <v>375.64537565453873</v>
      </c>
      <c r="I453" s="93">
        <f t="shared" si="65"/>
        <v>371.09793766113762</v>
      </c>
    </row>
    <row r="454" spans="1:9" x14ac:dyDescent="0.75">
      <c r="A454" s="99">
        <v>4.4000000000000004</v>
      </c>
      <c r="B454" s="119">
        <f t="shared" si="58"/>
        <v>82.938046054770538</v>
      </c>
      <c r="C454" s="119">
        <f t="shared" si="59"/>
        <v>2.6868592830635123</v>
      </c>
      <c r="D454" s="119">
        <f t="shared" si="60"/>
        <v>203.07094159354742</v>
      </c>
      <c r="E454" s="119">
        <f t="shared" si="61"/>
        <v>207.18270959710168</v>
      </c>
      <c r="F454" s="93">
        <f t="shared" si="62"/>
        <v>581.04250590485321</v>
      </c>
      <c r="G454" s="93">
        <f t="shared" si="63"/>
        <v>578.35564662178967</v>
      </c>
      <c r="H454" s="93">
        <f t="shared" si="64"/>
        <v>377.97156431130577</v>
      </c>
      <c r="I454" s="93">
        <f t="shared" si="65"/>
        <v>373.85979630775154</v>
      </c>
    </row>
    <row r="455" spans="1:9" x14ac:dyDescent="0.75">
      <c r="A455" s="99">
        <v>4.41</v>
      </c>
      <c r="B455" s="119">
        <f t="shared" si="58"/>
        <v>83.126541613985935</v>
      </c>
      <c r="C455" s="119">
        <f t="shared" si="59"/>
        <v>2.0805047120882136</v>
      </c>
      <c r="D455" s="119">
        <f t="shared" si="60"/>
        <v>202.9307665143206</v>
      </c>
      <c r="E455" s="119">
        <f t="shared" si="61"/>
        <v>206.60606864312916</v>
      </c>
      <c r="F455" s="93">
        <f t="shared" si="62"/>
        <v>583.23368540126546</v>
      </c>
      <c r="G455" s="93">
        <f t="shared" si="63"/>
        <v>581.15318068917725</v>
      </c>
      <c r="H455" s="93">
        <f t="shared" si="64"/>
        <v>380.30291888694489</v>
      </c>
      <c r="I455" s="93">
        <f t="shared" si="65"/>
        <v>376.6276167581363</v>
      </c>
    </row>
    <row r="456" spans="1:9" x14ac:dyDescent="0.75">
      <c r="A456" s="99">
        <v>4.42</v>
      </c>
      <c r="B456" s="119">
        <f t="shared" si="58"/>
        <v>83.315037173201304</v>
      </c>
      <c r="C456" s="119">
        <f t="shared" si="59"/>
        <v>1.4729278893040032</v>
      </c>
      <c r="D456" s="119">
        <f t="shared" si="60"/>
        <v>202.79031429660222</v>
      </c>
      <c r="E456" s="119">
        <f t="shared" si="61"/>
        <v>206.02835466576624</v>
      </c>
      <c r="F456" s="93">
        <f t="shared" si="62"/>
        <v>585.42975367805843</v>
      </c>
      <c r="G456" s="93">
        <f t="shared" si="63"/>
        <v>583.95682578875449</v>
      </c>
      <c r="H456" s="93">
        <f t="shared" si="64"/>
        <v>382.63943938145621</v>
      </c>
      <c r="I456" s="93">
        <f t="shared" si="65"/>
        <v>379.40139901229219</v>
      </c>
    </row>
    <row r="457" spans="1:9" x14ac:dyDescent="0.75">
      <c r="A457" s="99">
        <v>4.43</v>
      </c>
      <c r="B457" s="119">
        <f t="shared" si="58"/>
        <v>83.503532732416687</v>
      </c>
      <c r="C457" s="119">
        <f t="shared" si="59"/>
        <v>0.86412881471068204</v>
      </c>
      <c r="D457" s="119">
        <f t="shared" si="60"/>
        <v>202.64958494039226</v>
      </c>
      <c r="E457" s="119">
        <f t="shared" si="61"/>
        <v>205.44956766501281</v>
      </c>
      <c r="F457" s="93">
        <f t="shared" si="62"/>
        <v>587.63071073523145</v>
      </c>
      <c r="G457" s="93">
        <f t="shared" si="63"/>
        <v>586.76658192052082</v>
      </c>
      <c r="H457" s="93">
        <f t="shared" si="64"/>
        <v>384.98112579483916</v>
      </c>
      <c r="I457" s="93">
        <f t="shared" si="65"/>
        <v>382.18114307021864</v>
      </c>
    </row>
    <row r="458" spans="1:9" x14ac:dyDescent="0.75">
      <c r="A458" s="99">
        <v>4.4400000000000004</v>
      </c>
      <c r="B458" s="119">
        <f t="shared" si="58"/>
        <v>83.692028291632099</v>
      </c>
      <c r="C458" s="119">
        <f t="shared" si="59"/>
        <v>0.25410748830825014</v>
      </c>
      <c r="D458" s="119">
        <f t="shared" si="60"/>
        <v>202.50857844569066</v>
      </c>
      <c r="E458" s="119">
        <f t="shared" si="61"/>
        <v>204.8697076408688</v>
      </c>
      <c r="F458" s="93">
        <f t="shared" si="62"/>
        <v>589.83655657278553</v>
      </c>
      <c r="G458" s="93">
        <f t="shared" si="63"/>
        <v>589.58244908447728</v>
      </c>
      <c r="H458" s="93">
        <f t="shared" si="64"/>
        <v>387.32797812709487</v>
      </c>
      <c r="I458" s="93">
        <f t="shared" si="65"/>
        <v>384.96684893191673</v>
      </c>
    </row>
    <row r="459" spans="1:9" x14ac:dyDescent="0.75">
      <c r="A459" s="99">
        <v>4.45</v>
      </c>
      <c r="B459" s="119">
        <f t="shared" si="58"/>
        <v>83.880523850847467</v>
      </c>
      <c r="C459" s="119" t="str">
        <f t="shared" si="59"/>
        <v>MAX FLOW REACHED</v>
      </c>
      <c r="D459" s="119">
        <f t="shared" si="60"/>
        <v>202.36729481249756</v>
      </c>
      <c r="E459" s="119">
        <f t="shared" si="61"/>
        <v>204.28877459333444</v>
      </c>
      <c r="F459" s="93">
        <f t="shared" si="62"/>
        <v>592.04729119071976</v>
      </c>
      <c r="G459" s="93" t="str">
        <f t="shared" si="63"/>
        <v>N/A</v>
      </c>
      <c r="H459" s="93">
        <f t="shared" si="64"/>
        <v>389.6799963782222</v>
      </c>
      <c r="I459" s="93">
        <f t="shared" si="65"/>
        <v>387.75851659738532</v>
      </c>
    </row>
    <row r="460" spans="1:9" x14ac:dyDescent="0.75">
      <c r="A460" s="99">
        <v>4.46</v>
      </c>
      <c r="B460" s="119">
        <f t="shared" si="58"/>
        <v>84.06901941006285</v>
      </c>
      <c r="C460" s="119" t="str">
        <f t="shared" si="59"/>
        <v>MAX FLOW REACHED</v>
      </c>
      <c r="D460" s="119">
        <f t="shared" si="60"/>
        <v>202.22573404081282</v>
      </c>
      <c r="E460" s="119">
        <f t="shared" si="61"/>
        <v>203.70676852240953</v>
      </c>
      <c r="F460" s="93">
        <f t="shared" si="62"/>
        <v>594.26291458903449</v>
      </c>
      <c r="G460" s="93" t="str">
        <f t="shared" si="63"/>
        <v>N/A</v>
      </c>
      <c r="H460" s="93">
        <f t="shared" si="64"/>
        <v>392.03718054822167</v>
      </c>
      <c r="I460" s="93">
        <f t="shared" si="65"/>
        <v>390.55614606662493</v>
      </c>
    </row>
    <row r="461" spans="1:9" x14ac:dyDescent="0.75">
      <c r="A461" s="99">
        <v>4.47</v>
      </c>
      <c r="B461" s="119">
        <f t="shared" si="58"/>
        <v>84.257514969278247</v>
      </c>
      <c r="C461" s="119" t="str">
        <f t="shared" si="59"/>
        <v>MAX FLOW REACHED</v>
      </c>
      <c r="D461" s="119">
        <f t="shared" si="60"/>
        <v>202.08389613063653</v>
      </c>
      <c r="E461" s="119">
        <f t="shared" si="61"/>
        <v>203.12368942809411</v>
      </c>
      <c r="F461" s="93">
        <f t="shared" si="62"/>
        <v>596.48342676772995</v>
      </c>
      <c r="G461" s="93" t="str">
        <f t="shared" si="63"/>
        <v>N/A</v>
      </c>
      <c r="H461" s="93">
        <f t="shared" si="64"/>
        <v>394.39953063709345</v>
      </c>
      <c r="I461" s="93">
        <f t="shared" si="65"/>
        <v>393.35973733963584</v>
      </c>
    </row>
    <row r="462" spans="1:9" x14ac:dyDescent="0.75">
      <c r="A462" s="99">
        <v>4.4800000000000004</v>
      </c>
      <c r="B462" s="119">
        <f t="shared" si="58"/>
        <v>84.446010528493645</v>
      </c>
      <c r="C462" s="119" t="str">
        <f t="shared" si="59"/>
        <v>MAX FLOW REACHED</v>
      </c>
      <c r="D462" s="119">
        <f t="shared" si="60"/>
        <v>201.94178108196863</v>
      </c>
      <c r="E462" s="119">
        <f t="shared" si="61"/>
        <v>202.53953731038817</v>
      </c>
      <c r="F462" s="93">
        <f t="shared" si="62"/>
        <v>598.70882772680579</v>
      </c>
      <c r="G462" s="93" t="str">
        <f t="shared" si="63"/>
        <v>N/A</v>
      </c>
      <c r="H462" s="93">
        <f t="shared" si="64"/>
        <v>396.76704664483714</v>
      </c>
      <c r="I462" s="93">
        <f t="shared" si="65"/>
        <v>396.16929041641765</v>
      </c>
    </row>
    <row r="463" spans="1:9" x14ac:dyDescent="0.75">
      <c r="A463" s="99">
        <v>4.49</v>
      </c>
      <c r="B463" s="119">
        <f t="shared" si="58"/>
        <v>84.634506087709028</v>
      </c>
      <c r="C463" s="119" t="str">
        <f t="shared" si="59"/>
        <v>MAX FLOW REACHED</v>
      </c>
      <c r="D463" s="119">
        <f t="shared" si="60"/>
        <v>201.79938889480917</v>
      </c>
      <c r="E463" s="119">
        <f t="shared" si="61"/>
        <v>201.95431216929182</v>
      </c>
      <c r="F463" s="93">
        <f t="shared" si="62"/>
        <v>600.93911746626225</v>
      </c>
      <c r="G463" s="93" t="str">
        <f t="shared" si="63"/>
        <v>N/A</v>
      </c>
      <c r="H463" s="93">
        <f t="shared" si="64"/>
        <v>399.13972857145308</v>
      </c>
      <c r="I463" s="93">
        <f t="shared" si="65"/>
        <v>398.98480529697042</v>
      </c>
    </row>
    <row r="464" spans="1:9" x14ac:dyDescent="0.75">
      <c r="A464" s="99">
        <v>4.5</v>
      </c>
      <c r="B464" s="119">
        <f t="shared" si="58"/>
        <v>84.823001646924411</v>
      </c>
      <c r="C464" s="119" t="str">
        <f t="shared" si="59"/>
        <v>MAX FLOW REACHED</v>
      </c>
      <c r="D464" s="119">
        <f t="shared" si="60"/>
        <v>201.65671956915813</v>
      </c>
      <c r="E464" s="119">
        <f t="shared" si="61"/>
        <v>201.36801400480496</v>
      </c>
      <c r="F464" s="93">
        <f t="shared" si="62"/>
        <v>603.17429598609908</v>
      </c>
      <c r="G464" s="93" t="str">
        <f t="shared" si="63"/>
        <v>N/A</v>
      </c>
      <c r="H464" s="93">
        <f t="shared" si="64"/>
        <v>401.51757641694098</v>
      </c>
      <c r="I464" s="93">
        <f t="shared" si="65"/>
        <v>401.80628198129409</v>
      </c>
    </row>
    <row r="465" spans="1:9" x14ac:dyDescent="0.75">
      <c r="A465" s="99">
        <v>4.51</v>
      </c>
      <c r="B465" s="119">
        <f t="shared" si="58"/>
        <v>85.011497206139794</v>
      </c>
      <c r="C465" s="119" t="str">
        <f t="shared" si="59"/>
        <v>MAX FLOW REACHED</v>
      </c>
      <c r="D465" s="119">
        <f t="shared" si="60"/>
        <v>201.5137731050155</v>
      </c>
      <c r="E465" s="119">
        <f t="shared" si="61"/>
        <v>200.78064281692764</v>
      </c>
      <c r="F465" s="93">
        <f t="shared" si="62"/>
        <v>605.4143632863163</v>
      </c>
      <c r="G465" s="93" t="str">
        <f t="shared" si="63"/>
        <v>N/A</v>
      </c>
      <c r="H465" s="93">
        <f t="shared" si="64"/>
        <v>403.9005901813008</v>
      </c>
      <c r="I465" s="93">
        <f t="shared" si="65"/>
        <v>404.63372046938866</v>
      </c>
    </row>
    <row r="466" spans="1:9" x14ac:dyDescent="0.75">
      <c r="A466" s="99">
        <v>4.5199999999999996</v>
      </c>
      <c r="B466" s="119">
        <f t="shared" si="58"/>
        <v>85.199992765355191</v>
      </c>
      <c r="C466" s="119" t="str">
        <f t="shared" si="59"/>
        <v>MAX FLOW REACHED</v>
      </c>
      <c r="D466" s="119">
        <f t="shared" si="60"/>
        <v>201.37054950238127</v>
      </c>
      <c r="E466" s="119">
        <f t="shared" si="61"/>
        <v>200.19219860565977</v>
      </c>
      <c r="F466" s="93">
        <f t="shared" si="62"/>
        <v>607.65931936691413</v>
      </c>
      <c r="G466" s="93" t="str">
        <f t="shared" si="63"/>
        <v>N/A</v>
      </c>
      <c r="H466" s="93">
        <f t="shared" si="64"/>
        <v>406.28876986453287</v>
      </c>
      <c r="I466" s="93">
        <f t="shared" si="65"/>
        <v>407.46712076125436</v>
      </c>
    </row>
    <row r="467" spans="1:9" x14ac:dyDescent="0.75">
      <c r="A467" s="99">
        <v>4.53</v>
      </c>
      <c r="B467" s="119">
        <f t="shared" si="58"/>
        <v>85.388488324570574</v>
      </c>
      <c r="C467" s="119" t="str">
        <f t="shared" si="59"/>
        <v>MAX FLOW REACHED</v>
      </c>
      <c r="D467" s="119">
        <f t="shared" si="60"/>
        <v>201.22704876125547</v>
      </c>
      <c r="E467" s="119">
        <f t="shared" si="61"/>
        <v>199.60268137100147</v>
      </c>
      <c r="F467" s="93">
        <f t="shared" si="62"/>
        <v>609.90916422789269</v>
      </c>
      <c r="G467" s="93" t="str">
        <f t="shared" si="63"/>
        <v>N/A</v>
      </c>
      <c r="H467" s="93">
        <f t="shared" si="64"/>
        <v>408.68211546663724</v>
      </c>
      <c r="I467" s="93">
        <f t="shared" si="65"/>
        <v>410.30648285689119</v>
      </c>
    </row>
    <row r="468" spans="1:9" x14ac:dyDescent="0.75">
      <c r="A468" s="99">
        <v>4.54</v>
      </c>
      <c r="B468" s="119">
        <f t="shared" si="58"/>
        <v>85.576983883785957</v>
      </c>
      <c r="C468" s="119" t="str">
        <f t="shared" si="59"/>
        <v>MAX FLOW REACHED</v>
      </c>
      <c r="D468" s="119">
        <f t="shared" si="60"/>
        <v>201.0832708816381</v>
      </c>
      <c r="E468" s="119">
        <f t="shared" si="61"/>
        <v>199.01209111295267</v>
      </c>
      <c r="F468" s="93">
        <f t="shared" si="62"/>
        <v>612.1638978692514</v>
      </c>
      <c r="G468" s="93" t="str">
        <f t="shared" si="63"/>
        <v>N/A</v>
      </c>
      <c r="H468" s="93">
        <f t="shared" si="64"/>
        <v>411.0806269876133</v>
      </c>
      <c r="I468" s="93">
        <f t="shared" si="65"/>
        <v>413.1518067562987</v>
      </c>
    </row>
    <row r="469" spans="1:9" x14ac:dyDescent="0.75">
      <c r="A469" s="99">
        <v>4.55</v>
      </c>
      <c r="B469" s="119">
        <f t="shared" si="58"/>
        <v>85.765479443001354</v>
      </c>
      <c r="C469" s="119" t="str">
        <f t="shared" si="59"/>
        <v>MAX FLOW REACHED</v>
      </c>
      <c r="D469" s="119">
        <f t="shared" si="60"/>
        <v>200.93921586352911</v>
      </c>
      <c r="E469" s="119">
        <f t="shared" si="61"/>
        <v>198.42042783151336</v>
      </c>
      <c r="F469" s="93">
        <f t="shared" si="62"/>
        <v>614.42352029099061</v>
      </c>
      <c r="G469" s="93" t="str">
        <f t="shared" si="63"/>
        <v>N/A</v>
      </c>
      <c r="H469" s="93">
        <f t="shared" si="64"/>
        <v>413.4843044274615</v>
      </c>
      <c r="I469" s="93">
        <f t="shared" si="65"/>
        <v>416.00309245947722</v>
      </c>
    </row>
    <row r="470" spans="1:9" x14ac:dyDescent="0.75">
      <c r="A470" s="99">
        <v>4.5599999999999996</v>
      </c>
      <c r="B470" s="119">
        <f t="shared" si="58"/>
        <v>85.953975002216723</v>
      </c>
      <c r="C470" s="119" t="str">
        <f t="shared" si="59"/>
        <v>MAX FLOW REACHED</v>
      </c>
      <c r="D470" s="119">
        <f t="shared" si="60"/>
        <v>200.7948837069286</v>
      </c>
      <c r="E470" s="119">
        <f t="shared" si="61"/>
        <v>197.82769152668362</v>
      </c>
      <c r="F470" s="93">
        <f t="shared" si="62"/>
        <v>616.68803149311054</v>
      </c>
      <c r="G470" s="93" t="str">
        <f t="shared" si="63"/>
        <v>N/A</v>
      </c>
      <c r="H470" s="93">
        <f t="shared" si="64"/>
        <v>415.89314778618194</v>
      </c>
      <c r="I470" s="93">
        <f t="shared" si="65"/>
        <v>418.86033996642692</v>
      </c>
    </row>
    <row r="471" spans="1:9" x14ac:dyDescent="0.75">
      <c r="A471" s="99">
        <v>4.57</v>
      </c>
      <c r="B471" s="119">
        <f t="shared" si="58"/>
        <v>86.14247056143212</v>
      </c>
      <c r="C471" s="119" t="str">
        <f t="shared" si="59"/>
        <v>MAX FLOW REACHED</v>
      </c>
      <c r="D471" s="119">
        <f t="shared" si="60"/>
        <v>200.65027441183645</v>
      </c>
      <c r="E471" s="119">
        <f t="shared" si="61"/>
        <v>197.23388219846333</v>
      </c>
      <c r="F471" s="93">
        <f t="shared" si="62"/>
        <v>618.95743147561109</v>
      </c>
      <c r="G471" s="93" t="str">
        <f t="shared" si="63"/>
        <v>N/A</v>
      </c>
      <c r="H471" s="93">
        <f t="shared" si="64"/>
        <v>418.30715706377464</v>
      </c>
      <c r="I471" s="93">
        <f t="shared" si="65"/>
        <v>421.72354927714775</v>
      </c>
    </row>
    <row r="472" spans="1:9" x14ac:dyDescent="0.75">
      <c r="A472" s="99">
        <v>4.58</v>
      </c>
      <c r="B472" s="119">
        <f t="shared" si="58"/>
        <v>86.330966120647517</v>
      </c>
      <c r="C472" s="119" t="str">
        <f t="shared" si="59"/>
        <v>MAX FLOW REACHED</v>
      </c>
      <c r="D472" s="119">
        <f t="shared" si="60"/>
        <v>200.50538797825274</v>
      </c>
      <c r="E472" s="119">
        <f t="shared" si="61"/>
        <v>196.63899984685256</v>
      </c>
      <c r="F472" s="93">
        <f t="shared" si="62"/>
        <v>621.23172023849202</v>
      </c>
      <c r="G472" s="93" t="str">
        <f t="shared" si="63"/>
        <v>N/A</v>
      </c>
      <c r="H472" s="93">
        <f t="shared" si="64"/>
        <v>420.72633226023925</v>
      </c>
      <c r="I472" s="93">
        <f t="shared" si="65"/>
        <v>424.59272039163943</v>
      </c>
    </row>
    <row r="473" spans="1:9" x14ac:dyDescent="0.75">
      <c r="A473" s="99">
        <v>4.59</v>
      </c>
      <c r="B473" s="119">
        <f t="shared" si="58"/>
        <v>86.5194616798629</v>
      </c>
      <c r="C473" s="119" t="str">
        <f t="shared" si="59"/>
        <v>MAX FLOW REACHED</v>
      </c>
      <c r="D473" s="119">
        <f t="shared" si="60"/>
        <v>200.36022440617745</v>
      </c>
      <c r="E473" s="119">
        <f t="shared" si="61"/>
        <v>196.04304447185132</v>
      </c>
      <c r="F473" s="93">
        <f t="shared" si="62"/>
        <v>623.51089778175333</v>
      </c>
      <c r="G473" s="93" t="str">
        <f t="shared" si="63"/>
        <v>N/A</v>
      </c>
      <c r="H473" s="93">
        <f t="shared" si="64"/>
        <v>423.15067337557588</v>
      </c>
      <c r="I473" s="93">
        <f t="shared" si="65"/>
        <v>427.46785330990201</v>
      </c>
    </row>
    <row r="474" spans="1:9" x14ac:dyDescent="0.75">
      <c r="A474" s="99">
        <v>4.5999999999999996</v>
      </c>
      <c r="B474" s="119">
        <f t="shared" si="58"/>
        <v>86.707957239078283</v>
      </c>
      <c r="C474" s="119" t="str">
        <f t="shared" si="59"/>
        <v>MAX FLOW REACHED</v>
      </c>
      <c r="D474" s="119">
        <f t="shared" si="60"/>
        <v>200.21478369561058</v>
      </c>
      <c r="E474" s="119">
        <f t="shared" si="61"/>
        <v>195.44601607345962</v>
      </c>
      <c r="F474" s="93">
        <f t="shared" si="62"/>
        <v>625.79496410539514</v>
      </c>
      <c r="G474" s="93" t="str">
        <f t="shared" si="63"/>
        <v>N/A</v>
      </c>
      <c r="H474" s="93">
        <f t="shared" si="64"/>
        <v>425.58018040978459</v>
      </c>
      <c r="I474" s="93">
        <f t="shared" si="65"/>
        <v>430.34894803193549</v>
      </c>
    </row>
    <row r="475" spans="1:9" x14ac:dyDescent="0.75">
      <c r="A475" s="99">
        <v>4.6100000000000003</v>
      </c>
      <c r="B475" s="119">
        <f t="shared" si="58"/>
        <v>86.89645279829368</v>
      </c>
      <c r="C475" s="119" t="str">
        <f t="shared" si="59"/>
        <v>MAX FLOW REACHED</v>
      </c>
      <c r="D475" s="119">
        <f t="shared" si="60"/>
        <v>200.06906584655212</v>
      </c>
      <c r="E475" s="119">
        <f t="shared" si="61"/>
        <v>194.8479146516774</v>
      </c>
      <c r="F475" s="93">
        <f t="shared" si="62"/>
        <v>628.08391920941779</v>
      </c>
      <c r="G475" s="93" t="str">
        <f t="shared" si="63"/>
        <v>N/A</v>
      </c>
      <c r="H475" s="93">
        <f t="shared" si="64"/>
        <v>428.01485336286567</v>
      </c>
      <c r="I475" s="93">
        <f t="shared" si="65"/>
        <v>433.23600455774039</v>
      </c>
    </row>
    <row r="476" spans="1:9" x14ac:dyDescent="0.75">
      <c r="A476" s="99">
        <v>4.62</v>
      </c>
      <c r="B476" s="119">
        <f t="shared" si="58"/>
        <v>87.084948357509063</v>
      </c>
      <c r="C476" s="119" t="str">
        <f t="shared" si="59"/>
        <v>MAX FLOW REACHED</v>
      </c>
      <c r="D476" s="119">
        <f t="shared" si="60"/>
        <v>199.92307085900205</v>
      </c>
      <c r="E476" s="119">
        <f t="shared" si="61"/>
        <v>194.24874020650469</v>
      </c>
      <c r="F476" s="93">
        <f t="shared" si="62"/>
        <v>630.3777630938207</v>
      </c>
      <c r="G476" s="93" t="str">
        <f t="shared" si="63"/>
        <v>N/A</v>
      </c>
      <c r="H476" s="93">
        <f t="shared" si="64"/>
        <v>430.45469223481865</v>
      </c>
      <c r="I476" s="93">
        <f t="shared" si="65"/>
        <v>436.12902288731601</v>
      </c>
    </row>
    <row r="477" spans="1:9" x14ac:dyDescent="0.75">
      <c r="A477" s="99">
        <v>4.63</v>
      </c>
      <c r="B477" s="119">
        <f t="shared" si="58"/>
        <v>87.273443916724446</v>
      </c>
      <c r="C477" s="119" t="str">
        <f t="shared" si="59"/>
        <v>MAX FLOW REACHED</v>
      </c>
      <c r="D477" s="119">
        <f t="shared" si="60"/>
        <v>199.77679873296046</v>
      </c>
      <c r="E477" s="119">
        <f t="shared" si="61"/>
        <v>193.64849273794152</v>
      </c>
      <c r="F477" s="93">
        <f t="shared" si="62"/>
        <v>632.67649575860401</v>
      </c>
      <c r="G477" s="93" t="str">
        <f t="shared" si="63"/>
        <v>N/A</v>
      </c>
      <c r="H477" s="93">
        <f t="shared" si="64"/>
        <v>432.89969702564355</v>
      </c>
      <c r="I477" s="93">
        <f t="shared" si="65"/>
        <v>439.02800302066248</v>
      </c>
    </row>
    <row r="478" spans="1:9" x14ac:dyDescent="0.75">
      <c r="A478" s="99">
        <v>4.6399999999999997</v>
      </c>
      <c r="B478" s="119">
        <f t="shared" si="58"/>
        <v>87.461939475939829</v>
      </c>
      <c r="C478" s="119" t="str">
        <f t="shared" si="59"/>
        <v>MAX FLOW REACHED</v>
      </c>
      <c r="D478" s="119">
        <f t="shared" si="60"/>
        <v>199.63024946842722</v>
      </c>
      <c r="E478" s="119">
        <f t="shared" si="61"/>
        <v>193.04717224598787</v>
      </c>
      <c r="F478" s="93">
        <f t="shared" si="62"/>
        <v>634.98011720376803</v>
      </c>
      <c r="G478" s="93" t="str">
        <f t="shared" si="63"/>
        <v>N/A</v>
      </c>
      <c r="H478" s="93">
        <f t="shared" si="64"/>
        <v>435.34986773534081</v>
      </c>
      <c r="I478" s="93">
        <f t="shared" si="65"/>
        <v>441.93294495778014</v>
      </c>
    </row>
    <row r="479" spans="1:9" x14ac:dyDescent="0.75">
      <c r="A479" s="99">
        <v>4.6500000000000004</v>
      </c>
      <c r="B479" s="119">
        <f t="shared" ref="B479:B542" si="66">A479*$E$3*60*1000</f>
        <v>87.650435035155226</v>
      </c>
      <c r="C479" s="119" t="str">
        <f t="shared" ref="C479:C542" si="67">IF( $B479&lt;H$9, H$3*$B479^2+H$4*$B479+H$5, "MAX FLOW REACHED")</f>
        <v>MAX FLOW REACHED</v>
      </c>
      <c r="D479" s="119">
        <f t="shared" ref="D479:D542" si="68">IF( $B479&lt;I$9, I$3*$B479^2+I$4*$B479+I$5, "MAX FLOW REACHED")</f>
        <v>199.48342306540243</v>
      </c>
      <c r="E479" s="119">
        <f t="shared" ref="E479:E542" si="69">IF( $B479&lt;J$9, J$3*$B479^2+J$4*$B479+J$5, "MAX FLOW REACHED")</f>
        <v>192.44477873064369</v>
      </c>
      <c r="F479" s="93">
        <f t="shared" ref="F479:F542" si="70">($M$2*$M$3*$B$3+$E$4*($B$2*$M$2*(A479^2)/(2*$E$2))+($E$5*$M$2*A479^2)/2+($E$6*A479))/1000</f>
        <v>637.28862742931233</v>
      </c>
      <c r="G479" s="93" t="str">
        <f t="shared" ref="G479:G542" si="71">IF(C479&lt;&gt;"MAX FLOW REACHED",ABS(C479-$F479),"N/A")</f>
        <v>N/A</v>
      </c>
      <c r="H479" s="93">
        <f t="shared" ref="H479:H542" si="72">IF(D479&lt;&gt;"MAX FLOW REACHED",ABS(D479-$F479),"N/A")</f>
        <v>437.80520436390987</v>
      </c>
      <c r="I479" s="93">
        <f t="shared" ref="I479:I542" si="73">IF(E479&lt;&gt;"MAX FLOW REACHED",ABS(E479-$F479),"N/A")</f>
        <v>444.84384869866864</v>
      </c>
    </row>
    <row r="480" spans="1:9" x14ac:dyDescent="0.75">
      <c r="A480" s="99">
        <v>4.66</v>
      </c>
      <c r="B480" s="119">
        <f t="shared" si="66"/>
        <v>87.838930594370623</v>
      </c>
      <c r="C480" s="119" t="str">
        <f t="shared" si="67"/>
        <v>MAX FLOW REACHED</v>
      </c>
      <c r="D480" s="119">
        <f t="shared" si="68"/>
        <v>199.33631952388606</v>
      </c>
      <c r="E480" s="119">
        <f t="shared" si="69"/>
        <v>191.84131219190903</v>
      </c>
      <c r="F480" s="93">
        <f t="shared" si="70"/>
        <v>639.60202643523735</v>
      </c>
      <c r="G480" s="93" t="str">
        <f t="shared" si="71"/>
        <v>N/A</v>
      </c>
      <c r="H480" s="93">
        <f t="shared" si="72"/>
        <v>440.26570691135129</v>
      </c>
      <c r="I480" s="93">
        <f t="shared" si="73"/>
        <v>447.76071424332832</v>
      </c>
    </row>
    <row r="481" spans="1:9" x14ac:dyDescent="0.75">
      <c r="A481" s="99">
        <v>4.67</v>
      </c>
      <c r="B481" s="119">
        <f t="shared" si="66"/>
        <v>88.027426153585992</v>
      </c>
      <c r="C481" s="119" t="str">
        <f t="shared" si="67"/>
        <v>MAX FLOW REACHED</v>
      </c>
      <c r="D481" s="119">
        <f t="shared" si="68"/>
        <v>199.18893884387813</v>
      </c>
      <c r="E481" s="119">
        <f t="shared" si="69"/>
        <v>191.23677262978396</v>
      </c>
      <c r="F481" s="93">
        <f t="shared" si="70"/>
        <v>641.92031422154264</v>
      </c>
      <c r="G481" s="93" t="str">
        <f t="shared" si="71"/>
        <v>N/A</v>
      </c>
      <c r="H481" s="93">
        <f t="shared" si="72"/>
        <v>442.73137537766451</v>
      </c>
      <c r="I481" s="93">
        <f t="shared" si="73"/>
        <v>450.68354159175868</v>
      </c>
    </row>
    <row r="482" spans="1:9" x14ac:dyDescent="0.75">
      <c r="A482" s="99">
        <v>4.68</v>
      </c>
      <c r="B482" s="119">
        <f t="shared" si="66"/>
        <v>88.215921712801375</v>
      </c>
      <c r="C482" s="119" t="str">
        <f t="shared" si="67"/>
        <v>MAX FLOW REACHED</v>
      </c>
      <c r="D482" s="119">
        <f t="shared" si="68"/>
        <v>199.04128102537859</v>
      </c>
      <c r="E482" s="119">
        <f t="shared" si="69"/>
        <v>190.63116004426834</v>
      </c>
      <c r="F482" s="93">
        <f t="shared" si="70"/>
        <v>644.24349078822854</v>
      </c>
      <c r="G482" s="93" t="str">
        <f t="shared" si="71"/>
        <v>N/A</v>
      </c>
      <c r="H482" s="93">
        <f t="shared" si="72"/>
        <v>445.20220976284998</v>
      </c>
      <c r="I482" s="93">
        <f t="shared" si="73"/>
        <v>453.61233074396023</v>
      </c>
    </row>
    <row r="483" spans="1:9" x14ac:dyDescent="0.75">
      <c r="A483" s="99">
        <v>4.6900000000000004</v>
      </c>
      <c r="B483" s="119">
        <f t="shared" si="66"/>
        <v>88.404417272016786</v>
      </c>
      <c r="C483" s="119" t="str">
        <f t="shared" si="67"/>
        <v>MAX FLOW REACHED</v>
      </c>
      <c r="D483" s="119">
        <f t="shared" si="68"/>
        <v>198.89334606838744</v>
      </c>
      <c r="E483" s="119">
        <f t="shared" si="69"/>
        <v>190.02447443536215</v>
      </c>
      <c r="F483" s="93">
        <f t="shared" si="70"/>
        <v>646.57155613529517</v>
      </c>
      <c r="G483" s="93" t="str">
        <f t="shared" si="71"/>
        <v>N/A</v>
      </c>
      <c r="H483" s="93">
        <f t="shared" si="72"/>
        <v>447.6782100669077</v>
      </c>
      <c r="I483" s="93">
        <f t="shared" si="73"/>
        <v>456.54708169993302</v>
      </c>
    </row>
    <row r="484" spans="1:9" x14ac:dyDescent="0.75">
      <c r="A484" s="99">
        <v>4.6999999999999904</v>
      </c>
      <c r="B484" s="119">
        <f t="shared" si="66"/>
        <v>88.592912831231985</v>
      </c>
      <c r="C484" s="119" t="str">
        <f t="shared" si="67"/>
        <v>MAX FLOW REACHED</v>
      </c>
      <c r="D484" s="119">
        <f t="shared" si="68"/>
        <v>198.74513397290491</v>
      </c>
      <c r="E484" s="119">
        <f t="shared" si="69"/>
        <v>189.41671580306618</v>
      </c>
      <c r="F484" s="93">
        <f t="shared" si="70"/>
        <v>648.90451026273979</v>
      </c>
      <c r="G484" s="93" t="str">
        <f t="shared" si="71"/>
        <v>N/A</v>
      </c>
      <c r="H484" s="93">
        <f t="shared" si="72"/>
        <v>450.15937628983488</v>
      </c>
      <c r="I484" s="93">
        <f t="shared" si="73"/>
        <v>459.48779445967364</v>
      </c>
    </row>
    <row r="485" spans="1:9" x14ac:dyDescent="0.75">
      <c r="A485" s="99">
        <v>4.7099999999999902</v>
      </c>
      <c r="B485" s="119">
        <f t="shared" si="66"/>
        <v>88.781408390447368</v>
      </c>
      <c r="C485" s="119" t="str">
        <f t="shared" si="67"/>
        <v>MAX FLOW REACHED</v>
      </c>
      <c r="D485" s="119">
        <f t="shared" si="68"/>
        <v>198.59664473893062</v>
      </c>
      <c r="E485" s="119">
        <f t="shared" si="69"/>
        <v>188.80788414737913</v>
      </c>
      <c r="F485" s="93">
        <f t="shared" si="70"/>
        <v>651.2423531705673</v>
      </c>
      <c r="G485" s="93" t="str">
        <f t="shared" si="71"/>
        <v>N/A</v>
      </c>
      <c r="H485" s="93">
        <f t="shared" si="72"/>
        <v>452.64570843163665</v>
      </c>
      <c r="I485" s="93">
        <f t="shared" si="73"/>
        <v>462.43446902318817</v>
      </c>
    </row>
    <row r="486" spans="1:9" x14ac:dyDescent="0.75">
      <c r="A486" s="99">
        <v>4.71999999999999</v>
      </c>
      <c r="B486" s="119">
        <f t="shared" si="66"/>
        <v>88.969903949662751</v>
      </c>
      <c r="C486" s="119" t="str">
        <f t="shared" si="67"/>
        <v>MAX FLOW REACHED</v>
      </c>
      <c r="D486" s="119">
        <f t="shared" si="68"/>
        <v>198.44787836646475</v>
      </c>
      <c r="E486" s="119">
        <f t="shared" si="69"/>
        <v>188.19797946830158</v>
      </c>
      <c r="F486" s="93">
        <f t="shared" si="70"/>
        <v>653.58508485877508</v>
      </c>
      <c r="G486" s="93" t="str">
        <f t="shared" si="71"/>
        <v>N/A</v>
      </c>
      <c r="H486" s="93">
        <f t="shared" si="72"/>
        <v>455.13720649231033</v>
      </c>
      <c r="I486" s="93">
        <f t="shared" si="73"/>
        <v>465.38710539047349</v>
      </c>
    </row>
    <row r="487" spans="1:9" x14ac:dyDescent="0.75">
      <c r="A487" s="99">
        <v>4.7299999999999898</v>
      </c>
      <c r="B487" s="119">
        <f t="shared" si="66"/>
        <v>89.158399508878134</v>
      </c>
      <c r="C487" s="119" t="str">
        <f t="shared" si="67"/>
        <v>MAX FLOW REACHED</v>
      </c>
      <c r="D487" s="119">
        <f t="shared" si="68"/>
        <v>198.29883485550729</v>
      </c>
      <c r="E487" s="119">
        <f t="shared" si="69"/>
        <v>187.58700176583355</v>
      </c>
      <c r="F487" s="93">
        <f t="shared" si="70"/>
        <v>655.93270532736335</v>
      </c>
      <c r="G487" s="93" t="str">
        <f t="shared" si="71"/>
        <v>N/A</v>
      </c>
      <c r="H487" s="93">
        <f t="shared" si="72"/>
        <v>457.63387047185608</v>
      </c>
      <c r="I487" s="93">
        <f t="shared" si="73"/>
        <v>468.34570356152983</v>
      </c>
    </row>
    <row r="488" spans="1:9" x14ac:dyDescent="0.75">
      <c r="A488" s="99">
        <v>4.7399999999999904</v>
      </c>
      <c r="B488" s="119">
        <f t="shared" si="66"/>
        <v>89.346895068093531</v>
      </c>
      <c r="C488" s="119" t="str">
        <f t="shared" si="67"/>
        <v>MAX FLOW REACHED</v>
      </c>
      <c r="D488" s="119">
        <f t="shared" si="68"/>
        <v>198.14951420605826</v>
      </c>
      <c r="E488" s="119">
        <f t="shared" si="69"/>
        <v>186.974951039975</v>
      </c>
      <c r="F488" s="93">
        <f t="shared" si="70"/>
        <v>658.28521457633258</v>
      </c>
      <c r="G488" s="93" t="str">
        <f t="shared" si="71"/>
        <v>N/A</v>
      </c>
      <c r="H488" s="93">
        <f t="shared" si="72"/>
        <v>460.13570037027432</v>
      </c>
      <c r="I488" s="93">
        <f t="shared" si="73"/>
        <v>471.31026353635758</v>
      </c>
    </row>
    <row r="489" spans="1:9" x14ac:dyDescent="0.75">
      <c r="A489" s="99">
        <v>4.7499999999999902</v>
      </c>
      <c r="B489" s="119">
        <f t="shared" si="66"/>
        <v>89.535390627308914</v>
      </c>
      <c r="C489" s="119" t="str">
        <f t="shared" si="67"/>
        <v>MAX FLOW REACHED</v>
      </c>
      <c r="D489" s="119">
        <f t="shared" si="68"/>
        <v>197.99991641811766</v>
      </c>
      <c r="E489" s="119">
        <f t="shared" si="69"/>
        <v>186.36182729072598</v>
      </c>
      <c r="F489" s="93">
        <f t="shared" si="70"/>
        <v>660.64261260568207</v>
      </c>
      <c r="G489" s="93" t="str">
        <f t="shared" si="71"/>
        <v>N/A</v>
      </c>
      <c r="H489" s="93">
        <f t="shared" si="72"/>
        <v>462.64269618756441</v>
      </c>
      <c r="I489" s="93">
        <f t="shared" si="73"/>
        <v>474.28078531495612</v>
      </c>
    </row>
    <row r="490" spans="1:9" x14ac:dyDescent="0.75">
      <c r="A490" s="99">
        <v>4.75999999999999</v>
      </c>
      <c r="B490" s="119">
        <f t="shared" si="66"/>
        <v>89.723886186524297</v>
      </c>
      <c r="C490" s="119" t="str">
        <f t="shared" si="67"/>
        <v>MAX FLOW REACHED</v>
      </c>
      <c r="D490" s="119">
        <f t="shared" si="68"/>
        <v>197.85004149168546</v>
      </c>
      <c r="E490" s="119">
        <f t="shared" si="69"/>
        <v>185.74763051808648</v>
      </c>
      <c r="F490" s="93">
        <f t="shared" si="70"/>
        <v>663.00489941541196</v>
      </c>
      <c r="G490" s="93" t="str">
        <f t="shared" si="71"/>
        <v>N/A</v>
      </c>
      <c r="H490" s="93">
        <f t="shared" si="72"/>
        <v>465.15485792372647</v>
      </c>
      <c r="I490" s="93">
        <f t="shared" si="73"/>
        <v>477.2572688973255</v>
      </c>
    </row>
    <row r="491" spans="1:9" x14ac:dyDescent="0.75">
      <c r="A491" s="99">
        <v>4.7699999999999898</v>
      </c>
      <c r="B491" s="119">
        <f t="shared" si="66"/>
        <v>89.91238174573968</v>
      </c>
      <c r="C491" s="119" t="str">
        <f t="shared" si="67"/>
        <v>MAX FLOW REACHED</v>
      </c>
      <c r="D491" s="119">
        <f t="shared" si="68"/>
        <v>197.69988942676167</v>
      </c>
      <c r="E491" s="119">
        <f t="shared" si="69"/>
        <v>185.13236072205652</v>
      </c>
      <c r="F491" s="93">
        <f t="shared" si="70"/>
        <v>665.37207500552245</v>
      </c>
      <c r="G491" s="93" t="str">
        <f t="shared" si="71"/>
        <v>N/A</v>
      </c>
      <c r="H491" s="93">
        <f t="shared" si="72"/>
        <v>467.67218557876078</v>
      </c>
      <c r="I491" s="93">
        <f t="shared" si="73"/>
        <v>480.2397142834659</v>
      </c>
    </row>
    <row r="492" spans="1:9" x14ac:dyDescent="0.75">
      <c r="A492" s="99">
        <v>4.7799999999999896</v>
      </c>
      <c r="B492" s="119">
        <f t="shared" si="66"/>
        <v>90.100877304955077</v>
      </c>
      <c r="C492" s="119" t="str">
        <f t="shared" si="67"/>
        <v>MAX FLOW REACHED</v>
      </c>
      <c r="D492" s="119">
        <f t="shared" si="68"/>
        <v>197.5494602233463</v>
      </c>
      <c r="E492" s="119">
        <f t="shared" si="69"/>
        <v>184.51601790263601</v>
      </c>
      <c r="F492" s="93">
        <f t="shared" si="70"/>
        <v>667.74413937601332</v>
      </c>
      <c r="G492" s="93" t="str">
        <f t="shared" si="71"/>
        <v>N/A</v>
      </c>
      <c r="H492" s="93">
        <f t="shared" si="72"/>
        <v>470.19467915266705</v>
      </c>
      <c r="I492" s="93">
        <f t="shared" si="73"/>
        <v>483.22812147337731</v>
      </c>
    </row>
    <row r="493" spans="1:9" x14ac:dyDescent="0.75">
      <c r="A493" s="99">
        <v>4.7899999999999903</v>
      </c>
      <c r="B493" s="119">
        <f t="shared" si="66"/>
        <v>90.28937286417046</v>
      </c>
      <c r="C493" s="119" t="str">
        <f t="shared" si="67"/>
        <v>MAX FLOW REACHED</v>
      </c>
      <c r="D493" s="119">
        <f t="shared" si="68"/>
        <v>197.39875388143935</v>
      </c>
      <c r="E493" s="119">
        <f t="shared" si="69"/>
        <v>183.89860205982504</v>
      </c>
      <c r="F493" s="93">
        <f t="shared" si="70"/>
        <v>670.12109252688515</v>
      </c>
      <c r="G493" s="93" t="str">
        <f t="shared" si="71"/>
        <v>N/A</v>
      </c>
      <c r="H493" s="93">
        <f t="shared" si="72"/>
        <v>472.7223386454458</v>
      </c>
      <c r="I493" s="93">
        <f t="shared" si="73"/>
        <v>486.22249046706008</v>
      </c>
    </row>
    <row r="494" spans="1:9" x14ac:dyDescent="0.75">
      <c r="A494" s="99">
        <v>4.7999999999999901</v>
      </c>
      <c r="B494" s="119">
        <f t="shared" si="66"/>
        <v>90.477868423385857</v>
      </c>
      <c r="C494" s="119" t="str">
        <f t="shared" si="67"/>
        <v>MAX FLOW REACHED</v>
      </c>
      <c r="D494" s="119">
        <f t="shared" si="68"/>
        <v>197.24777040104084</v>
      </c>
      <c r="E494" s="119">
        <f t="shared" si="69"/>
        <v>183.28011319362355</v>
      </c>
      <c r="F494" s="93">
        <f t="shared" si="70"/>
        <v>672.50293445813691</v>
      </c>
      <c r="G494" s="93" t="str">
        <f t="shared" si="71"/>
        <v>N/A</v>
      </c>
      <c r="H494" s="93">
        <f t="shared" si="72"/>
        <v>475.25516405709607</v>
      </c>
      <c r="I494" s="93">
        <f t="shared" si="73"/>
        <v>489.22282126451336</v>
      </c>
    </row>
    <row r="495" spans="1:9" x14ac:dyDescent="0.75">
      <c r="A495" s="99">
        <v>4.8099999999999898</v>
      </c>
      <c r="B495" s="119">
        <f t="shared" si="66"/>
        <v>90.66636398260124</v>
      </c>
      <c r="C495" s="119" t="str">
        <f t="shared" si="67"/>
        <v>MAX FLOW REACHED</v>
      </c>
      <c r="D495" s="119">
        <f t="shared" si="68"/>
        <v>197.09650978215072</v>
      </c>
      <c r="E495" s="119">
        <f t="shared" si="69"/>
        <v>182.66055130403166</v>
      </c>
      <c r="F495" s="93">
        <f t="shared" si="70"/>
        <v>674.88966516976927</v>
      </c>
      <c r="G495" s="93" t="str">
        <f t="shared" si="71"/>
        <v>N/A</v>
      </c>
      <c r="H495" s="93">
        <f t="shared" si="72"/>
        <v>477.79315538761853</v>
      </c>
      <c r="I495" s="93">
        <f t="shared" si="73"/>
        <v>492.22911386573765</v>
      </c>
    </row>
    <row r="496" spans="1:9" x14ac:dyDescent="0.75">
      <c r="A496" s="99">
        <v>4.8199999999999896</v>
      </c>
      <c r="B496" s="119">
        <f t="shared" si="66"/>
        <v>90.854859541816609</v>
      </c>
      <c r="C496" s="119" t="str">
        <f t="shared" si="67"/>
        <v>MAX FLOW REACHED</v>
      </c>
      <c r="D496" s="119">
        <f t="shared" si="68"/>
        <v>196.94497202476904</v>
      </c>
      <c r="E496" s="119">
        <f t="shared" si="69"/>
        <v>182.03991639104927</v>
      </c>
      <c r="F496" s="93">
        <f t="shared" si="70"/>
        <v>677.28128466178237</v>
      </c>
      <c r="G496" s="93" t="str">
        <f t="shared" si="71"/>
        <v>N/A</v>
      </c>
      <c r="H496" s="93">
        <f t="shared" si="72"/>
        <v>480.33631263701329</v>
      </c>
      <c r="I496" s="93">
        <f t="shared" si="73"/>
        <v>495.24136827073312</v>
      </c>
    </row>
    <row r="497" spans="1:9" x14ac:dyDescent="0.75">
      <c r="A497" s="99">
        <v>4.8299999999999903</v>
      </c>
      <c r="B497" s="119">
        <f t="shared" si="66"/>
        <v>91.04335510103202</v>
      </c>
      <c r="C497" s="119" t="str">
        <f t="shared" si="67"/>
        <v>MAX FLOW REACHED</v>
      </c>
      <c r="D497" s="119">
        <f t="shared" si="68"/>
        <v>196.79315712889576</v>
      </c>
      <c r="E497" s="119">
        <f t="shared" si="69"/>
        <v>181.41820845467629</v>
      </c>
      <c r="F497" s="93">
        <f t="shared" si="70"/>
        <v>679.67779293417595</v>
      </c>
      <c r="G497" s="93" t="str">
        <f t="shared" si="71"/>
        <v>N/A</v>
      </c>
      <c r="H497" s="93">
        <f t="shared" si="72"/>
        <v>482.8846358052802</v>
      </c>
      <c r="I497" s="93">
        <f t="shared" si="73"/>
        <v>498.25958447949967</v>
      </c>
    </row>
    <row r="498" spans="1:9" x14ac:dyDescent="0.75">
      <c r="A498" s="99">
        <v>4.8399999999999901</v>
      </c>
      <c r="B498" s="119">
        <f t="shared" si="66"/>
        <v>91.231850660247403</v>
      </c>
      <c r="C498" s="119" t="str">
        <f t="shared" si="67"/>
        <v>MAX FLOW REACHED</v>
      </c>
      <c r="D498" s="119">
        <f t="shared" si="68"/>
        <v>196.64106509453089</v>
      </c>
      <c r="E498" s="119">
        <f t="shared" si="69"/>
        <v>180.79542749491293</v>
      </c>
      <c r="F498" s="93">
        <f t="shared" si="70"/>
        <v>682.07918998694993</v>
      </c>
      <c r="G498" s="93" t="str">
        <f t="shared" si="71"/>
        <v>N/A</v>
      </c>
      <c r="H498" s="93">
        <f t="shared" si="72"/>
        <v>485.43812489241907</v>
      </c>
      <c r="I498" s="93">
        <f t="shared" si="73"/>
        <v>501.283762492037</v>
      </c>
    </row>
    <row r="499" spans="1:9" x14ac:dyDescent="0.75">
      <c r="A499" s="99">
        <v>4.8499999999999899</v>
      </c>
      <c r="B499" s="119">
        <f t="shared" si="66"/>
        <v>91.420346219462786</v>
      </c>
      <c r="C499" s="119" t="str">
        <f t="shared" si="67"/>
        <v>MAX FLOW REACHED</v>
      </c>
      <c r="D499" s="119">
        <f t="shared" si="68"/>
        <v>196.48869592167446</v>
      </c>
      <c r="E499" s="119">
        <f t="shared" si="69"/>
        <v>180.17157351175905</v>
      </c>
      <c r="F499" s="93">
        <f t="shared" si="70"/>
        <v>684.48547582010451</v>
      </c>
      <c r="G499" s="93" t="str">
        <f t="shared" si="71"/>
        <v>N/A</v>
      </c>
      <c r="H499" s="93">
        <f t="shared" si="72"/>
        <v>487.99677989843008</v>
      </c>
      <c r="I499" s="93">
        <f t="shared" si="73"/>
        <v>504.31390230834546</v>
      </c>
    </row>
    <row r="500" spans="1:9" x14ac:dyDescent="0.75">
      <c r="A500" s="99">
        <v>4.8599999999999897</v>
      </c>
      <c r="B500" s="119">
        <f t="shared" si="66"/>
        <v>91.608841778678169</v>
      </c>
      <c r="C500" s="119" t="str">
        <f t="shared" si="67"/>
        <v>MAX FLOW REACHED</v>
      </c>
      <c r="D500" s="119">
        <f t="shared" si="68"/>
        <v>196.33604961032643</v>
      </c>
      <c r="E500" s="119">
        <f t="shared" si="69"/>
        <v>179.54664650521468</v>
      </c>
      <c r="F500" s="93">
        <f t="shared" si="70"/>
        <v>686.89665043363925</v>
      </c>
      <c r="G500" s="93" t="str">
        <f t="shared" si="71"/>
        <v>N/A</v>
      </c>
      <c r="H500" s="93">
        <f t="shared" si="72"/>
        <v>490.56060082331283</v>
      </c>
      <c r="I500" s="93">
        <f t="shared" si="73"/>
        <v>507.3500039284246</v>
      </c>
    </row>
    <row r="501" spans="1:9" x14ac:dyDescent="0.75">
      <c r="A501" s="99">
        <v>4.8699999999999903</v>
      </c>
      <c r="B501" s="119">
        <f t="shared" si="66"/>
        <v>91.797337337893566</v>
      </c>
      <c r="C501" s="119" t="str">
        <f t="shared" si="67"/>
        <v>MAX FLOW REACHED</v>
      </c>
      <c r="D501" s="119">
        <f t="shared" si="68"/>
        <v>196.18312616048684</v>
      </c>
      <c r="E501" s="119">
        <f t="shared" si="69"/>
        <v>178.9206464752798</v>
      </c>
      <c r="F501" s="93">
        <f t="shared" si="70"/>
        <v>689.31271382755506</v>
      </c>
      <c r="G501" s="93" t="str">
        <f t="shared" si="71"/>
        <v>N/A</v>
      </c>
      <c r="H501" s="93">
        <f t="shared" si="72"/>
        <v>493.12958766706822</v>
      </c>
      <c r="I501" s="93">
        <f t="shared" si="73"/>
        <v>510.39206735227526</v>
      </c>
    </row>
    <row r="502" spans="1:9" x14ac:dyDescent="0.75">
      <c r="A502" s="99">
        <v>4.8799999999999901</v>
      </c>
      <c r="B502" s="119">
        <f t="shared" si="66"/>
        <v>91.985832897108949</v>
      </c>
      <c r="C502" s="119" t="str">
        <f t="shared" si="67"/>
        <v>MAX FLOW REACHED</v>
      </c>
      <c r="D502" s="119">
        <f t="shared" si="68"/>
        <v>196.02992557215563</v>
      </c>
      <c r="E502" s="119">
        <f t="shared" si="69"/>
        <v>178.29357342195445</v>
      </c>
      <c r="F502" s="93">
        <f t="shared" si="70"/>
        <v>691.73366600185113</v>
      </c>
      <c r="G502" s="93" t="str">
        <f t="shared" si="71"/>
        <v>N/A</v>
      </c>
      <c r="H502" s="93">
        <f t="shared" si="72"/>
        <v>495.70374042969547</v>
      </c>
      <c r="I502" s="93">
        <f t="shared" si="73"/>
        <v>513.44009257989671</v>
      </c>
    </row>
    <row r="503" spans="1:9" x14ac:dyDescent="0.75">
      <c r="A503" s="99">
        <v>4.8899999999999899</v>
      </c>
      <c r="B503" s="119">
        <f t="shared" si="66"/>
        <v>92.174328456324332</v>
      </c>
      <c r="C503" s="119" t="str">
        <f t="shared" si="67"/>
        <v>MAX FLOW REACHED</v>
      </c>
      <c r="D503" s="119">
        <f t="shared" si="68"/>
        <v>195.87644784533288</v>
      </c>
      <c r="E503" s="119">
        <f t="shared" si="69"/>
        <v>177.66542734523864</v>
      </c>
      <c r="F503" s="93">
        <f t="shared" si="70"/>
        <v>694.15950695652748</v>
      </c>
      <c r="G503" s="93" t="str">
        <f t="shared" si="71"/>
        <v>N/A</v>
      </c>
      <c r="H503" s="93">
        <f t="shared" si="72"/>
        <v>498.28305911119458</v>
      </c>
      <c r="I503" s="93">
        <f t="shared" si="73"/>
        <v>516.49407961128884</v>
      </c>
    </row>
    <row r="504" spans="1:9" x14ac:dyDescent="0.75">
      <c r="A504" s="99">
        <v>4.8999999999999897</v>
      </c>
      <c r="B504" s="119">
        <f t="shared" si="66"/>
        <v>92.362824015539715</v>
      </c>
      <c r="C504" s="119" t="str">
        <f t="shared" si="67"/>
        <v>MAX FLOW REACHED</v>
      </c>
      <c r="D504" s="119">
        <f t="shared" si="68"/>
        <v>195.72269298001851</v>
      </c>
      <c r="E504" s="119">
        <f t="shared" si="69"/>
        <v>177.03620824513234</v>
      </c>
      <c r="F504" s="93">
        <f t="shared" si="70"/>
        <v>696.59023669158444</v>
      </c>
      <c r="G504" s="93" t="str">
        <f t="shared" si="71"/>
        <v>N/A</v>
      </c>
      <c r="H504" s="93">
        <f t="shared" si="72"/>
        <v>500.86754371156593</v>
      </c>
      <c r="I504" s="93">
        <f t="shared" si="73"/>
        <v>519.55402844645209</v>
      </c>
    </row>
    <row r="505" spans="1:9" x14ac:dyDescent="0.75">
      <c r="A505" s="99">
        <v>4.9099999999999904</v>
      </c>
      <c r="B505" s="119">
        <f t="shared" si="66"/>
        <v>92.551319574755126</v>
      </c>
      <c r="C505" s="119" t="str">
        <f t="shared" si="67"/>
        <v>MAX FLOW REACHED</v>
      </c>
      <c r="D505" s="119">
        <f t="shared" si="68"/>
        <v>195.56866097621256</v>
      </c>
      <c r="E505" s="119">
        <f t="shared" si="69"/>
        <v>176.40591612163547</v>
      </c>
      <c r="F505" s="93">
        <f t="shared" si="70"/>
        <v>699.02585520702223</v>
      </c>
      <c r="G505" s="93" t="str">
        <f t="shared" si="71"/>
        <v>N/A</v>
      </c>
      <c r="H505" s="93">
        <f t="shared" si="72"/>
        <v>503.45719423080971</v>
      </c>
      <c r="I505" s="93">
        <f t="shared" si="73"/>
        <v>522.6199390853867</v>
      </c>
    </row>
    <row r="506" spans="1:9" x14ac:dyDescent="0.75">
      <c r="A506" s="99">
        <v>4.9199999999999902</v>
      </c>
      <c r="B506" s="119">
        <f t="shared" si="66"/>
        <v>92.739815133970509</v>
      </c>
      <c r="C506" s="119" t="str">
        <f t="shared" si="67"/>
        <v>MAX FLOW REACHED</v>
      </c>
      <c r="D506" s="119">
        <f t="shared" si="68"/>
        <v>195.41435183391505</v>
      </c>
      <c r="E506" s="119">
        <f t="shared" si="69"/>
        <v>175.77455097474819</v>
      </c>
      <c r="F506" s="93">
        <f t="shared" si="70"/>
        <v>701.46636250284018</v>
      </c>
      <c r="G506" s="93" t="str">
        <f t="shared" si="71"/>
        <v>N/A</v>
      </c>
      <c r="H506" s="93">
        <f t="shared" si="72"/>
        <v>506.05201066892516</v>
      </c>
      <c r="I506" s="93">
        <f t="shared" si="73"/>
        <v>525.69181152809199</v>
      </c>
    </row>
    <row r="507" spans="1:9" x14ac:dyDescent="0.75">
      <c r="A507" s="99">
        <v>4.9299999999999899</v>
      </c>
      <c r="B507" s="119">
        <f t="shared" si="66"/>
        <v>92.928310693185878</v>
      </c>
      <c r="C507" s="119" t="str">
        <f t="shared" si="67"/>
        <v>MAX FLOW REACHED</v>
      </c>
      <c r="D507" s="119">
        <f t="shared" si="68"/>
        <v>195.25976555312596</v>
      </c>
      <c r="E507" s="119">
        <f t="shared" si="69"/>
        <v>175.14211280447051</v>
      </c>
      <c r="F507" s="93">
        <f t="shared" si="70"/>
        <v>703.91175857903875</v>
      </c>
      <c r="G507" s="93" t="str">
        <f t="shared" si="71"/>
        <v>N/A</v>
      </c>
      <c r="H507" s="93">
        <f t="shared" si="72"/>
        <v>508.65199302591282</v>
      </c>
      <c r="I507" s="93">
        <f t="shared" si="73"/>
        <v>528.76964577456829</v>
      </c>
    </row>
    <row r="508" spans="1:9" x14ac:dyDescent="0.75">
      <c r="A508" s="99">
        <v>4.9399999999999897</v>
      </c>
      <c r="B508" s="119">
        <f t="shared" si="66"/>
        <v>93.116806252401275</v>
      </c>
      <c r="C508" s="119" t="str">
        <f t="shared" si="67"/>
        <v>MAX FLOW REACHED</v>
      </c>
      <c r="D508" s="119">
        <f t="shared" si="68"/>
        <v>195.10490213384526</v>
      </c>
      <c r="E508" s="119">
        <f t="shared" si="69"/>
        <v>174.5086016108022</v>
      </c>
      <c r="F508" s="93">
        <f t="shared" si="70"/>
        <v>706.36204343561758</v>
      </c>
      <c r="G508" s="93" t="str">
        <f t="shared" si="71"/>
        <v>N/A</v>
      </c>
      <c r="H508" s="93">
        <f t="shared" si="72"/>
        <v>511.25714130177232</v>
      </c>
      <c r="I508" s="93">
        <f t="shared" si="73"/>
        <v>531.85344182481538</v>
      </c>
    </row>
    <row r="509" spans="1:9" x14ac:dyDescent="0.75">
      <c r="A509" s="99">
        <v>4.9499999999999904</v>
      </c>
      <c r="B509" s="119">
        <f t="shared" si="66"/>
        <v>93.305301811616673</v>
      </c>
      <c r="C509" s="119" t="str">
        <f t="shared" si="67"/>
        <v>MAX FLOW REACHED</v>
      </c>
      <c r="D509" s="119">
        <f t="shared" si="68"/>
        <v>194.949761576073</v>
      </c>
      <c r="E509" s="119">
        <f t="shared" si="69"/>
        <v>173.87401739374343</v>
      </c>
      <c r="F509" s="93">
        <f t="shared" si="70"/>
        <v>708.81721707257736</v>
      </c>
      <c r="G509" s="93" t="str">
        <f t="shared" si="71"/>
        <v>N/A</v>
      </c>
      <c r="H509" s="93">
        <f t="shared" si="72"/>
        <v>513.86745549650436</v>
      </c>
      <c r="I509" s="93">
        <f t="shared" si="73"/>
        <v>534.94319967883393</v>
      </c>
    </row>
    <row r="510" spans="1:9" x14ac:dyDescent="0.75">
      <c r="A510" s="99">
        <v>4.9599999999999902</v>
      </c>
      <c r="B510" s="119">
        <f t="shared" si="66"/>
        <v>93.493797370832056</v>
      </c>
      <c r="C510" s="119" t="str">
        <f t="shared" si="67"/>
        <v>MAX FLOW REACHED</v>
      </c>
      <c r="D510" s="119">
        <f t="shared" si="68"/>
        <v>194.79434387980913</v>
      </c>
      <c r="E510" s="119">
        <f t="shared" si="69"/>
        <v>173.23836015329417</v>
      </c>
      <c r="F510" s="93">
        <f t="shared" si="70"/>
        <v>711.2772794899173</v>
      </c>
      <c r="G510" s="93" t="str">
        <f t="shared" si="71"/>
        <v>N/A</v>
      </c>
      <c r="H510" s="93">
        <f t="shared" si="72"/>
        <v>516.48293561010814</v>
      </c>
      <c r="I510" s="93">
        <f t="shared" si="73"/>
        <v>538.03891933662317</v>
      </c>
    </row>
    <row r="511" spans="1:9" x14ac:dyDescent="0.75">
      <c r="A511" s="99">
        <v>4.96999999999999</v>
      </c>
      <c r="B511" s="119">
        <f t="shared" si="66"/>
        <v>93.682292930047439</v>
      </c>
      <c r="C511" s="119" t="str">
        <f t="shared" si="67"/>
        <v>MAX FLOW REACHED</v>
      </c>
      <c r="D511" s="119">
        <f t="shared" si="68"/>
        <v>194.63864904505371</v>
      </c>
      <c r="E511" s="119">
        <f t="shared" si="69"/>
        <v>172.60162988945444</v>
      </c>
      <c r="F511" s="93">
        <f t="shared" si="70"/>
        <v>713.74223068763797</v>
      </c>
      <c r="G511" s="93" t="str">
        <f t="shared" si="71"/>
        <v>N/A</v>
      </c>
      <c r="H511" s="93">
        <f t="shared" si="72"/>
        <v>519.10358164258423</v>
      </c>
      <c r="I511" s="93">
        <f t="shared" si="73"/>
        <v>541.14060079818353</v>
      </c>
    </row>
    <row r="512" spans="1:9" x14ac:dyDescent="0.75">
      <c r="A512" s="99">
        <v>4.9799999999999898</v>
      </c>
      <c r="B512" s="119">
        <f t="shared" si="66"/>
        <v>93.870788489262821</v>
      </c>
      <c r="C512" s="119" t="str">
        <f t="shared" si="67"/>
        <v>MAX FLOW REACHED</v>
      </c>
      <c r="D512" s="119">
        <f t="shared" si="68"/>
        <v>194.48267707180671</v>
      </c>
      <c r="E512" s="119">
        <f t="shared" si="69"/>
        <v>171.96382660222429</v>
      </c>
      <c r="F512" s="93">
        <f t="shared" si="70"/>
        <v>716.21207066573902</v>
      </c>
      <c r="G512" s="93" t="str">
        <f t="shared" si="71"/>
        <v>N/A</v>
      </c>
      <c r="H512" s="93">
        <f t="shared" si="72"/>
        <v>521.72939359393229</v>
      </c>
      <c r="I512" s="93">
        <f t="shared" si="73"/>
        <v>544.24824406351468</v>
      </c>
    </row>
    <row r="513" spans="1:9" x14ac:dyDescent="0.75">
      <c r="A513" s="99">
        <v>4.9899999999999904</v>
      </c>
      <c r="B513" s="119">
        <f t="shared" si="66"/>
        <v>94.059284048478219</v>
      </c>
      <c r="C513" s="119" t="str">
        <f t="shared" si="67"/>
        <v>MAX FLOW REACHED</v>
      </c>
      <c r="D513" s="119">
        <f t="shared" si="68"/>
        <v>194.32642796006809</v>
      </c>
      <c r="E513" s="119">
        <f t="shared" si="69"/>
        <v>171.32495029160356</v>
      </c>
      <c r="F513" s="93">
        <f t="shared" si="70"/>
        <v>718.68679942422068</v>
      </c>
      <c r="G513" s="93" t="str">
        <f t="shared" si="71"/>
        <v>N/A</v>
      </c>
      <c r="H513" s="93">
        <f t="shared" si="72"/>
        <v>524.36037146415265</v>
      </c>
      <c r="I513" s="93">
        <f t="shared" si="73"/>
        <v>547.36184913261718</v>
      </c>
    </row>
    <row r="514" spans="1:9" x14ac:dyDescent="0.75">
      <c r="A514" s="99">
        <v>4.9999999999999902</v>
      </c>
      <c r="B514" s="119">
        <f t="shared" si="66"/>
        <v>94.247779607693602</v>
      </c>
      <c r="C514" s="119" t="str">
        <f t="shared" si="67"/>
        <v>MAX FLOW REACHED</v>
      </c>
      <c r="D514" s="119">
        <f t="shared" si="68"/>
        <v>194.16990170983792</v>
      </c>
      <c r="E514" s="119">
        <f t="shared" si="69"/>
        <v>170.68500095759239</v>
      </c>
      <c r="F514" s="93">
        <f t="shared" si="70"/>
        <v>721.16641696308272</v>
      </c>
      <c r="G514" s="93" t="str">
        <f t="shared" si="71"/>
        <v>N/A</v>
      </c>
      <c r="H514" s="93">
        <f t="shared" si="72"/>
        <v>526.99651525324475</v>
      </c>
      <c r="I514" s="93">
        <f t="shared" si="73"/>
        <v>550.48141600549036</v>
      </c>
    </row>
    <row r="515" spans="1:9" x14ac:dyDescent="0.75">
      <c r="A515" s="99">
        <v>5.00999999999999</v>
      </c>
      <c r="B515" s="119">
        <f t="shared" si="66"/>
        <v>94.436275166908985</v>
      </c>
      <c r="C515" s="119" t="str">
        <f t="shared" si="67"/>
        <v>MAX FLOW REACHED</v>
      </c>
      <c r="D515" s="119">
        <f t="shared" si="68"/>
        <v>194.01309832111616</v>
      </c>
      <c r="E515" s="119">
        <f t="shared" si="69"/>
        <v>170.04397860019074</v>
      </c>
      <c r="F515" s="93">
        <f t="shared" si="70"/>
        <v>723.65092328232527</v>
      </c>
      <c r="G515" s="93" t="str">
        <f t="shared" si="71"/>
        <v>N/A</v>
      </c>
      <c r="H515" s="93">
        <f t="shared" si="72"/>
        <v>529.63782496120916</v>
      </c>
      <c r="I515" s="93">
        <f t="shared" si="73"/>
        <v>553.60694468213455</v>
      </c>
    </row>
    <row r="516" spans="1:9" x14ac:dyDescent="0.75">
      <c r="A516" s="99">
        <v>5.0199999999999898</v>
      </c>
      <c r="B516" s="119">
        <f t="shared" si="66"/>
        <v>94.624770726124382</v>
      </c>
      <c r="C516" s="119" t="str">
        <f t="shared" si="67"/>
        <v>MAX FLOW REACHED</v>
      </c>
      <c r="D516" s="119">
        <f t="shared" si="68"/>
        <v>193.85601779390282</v>
      </c>
      <c r="E516" s="119">
        <f t="shared" si="69"/>
        <v>169.40188321939854</v>
      </c>
      <c r="F516" s="93">
        <f t="shared" si="70"/>
        <v>726.14031838194842</v>
      </c>
      <c r="G516" s="93" t="str">
        <f t="shared" si="71"/>
        <v>N/A</v>
      </c>
      <c r="H516" s="93">
        <f t="shared" si="72"/>
        <v>532.28430058804565</v>
      </c>
      <c r="I516" s="93">
        <f t="shared" si="73"/>
        <v>556.73843516254988</v>
      </c>
    </row>
    <row r="517" spans="1:9" x14ac:dyDescent="0.75">
      <c r="A517" s="99">
        <v>5.0299999999999896</v>
      </c>
      <c r="B517" s="119">
        <f t="shared" si="66"/>
        <v>94.813266285339765</v>
      </c>
      <c r="C517" s="119" t="str">
        <f t="shared" si="67"/>
        <v>MAX FLOW REACHED</v>
      </c>
      <c r="D517" s="119">
        <f t="shared" si="68"/>
        <v>193.6986601281979</v>
      </c>
      <c r="E517" s="119">
        <f t="shared" si="69"/>
        <v>168.75871481521594</v>
      </c>
      <c r="F517" s="93">
        <f t="shared" si="70"/>
        <v>728.63460226195173</v>
      </c>
      <c r="G517" s="93" t="str">
        <f t="shared" si="71"/>
        <v>N/A</v>
      </c>
      <c r="H517" s="93">
        <f t="shared" si="72"/>
        <v>534.93594213375377</v>
      </c>
      <c r="I517" s="93">
        <f t="shared" si="73"/>
        <v>559.87588744673576</v>
      </c>
    </row>
    <row r="518" spans="1:9" x14ac:dyDescent="0.75">
      <c r="A518" s="99">
        <v>5.0399999999999903</v>
      </c>
      <c r="B518" s="119">
        <f t="shared" si="66"/>
        <v>95.001761844555148</v>
      </c>
      <c r="C518" s="119" t="str">
        <f t="shared" si="67"/>
        <v>MAX FLOW REACHED</v>
      </c>
      <c r="D518" s="119">
        <f t="shared" si="68"/>
        <v>193.5410253240014</v>
      </c>
      <c r="E518" s="119">
        <f t="shared" si="69"/>
        <v>168.11447338764282</v>
      </c>
      <c r="F518" s="93">
        <f t="shared" si="70"/>
        <v>731.13377492233622</v>
      </c>
      <c r="G518" s="93" t="str">
        <f t="shared" si="71"/>
        <v>N/A</v>
      </c>
      <c r="H518" s="93">
        <f t="shared" si="72"/>
        <v>537.59274959833488</v>
      </c>
      <c r="I518" s="93">
        <f t="shared" si="73"/>
        <v>563.01930153469334</v>
      </c>
    </row>
    <row r="519" spans="1:9" x14ac:dyDescent="0.75">
      <c r="A519" s="99">
        <v>5.0499999999999901</v>
      </c>
      <c r="B519" s="119">
        <f t="shared" si="66"/>
        <v>95.190257403770545</v>
      </c>
      <c r="C519" s="119" t="str">
        <f t="shared" si="67"/>
        <v>MAX FLOW REACHED</v>
      </c>
      <c r="D519" s="119">
        <f t="shared" si="68"/>
        <v>193.38311338131328</v>
      </c>
      <c r="E519" s="119">
        <f t="shared" si="69"/>
        <v>167.46915893667918</v>
      </c>
      <c r="F519" s="93">
        <f t="shared" si="70"/>
        <v>733.63783636310075</v>
      </c>
      <c r="G519" s="93" t="str">
        <f t="shared" si="71"/>
        <v>N/A</v>
      </c>
      <c r="H519" s="93">
        <f t="shared" si="72"/>
        <v>540.25472298178749</v>
      </c>
      <c r="I519" s="93">
        <f t="shared" si="73"/>
        <v>566.1686774264216</v>
      </c>
    </row>
    <row r="520" spans="1:9" x14ac:dyDescent="0.75">
      <c r="A520" s="99">
        <v>5.0599999999999898</v>
      </c>
      <c r="B520" s="119">
        <f t="shared" si="66"/>
        <v>95.378752962985928</v>
      </c>
      <c r="C520" s="119" t="str">
        <f t="shared" si="67"/>
        <v>MAX FLOW REACHED</v>
      </c>
      <c r="D520" s="119">
        <f t="shared" si="68"/>
        <v>193.22492430013361</v>
      </c>
      <c r="E520" s="119">
        <f t="shared" si="69"/>
        <v>166.82277146232511</v>
      </c>
      <c r="F520" s="93">
        <f t="shared" si="70"/>
        <v>736.14678658424566</v>
      </c>
      <c r="G520" s="93" t="str">
        <f t="shared" si="71"/>
        <v>N/A</v>
      </c>
      <c r="H520" s="93">
        <f t="shared" si="72"/>
        <v>542.92186228411208</v>
      </c>
      <c r="I520" s="93">
        <f t="shared" si="73"/>
        <v>569.32401512192052</v>
      </c>
    </row>
    <row r="521" spans="1:9" x14ac:dyDescent="0.75">
      <c r="A521" s="99">
        <v>5.0699999999999896</v>
      </c>
      <c r="B521" s="119">
        <f t="shared" si="66"/>
        <v>95.567248522201297</v>
      </c>
      <c r="C521" s="119" t="str">
        <f t="shared" si="67"/>
        <v>MAX FLOW REACHED</v>
      </c>
      <c r="D521" s="119">
        <f t="shared" si="68"/>
        <v>193.06645808046235</v>
      </c>
      <c r="E521" s="119">
        <f t="shared" si="69"/>
        <v>166.17531096458058</v>
      </c>
      <c r="F521" s="93">
        <f t="shared" si="70"/>
        <v>738.6606255857713</v>
      </c>
      <c r="G521" s="93" t="str">
        <f t="shared" si="71"/>
        <v>N/A</v>
      </c>
      <c r="H521" s="93">
        <f t="shared" si="72"/>
        <v>545.59416750530897</v>
      </c>
      <c r="I521" s="93">
        <f t="shared" si="73"/>
        <v>572.4853146211907</v>
      </c>
    </row>
    <row r="522" spans="1:9" x14ac:dyDescent="0.75">
      <c r="A522" s="99">
        <v>5.0799999999999903</v>
      </c>
      <c r="B522" s="119">
        <f t="shared" si="66"/>
        <v>95.755744081416708</v>
      </c>
      <c r="C522" s="119" t="str">
        <f t="shared" si="67"/>
        <v>MAX FLOW REACHED</v>
      </c>
      <c r="D522" s="119">
        <f t="shared" si="68"/>
        <v>192.90771472229949</v>
      </c>
      <c r="E522" s="119">
        <f t="shared" si="69"/>
        <v>165.52677744344544</v>
      </c>
      <c r="F522" s="93">
        <f t="shared" si="70"/>
        <v>741.17935336767755</v>
      </c>
      <c r="G522" s="93" t="str">
        <f t="shared" si="71"/>
        <v>N/A</v>
      </c>
      <c r="H522" s="93">
        <f t="shared" si="72"/>
        <v>548.27163864537806</v>
      </c>
      <c r="I522" s="93">
        <f t="shared" si="73"/>
        <v>575.65257592423211</v>
      </c>
    </row>
    <row r="523" spans="1:9" x14ac:dyDescent="0.75">
      <c r="A523" s="99">
        <v>5.0899999999999901</v>
      </c>
      <c r="B523" s="119">
        <f t="shared" si="66"/>
        <v>95.944239640632091</v>
      </c>
      <c r="C523" s="119" t="str">
        <f t="shared" si="67"/>
        <v>MAX FLOW REACHED</v>
      </c>
      <c r="D523" s="119">
        <f t="shared" si="68"/>
        <v>192.74869422564507</v>
      </c>
      <c r="E523" s="119">
        <f t="shared" si="69"/>
        <v>164.87717089891987</v>
      </c>
      <c r="F523" s="93">
        <f t="shared" si="70"/>
        <v>743.70296992996407</v>
      </c>
      <c r="G523" s="93" t="str">
        <f t="shared" si="71"/>
        <v>N/A</v>
      </c>
      <c r="H523" s="93">
        <f t="shared" si="72"/>
        <v>550.954275704319</v>
      </c>
      <c r="I523" s="93">
        <f t="shared" si="73"/>
        <v>578.8257990310442</v>
      </c>
    </row>
    <row r="524" spans="1:9" x14ac:dyDescent="0.75">
      <c r="A524" s="99">
        <v>5.0999999999999899</v>
      </c>
      <c r="B524" s="119">
        <f t="shared" si="66"/>
        <v>96.132735199847474</v>
      </c>
      <c r="C524" s="119" t="str">
        <f t="shared" si="67"/>
        <v>MAX FLOW REACHED</v>
      </c>
      <c r="D524" s="119">
        <f t="shared" si="68"/>
        <v>192.58939659049906</v>
      </c>
      <c r="E524" s="119">
        <f t="shared" si="69"/>
        <v>164.22649133100381</v>
      </c>
      <c r="F524" s="93">
        <f t="shared" si="70"/>
        <v>746.2314752726312</v>
      </c>
      <c r="G524" s="93" t="str">
        <f t="shared" si="71"/>
        <v>N/A</v>
      </c>
      <c r="H524" s="93">
        <f t="shared" si="72"/>
        <v>553.64207868213214</v>
      </c>
      <c r="I524" s="93">
        <f t="shared" si="73"/>
        <v>582.00498394162742</v>
      </c>
    </row>
    <row r="525" spans="1:9" x14ac:dyDescent="0.75">
      <c r="A525" s="99">
        <v>5.1099999999999897</v>
      </c>
      <c r="B525" s="119">
        <f t="shared" si="66"/>
        <v>96.321230759062857</v>
      </c>
      <c r="C525" s="119" t="str">
        <f t="shared" si="67"/>
        <v>MAX FLOW REACHED</v>
      </c>
      <c r="D525" s="119">
        <f t="shared" si="68"/>
        <v>192.42982181686151</v>
      </c>
      <c r="E525" s="119">
        <f t="shared" si="69"/>
        <v>163.57473873969735</v>
      </c>
      <c r="F525" s="93">
        <f t="shared" si="70"/>
        <v>748.76486939567872</v>
      </c>
      <c r="G525" s="93" t="str">
        <f t="shared" si="71"/>
        <v>N/A</v>
      </c>
      <c r="H525" s="93">
        <f t="shared" si="72"/>
        <v>556.33504757881724</v>
      </c>
      <c r="I525" s="93">
        <f t="shared" si="73"/>
        <v>585.19013065598142</v>
      </c>
    </row>
    <row r="526" spans="1:9" x14ac:dyDescent="0.75">
      <c r="A526" s="99">
        <v>5.1199999999999903</v>
      </c>
      <c r="B526" s="119">
        <f t="shared" si="66"/>
        <v>96.509726318278254</v>
      </c>
      <c r="C526" s="119" t="str">
        <f t="shared" si="67"/>
        <v>MAX FLOW REACHED</v>
      </c>
      <c r="D526" s="119">
        <f t="shared" si="68"/>
        <v>192.26996990473231</v>
      </c>
      <c r="E526" s="119">
        <f t="shared" si="69"/>
        <v>162.92191312500029</v>
      </c>
      <c r="F526" s="93">
        <f t="shared" si="70"/>
        <v>751.30315229910718</v>
      </c>
      <c r="G526" s="93" t="str">
        <f t="shared" si="71"/>
        <v>N/A</v>
      </c>
      <c r="H526" s="93">
        <f t="shared" si="72"/>
        <v>559.03318239437488</v>
      </c>
      <c r="I526" s="93">
        <f t="shared" si="73"/>
        <v>588.3812391741069</v>
      </c>
    </row>
    <row r="527" spans="1:9" x14ac:dyDescent="0.75">
      <c r="A527" s="99">
        <v>5.1299999999999901</v>
      </c>
      <c r="B527" s="119">
        <f t="shared" si="66"/>
        <v>96.698221877493637</v>
      </c>
      <c r="C527" s="119" t="str">
        <f t="shared" si="67"/>
        <v>MAX FLOW REACHED</v>
      </c>
      <c r="D527" s="119">
        <f t="shared" si="68"/>
        <v>192.10984085411155</v>
      </c>
      <c r="E527" s="119">
        <f t="shared" si="69"/>
        <v>162.26801448691279</v>
      </c>
      <c r="F527" s="93">
        <f t="shared" si="70"/>
        <v>753.84632398291569</v>
      </c>
      <c r="G527" s="93" t="str">
        <f t="shared" si="71"/>
        <v>N/A</v>
      </c>
      <c r="H527" s="93">
        <f t="shared" si="72"/>
        <v>561.73648312880414</v>
      </c>
      <c r="I527" s="93">
        <f t="shared" si="73"/>
        <v>591.57830949600293</v>
      </c>
    </row>
    <row r="528" spans="1:9" x14ac:dyDescent="0.75">
      <c r="A528" s="99">
        <v>5.1399999999999899</v>
      </c>
      <c r="B528" s="119">
        <f t="shared" si="66"/>
        <v>96.886717436709034</v>
      </c>
      <c r="C528" s="119" t="str">
        <f t="shared" si="67"/>
        <v>MAX FLOW REACHED</v>
      </c>
      <c r="D528" s="119">
        <f t="shared" si="68"/>
        <v>191.94943466499922</v>
      </c>
      <c r="E528" s="119">
        <f t="shared" si="69"/>
        <v>161.61304282543475</v>
      </c>
      <c r="F528" s="93">
        <f t="shared" si="70"/>
        <v>756.39438444710481</v>
      </c>
      <c r="G528" s="93" t="str">
        <f t="shared" si="71"/>
        <v>N/A</v>
      </c>
      <c r="H528" s="93">
        <f t="shared" si="72"/>
        <v>564.4449497821056</v>
      </c>
      <c r="I528" s="93">
        <f t="shared" si="73"/>
        <v>594.78134162167009</v>
      </c>
    </row>
    <row r="529" spans="1:9" x14ac:dyDescent="0.75">
      <c r="A529" s="99">
        <v>5.1499999999999897</v>
      </c>
      <c r="B529" s="119">
        <f t="shared" si="66"/>
        <v>97.075212995924403</v>
      </c>
      <c r="C529" s="119" t="str">
        <f t="shared" si="67"/>
        <v>MAX FLOW REACHED</v>
      </c>
      <c r="D529" s="119">
        <f t="shared" si="68"/>
        <v>191.78875133739533</v>
      </c>
      <c r="E529" s="119">
        <f t="shared" si="69"/>
        <v>160.95699814056636</v>
      </c>
      <c r="F529" s="93">
        <f t="shared" si="70"/>
        <v>758.94733369167443</v>
      </c>
      <c r="G529" s="93" t="str">
        <f t="shared" si="71"/>
        <v>N/A</v>
      </c>
      <c r="H529" s="93">
        <f t="shared" si="72"/>
        <v>567.15858235427913</v>
      </c>
      <c r="I529" s="93">
        <f t="shared" si="73"/>
        <v>597.99033555110805</v>
      </c>
    </row>
    <row r="530" spans="1:9" x14ac:dyDescent="0.75">
      <c r="A530" s="99">
        <v>5.1599999999999797</v>
      </c>
      <c r="B530" s="119">
        <f t="shared" si="66"/>
        <v>97.263708555139601</v>
      </c>
      <c r="C530" s="119" t="str">
        <f t="shared" si="67"/>
        <v>MAX FLOW REACHED</v>
      </c>
      <c r="D530" s="119">
        <f t="shared" si="68"/>
        <v>191.62779087129996</v>
      </c>
      <c r="E530" s="119">
        <f t="shared" si="69"/>
        <v>160.29988043230804</v>
      </c>
      <c r="F530" s="93">
        <f t="shared" si="70"/>
        <v>761.50517171662182</v>
      </c>
      <c r="G530" s="93" t="str">
        <f t="shared" si="71"/>
        <v>N/A</v>
      </c>
      <c r="H530" s="93">
        <f t="shared" si="72"/>
        <v>569.8773808453218</v>
      </c>
      <c r="I530" s="93">
        <f t="shared" si="73"/>
        <v>601.20529128431372</v>
      </c>
    </row>
    <row r="531" spans="1:9" x14ac:dyDescent="0.75">
      <c r="A531" s="99">
        <v>5.1699999999999804</v>
      </c>
      <c r="B531" s="119">
        <f t="shared" si="66"/>
        <v>97.452204114355013</v>
      </c>
      <c r="C531" s="119" t="str">
        <f t="shared" si="67"/>
        <v>MAX FLOW REACHED</v>
      </c>
      <c r="D531" s="119">
        <f t="shared" si="68"/>
        <v>191.46655326671288</v>
      </c>
      <c r="E531" s="119">
        <f t="shared" si="69"/>
        <v>159.64168970065853</v>
      </c>
      <c r="F531" s="93">
        <f t="shared" si="70"/>
        <v>764.06789852195277</v>
      </c>
      <c r="G531" s="93" t="str">
        <f t="shared" si="71"/>
        <v>N/A</v>
      </c>
      <c r="H531" s="93">
        <f t="shared" si="72"/>
        <v>572.60134525523995</v>
      </c>
      <c r="I531" s="93">
        <f t="shared" si="73"/>
        <v>604.42620882129427</v>
      </c>
    </row>
    <row r="532" spans="1:9" x14ac:dyDescent="0.75">
      <c r="A532" s="99">
        <v>5.1799999999999802</v>
      </c>
      <c r="B532" s="119">
        <f t="shared" si="66"/>
        <v>97.640699673570396</v>
      </c>
      <c r="C532" s="119" t="str">
        <f t="shared" si="67"/>
        <v>MAX FLOW REACHED</v>
      </c>
      <c r="D532" s="119">
        <f t="shared" si="68"/>
        <v>191.30503852363421</v>
      </c>
      <c r="E532" s="119">
        <f t="shared" si="69"/>
        <v>158.98242594561862</v>
      </c>
      <c r="F532" s="93">
        <f t="shared" si="70"/>
        <v>766.63551410766388</v>
      </c>
      <c r="G532" s="93" t="str">
        <f t="shared" si="71"/>
        <v>N/A</v>
      </c>
      <c r="H532" s="93">
        <f t="shared" si="72"/>
        <v>575.33047558402973</v>
      </c>
      <c r="I532" s="93">
        <f t="shared" si="73"/>
        <v>607.65308816204526</v>
      </c>
    </row>
    <row r="533" spans="1:9" x14ac:dyDescent="0.75">
      <c r="A533" s="99">
        <v>5.18999999999998</v>
      </c>
      <c r="B533" s="119">
        <f t="shared" si="66"/>
        <v>97.829195232785764</v>
      </c>
      <c r="C533" s="119" t="str">
        <f t="shared" si="67"/>
        <v>MAX FLOW REACHED</v>
      </c>
      <c r="D533" s="119">
        <f t="shared" si="68"/>
        <v>191.14324664206399</v>
      </c>
      <c r="E533" s="119">
        <f t="shared" si="69"/>
        <v>158.32208916718824</v>
      </c>
      <c r="F533" s="93">
        <f t="shared" si="70"/>
        <v>769.2080184737556</v>
      </c>
      <c r="G533" s="93" t="str">
        <f t="shared" si="71"/>
        <v>N/A</v>
      </c>
      <c r="H533" s="93">
        <f t="shared" si="72"/>
        <v>578.06477183169159</v>
      </c>
      <c r="I533" s="93">
        <f t="shared" si="73"/>
        <v>610.88592930656739</v>
      </c>
    </row>
    <row r="534" spans="1:9" x14ac:dyDescent="0.75">
      <c r="A534" s="99">
        <v>5.1999999999999797</v>
      </c>
      <c r="B534" s="119">
        <f t="shared" si="66"/>
        <v>98.017690792001162</v>
      </c>
      <c r="C534" s="119" t="str">
        <f t="shared" si="67"/>
        <v>MAX FLOW REACHED</v>
      </c>
      <c r="D534" s="119">
        <f t="shared" si="68"/>
        <v>190.98117762200215</v>
      </c>
      <c r="E534" s="119">
        <f t="shared" si="69"/>
        <v>157.66067936536729</v>
      </c>
      <c r="F534" s="93">
        <f t="shared" si="70"/>
        <v>771.78541162022771</v>
      </c>
      <c r="G534" s="93" t="str">
        <f t="shared" si="71"/>
        <v>N/A</v>
      </c>
      <c r="H534" s="93">
        <f t="shared" si="72"/>
        <v>580.80423399822553</v>
      </c>
      <c r="I534" s="93">
        <f t="shared" si="73"/>
        <v>614.12473225486042</v>
      </c>
    </row>
    <row r="535" spans="1:9" x14ac:dyDescent="0.75">
      <c r="A535" s="99">
        <v>5.2099999999999804</v>
      </c>
      <c r="B535" s="119">
        <f t="shared" si="66"/>
        <v>98.206186351216559</v>
      </c>
      <c r="C535" s="119" t="str">
        <f t="shared" si="67"/>
        <v>MAX FLOW REACHED</v>
      </c>
      <c r="D535" s="119">
        <f t="shared" si="68"/>
        <v>190.8188314634487</v>
      </c>
      <c r="E535" s="119">
        <f t="shared" si="69"/>
        <v>156.99819654015587</v>
      </c>
      <c r="F535" s="93">
        <f t="shared" si="70"/>
        <v>774.36769354708053</v>
      </c>
      <c r="G535" s="93" t="str">
        <f t="shared" si="71"/>
        <v>N/A</v>
      </c>
      <c r="H535" s="93">
        <f t="shared" si="72"/>
        <v>583.54886208363178</v>
      </c>
      <c r="I535" s="93">
        <f t="shared" si="73"/>
        <v>617.36949700692469</v>
      </c>
    </row>
    <row r="536" spans="1:9" x14ac:dyDescent="0.75">
      <c r="A536" s="99">
        <v>5.2199999999999802</v>
      </c>
      <c r="B536" s="119">
        <f t="shared" si="66"/>
        <v>98.394681910431956</v>
      </c>
      <c r="C536" s="119" t="str">
        <f t="shared" si="67"/>
        <v>MAX FLOW REACHED</v>
      </c>
      <c r="D536" s="119">
        <f t="shared" si="68"/>
        <v>190.6562081664037</v>
      </c>
      <c r="E536" s="119">
        <f t="shared" si="69"/>
        <v>156.33464069155394</v>
      </c>
      <c r="F536" s="93">
        <f t="shared" si="70"/>
        <v>776.95486425431363</v>
      </c>
      <c r="G536" s="93" t="str">
        <f t="shared" si="71"/>
        <v>N/A</v>
      </c>
      <c r="H536" s="93">
        <f t="shared" si="72"/>
        <v>586.29865608790988</v>
      </c>
      <c r="I536" s="93">
        <f t="shared" si="73"/>
        <v>620.62022356275975</v>
      </c>
    </row>
    <row r="537" spans="1:9" x14ac:dyDescent="0.75">
      <c r="A537" s="99">
        <v>5.22999999999998</v>
      </c>
      <c r="B537" s="119">
        <f t="shared" si="66"/>
        <v>98.583177469647325</v>
      </c>
      <c r="C537" s="119" t="str">
        <f t="shared" si="67"/>
        <v>MAX FLOW REACHED</v>
      </c>
      <c r="D537" s="119">
        <f t="shared" si="68"/>
        <v>190.49330773086717</v>
      </c>
      <c r="E537" s="119">
        <f t="shared" si="69"/>
        <v>155.67001181956167</v>
      </c>
      <c r="F537" s="93">
        <f t="shared" si="70"/>
        <v>779.54692374192734</v>
      </c>
      <c r="G537" s="93" t="str">
        <f t="shared" si="71"/>
        <v>N/A</v>
      </c>
      <c r="H537" s="93">
        <f t="shared" si="72"/>
        <v>589.05361601106017</v>
      </c>
      <c r="I537" s="93">
        <f t="shared" si="73"/>
        <v>623.87691192236571</v>
      </c>
    </row>
    <row r="538" spans="1:9" x14ac:dyDescent="0.75">
      <c r="A538" s="99">
        <v>5.2399999999999798</v>
      </c>
      <c r="B538" s="119">
        <f t="shared" si="66"/>
        <v>98.771673028862708</v>
      </c>
      <c r="C538" s="119" t="str">
        <f t="shared" si="67"/>
        <v>MAX FLOW REACHED</v>
      </c>
      <c r="D538" s="119">
        <f t="shared" si="68"/>
        <v>190.330130156839</v>
      </c>
      <c r="E538" s="119">
        <f t="shared" si="69"/>
        <v>155.00430992417881</v>
      </c>
      <c r="F538" s="93">
        <f t="shared" si="70"/>
        <v>782.14387200992144</v>
      </c>
      <c r="G538" s="93" t="str">
        <f t="shared" si="71"/>
        <v>N/A</v>
      </c>
      <c r="H538" s="93">
        <f t="shared" si="72"/>
        <v>591.81374185308243</v>
      </c>
      <c r="I538" s="93">
        <f t="shared" si="73"/>
        <v>627.13956208574268</v>
      </c>
    </row>
    <row r="539" spans="1:9" x14ac:dyDescent="0.75">
      <c r="A539" s="99">
        <v>5.2499999999999796</v>
      </c>
      <c r="B539" s="119">
        <f t="shared" si="66"/>
        <v>98.960168588078105</v>
      </c>
      <c r="C539" s="119" t="str">
        <f t="shared" si="67"/>
        <v>MAX FLOW REACHED</v>
      </c>
      <c r="D539" s="119">
        <f t="shared" si="68"/>
        <v>190.16667544431925</v>
      </c>
      <c r="E539" s="119">
        <f t="shared" si="69"/>
        <v>154.33753500540544</v>
      </c>
      <c r="F539" s="93">
        <f t="shared" si="70"/>
        <v>784.74570905829603</v>
      </c>
      <c r="G539" s="93" t="str">
        <f t="shared" si="71"/>
        <v>N/A</v>
      </c>
      <c r="H539" s="93">
        <f t="shared" si="72"/>
        <v>594.57903361397678</v>
      </c>
      <c r="I539" s="93">
        <f t="shared" si="73"/>
        <v>630.40817405289056</v>
      </c>
    </row>
    <row r="540" spans="1:9" x14ac:dyDescent="0.75">
      <c r="A540" s="99">
        <v>5.2599999999999802</v>
      </c>
      <c r="B540" s="119">
        <f t="shared" si="66"/>
        <v>99.148664147293488</v>
      </c>
      <c r="C540" s="119" t="str">
        <f t="shared" si="67"/>
        <v>MAX FLOW REACHED</v>
      </c>
      <c r="D540" s="119">
        <f t="shared" si="68"/>
        <v>190.00294359330792</v>
      </c>
      <c r="E540" s="119">
        <f t="shared" si="69"/>
        <v>153.66968706324161</v>
      </c>
      <c r="F540" s="93">
        <f t="shared" si="70"/>
        <v>787.35243488705134</v>
      </c>
      <c r="G540" s="93" t="str">
        <f t="shared" si="71"/>
        <v>N/A</v>
      </c>
      <c r="H540" s="93">
        <f t="shared" si="72"/>
        <v>597.34949129374343</v>
      </c>
      <c r="I540" s="93">
        <f t="shared" si="73"/>
        <v>633.68274782380968</v>
      </c>
    </row>
    <row r="541" spans="1:9" x14ac:dyDescent="0.75">
      <c r="A541" s="99">
        <v>5.26999999999998</v>
      </c>
      <c r="B541" s="119">
        <f t="shared" si="66"/>
        <v>99.337159706508871</v>
      </c>
      <c r="C541" s="119" t="str">
        <f t="shared" si="67"/>
        <v>MAX FLOW REACHED</v>
      </c>
      <c r="D541" s="119">
        <f t="shared" si="68"/>
        <v>189.838934603805</v>
      </c>
      <c r="E541" s="119">
        <f t="shared" si="69"/>
        <v>153.00076609768735</v>
      </c>
      <c r="F541" s="93">
        <f t="shared" si="70"/>
        <v>789.96404949618716</v>
      </c>
      <c r="G541" s="93" t="str">
        <f t="shared" si="71"/>
        <v>N/A</v>
      </c>
      <c r="H541" s="93">
        <f t="shared" si="72"/>
        <v>600.12511489238216</v>
      </c>
      <c r="I541" s="93">
        <f t="shared" si="73"/>
        <v>636.96328339849981</v>
      </c>
    </row>
    <row r="542" spans="1:9" x14ac:dyDescent="0.75">
      <c r="A542" s="99">
        <v>5.2799999999999798</v>
      </c>
      <c r="B542" s="119">
        <f t="shared" si="66"/>
        <v>99.525655265724268</v>
      </c>
      <c r="C542" s="119" t="str">
        <f t="shared" si="67"/>
        <v>MAX FLOW REACHED</v>
      </c>
      <c r="D542" s="119">
        <f t="shared" si="68"/>
        <v>189.6746484758105</v>
      </c>
      <c r="E542" s="119">
        <f t="shared" si="69"/>
        <v>152.33077210874248</v>
      </c>
      <c r="F542" s="93">
        <f t="shared" si="70"/>
        <v>792.58055288570313</v>
      </c>
      <c r="G542" s="93" t="str">
        <f t="shared" si="71"/>
        <v>N/A</v>
      </c>
      <c r="H542" s="93">
        <f t="shared" si="72"/>
        <v>602.90590440989263</v>
      </c>
      <c r="I542" s="93">
        <f t="shared" si="73"/>
        <v>640.24978077696062</v>
      </c>
    </row>
    <row r="543" spans="1:9" x14ac:dyDescent="0.75">
      <c r="A543" s="99">
        <v>5.2899999999999796</v>
      </c>
      <c r="B543" s="119">
        <f t="shared" ref="B543:B606" si="74">A543*$E$3*60*1000</f>
        <v>99.714150824939651</v>
      </c>
      <c r="C543" s="119" t="str">
        <f t="shared" ref="C543:C606" si="75">IF( $B543&lt;H$9, H$3*$B543^2+H$4*$B543+H$5, "MAX FLOW REACHED")</f>
        <v>MAX FLOW REACHED</v>
      </c>
      <c r="D543" s="119">
        <f t="shared" ref="D543:D606" si="76">IF( $B543&lt;I$9, I$3*$B543^2+I$4*$B543+I$5, "MAX FLOW REACHED")</f>
        <v>189.51008520932444</v>
      </c>
      <c r="E543" s="119">
        <f t="shared" ref="E543:E606" si="77">IF( $B543&lt;J$9, J$3*$B543^2+J$4*$B543+J$5, "MAX FLOW REACHED")</f>
        <v>151.65970509640721</v>
      </c>
      <c r="F543" s="93">
        <f t="shared" ref="F543:F606" si="78">($M$2*$M$3*$B$3+$E$4*($B$2*$M$2*(A543^2)/(2*$E$2))+($E$5*$M$2*A543^2)/2+($E$6*A543))/1000</f>
        <v>795.20194505559982</v>
      </c>
      <c r="G543" s="93" t="str">
        <f t="shared" ref="G543:G606" si="79">IF(C543&lt;&gt;"MAX FLOW REACHED",ABS(C543-$F543),"N/A")</f>
        <v>N/A</v>
      </c>
      <c r="H543" s="93">
        <f t="shared" ref="H543:H606" si="80">IF(D543&lt;&gt;"MAX FLOW REACHED",ABS(D543-$F543),"N/A")</f>
        <v>605.69185984627541</v>
      </c>
      <c r="I543" s="93">
        <f t="shared" ref="I543:I606" si="81">IF(E543&lt;&gt;"MAX FLOW REACHED",ABS(E543-$F543),"N/A")</f>
        <v>643.54223995919256</v>
      </c>
    </row>
    <row r="544" spans="1:9" x14ac:dyDescent="0.75">
      <c r="A544" s="99">
        <v>5.2999999999999803</v>
      </c>
      <c r="B544" s="119">
        <f t="shared" si="74"/>
        <v>99.902646384155034</v>
      </c>
      <c r="C544" s="119" t="str">
        <f t="shared" si="75"/>
        <v>MAX FLOW REACHED</v>
      </c>
      <c r="D544" s="119">
        <f t="shared" si="76"/>
        <v>189.34524480434678</v>
      </c>
      <c r="E544" s="119">
        <f t="shared" si="77"/>
        <v>150.98756506068148</v>
      </c>
      <c r="F544" s="93">
        <f t="shared" si="78"/>
        <v>797.82822600587735</v>
      </c>
      <c r="G544" s="93" t="str">
        <f t="shared" si="79"/>
        <v>N/A</v>
      </c>
      <c r="H544" s="93">
        <f t="shared" si="80"/>
        <v>608.48298120153061</v>
      </c>
      <c r="I544" s="93">
        <f t="shared" si="81"/>
        <v>646.84066094519585</v>
      </c>
    </row>
    <row r="545" spans="1:9" x14ac:dyDescent="0.75">
      <c r="A545" s="99">
        <v>5.3099999999999801</v>
      </c>
      <c r="B545" s="119">
        <f t="shared" si="74"/>
        <v>100.09114194337043</v>
      </c>
      <c r="C545" s="119" t="str">
        <f t="shared" si="75"/>
        <v>MAX FLOW REACHED</v>
      </c>
      <c r="D545" s="119">
        <f t="shared" si="76"/>
        <v>189.18012726087755</v>
      </c>
      <c r="E545" s="119">
        <f t="shared" si="77"/>
        <v>150.3143520015652</v>
      </c>
      <c r="F545" s="93">
        <f t="shared" si="78"/>
        <v>800.45939573653504</v>
      </c>
      <c r="G545" s="93" t="str">
        <f t="shared" si="79"/>
        <v>N/A</v>
      </c>
      <c r="H545" s="93">
        <f t="shared" si="80"/>
        <v>611.27926847565755</v>
      </c>
      <c r="I545" s="93">
        <f t="shared" si="81"/>
        <v>650.14504373496982</v>
      </c>
    </row>
    <row r="546" spans="1:9" x14ac:dyDescent="0.75">
      <c r="A546" s="99">
        <v>5.3199999999999799</v>
      </c>
      <c r="B546" s="119">
        <f t="shared" si="74"/>
        <v>100.27963750258581</v>
      </c>
      <c r="C546" s="119" t="str">
        <f t="shared" si="75"/>
        <v>MAX FLOW REACHED</v>
      </c>
      <c r="D546" s="119">
        <f t="shared" si="76"/>
        <v>189.01473257891672</v>
      </c>
      <c r="E546" s="119">
        <f t="shared" si="77"/>
        <v>149.64006591905843</v>
      </c>
      <c r="F546" s="93">
        <f t="shared" si="78"/>
        <v>803.09545424757312</v>
      </c>
      <c r="G546" s="93" t="str">
        <f t="shared" si="79"/>
        <v>N/A</v>
      </c>
      <c r="H546" s="93">
        <f t="shared" si="80"/>
        <v>614.08072166865645</v>
      </c>
      <c r="I546" s="93">
        <f t="shared" si="81"/>
        <v>653.45538832851469</v>
      </c>
    </row>
    <row r="547" spans="1:9" x14ac:dyDescent="0.75">
      <c r="A547" s="99">
        <v>5.3299999999999796</v>
      </c>
      <c r="B547" s="119">
        <f t="shared" si="74"/>
        <v>100.46813306180121</v>
      </c>
      <c r="C547" s="119" t="str">
        <f t="shared" si="75"/>
        <v>MAX FLOW REACHED</v>
      </c>
      <c r="D547" s="119">
        <f t="shared" si="76"/>
        <v>188.8490607584643</v>
      </c>
      <c r="E547" s="119">
        <f t="shared" si="77"/>
        <v>148.96470681316117</v>
      </c>
      <c r="F547" s="93">
        <f t="shared" si="78"/>
        <v>805.73640153899191</v>
      </c>
      <c r="G547" s="93" t="str">
        <f t="shared" si="79"/>
        <v>N/A</v>
      </c>
      <c r="H547" s="93">
        <f t="shared" si="80"/>
        <v>616.88734078052767</v>
      </c>
      <c r="I547" s="93">
        <f t="shared" si="81"/>
        <v>656.77169472583068</v>
      </c>
    </row>
    <row r="548" spans="1:9" x14ac:dyDescent="0.75">
      <c r="A548" s="99">
        <v>5.3399999999999803</v>
      </c>
      <c r="B548" s="119">
        <f t="shared" si="74"/>
        <v>100.65662862101659</v>
      </c>
      <c r="C548" s="119" t="str">
        <f t="shared" si="75"/>
        <v>MAX FLOW REACHED</v>
      </c>
      <c r="D548" s="119">
        <f t="shared" si="76"/>
        <v>188.6831117995203</v>
      </c>
      <c r="E548" s="119">
        <f t="shared" si="77"/>
        <v>148.28827468387348</v>
      </c>
      <c r="F548" s="93">
        <f t="shared" si="78"/>
        <v>808.38223761079121</v>
      </c>
      <c r="G548" s="93" t="str">
        <f t="shared" si="79"/>
        <v>N/A</v>
      </c>
      <c r="H548" s="93">
        <f t="shared" si="80"/>
        <v>619.69912581127096</v>
      </c>
      <c r="I548" s="93">
        <f t="shared" si="81"/>
        <v>660.0939629269177</v>
      </c>
    </row>
    <row r="549" spans="1:9" x14ac:dyDescent="0.75">
      <c r="A549" s="99">
        <v>5.3499999999999801</v>
      </c>
      <c r="B549" s="119">
        <f t="shared" si="74"/>
        <v>100.84512418023198</v>
      </c>
      <c r="C549" s="119" t="str">
        <f t="shared" si="75"/>
        <v>MAX FLOW REACHED</v>
      </c>
      <c r="D549" s="119">
        <f t="shared" si="76"/>
        <v>188.51688570208475</v>
      </c>
      <c r="E549" s="119">
        <f t="shared" si="77"/>
        <v>147.6107695311953</v>
      </c>
      <c r="F549" s="93">
        <f t="shared" si="78"/>
        <v>811.03296246297089</v>
      </c>
      <c r="G549" s="93" t="str">
        <f t="shared" si="79"/>
        <v>N/A</v>
      </c>
      <c r="H549" s="93">
        <f t="shared" si="80"/>
        <v>622.51607676088611</v>
      </c>
      <c r="I549" s="93">
        <f t="shared" si="81"/>
        <v>663.42219293177561</v>
      </c>
    </row>
    <row r="550" spans="1:9" x14ac:dyDescent="0.75">
      <c r="A550" s="99">
        <v>5.3599999999999799</v>
      </c>
      <c r="B550" s="119">
        <f t="shared" si="74"/>
        <v>101.03361973944737</v>
      </c>
      <c r="C550" s="119" t="str">
        <f t="shared" si="75"/>
        <v>MAX FLOW REACHED</v>
      </c>
      <c r="D550" s="119">
        <f t="shared" si="76"/>
        <v>188.35038246615758</v>
      </c>
      <c r="E550" s="119">
        <f t="shared" si="77"/>
        <v>146.93219135512655</v>
      </c>
      <c r="F550" s="93">
        <f t="shared" si="78"/>
        <v>813.68857609553095</v>
      </c>
      <c r="G550" s="93" t="str">
        <f t="shared" si="79"/>
        <v>N/A</v>
      </c>
      <c r="H550" s="93">
        <f t="shared" si="80"/>
        <v>625.33819362937334</v>
      </c>
      <c r="I550" s="93">
        <f t="shared" si="81"/>
        <v>666.75638474040443</v>
      </c>
    </row>
    <row r="551" spans="1:9" x14ac:dyDescent="0.75">
      <c r="A551" s="99">
        <v>5.3699999999999797</v>
      </c>
      <c r="B551" s="119">
        <f t="shared" si="74"/>
        <v>101.22211529866274</v>
      </c>
      <c r="C551" s="119" t="str">
        <f t="shared" si="75"/>
        <v>MAX FLOW REACHED</v>
      </c>
      <c r="D551" s="119">
        <f t="shared" si="76"/>
        <v>188.18360209173886</v>
      </c>
      <c r="E551" s="119">
        <f t="shared" si="77"/>
        <v>146.25254015566745</v>
      </c>
      <c r="F551" s="93">
        <f t="shared" si="78"/>
        <v>816.34907850847185</v>
      </c>
      <c r="G551" s="93" t="str">
        <f t="shared" si="79"/>
        <v>N/A</v>
      </c>
      <c r="H551" s="93">
        <f t="shared" si="80"/>
        <v>628.16547641673299</v>
      </c>
      <c r="I551" s="93">
        <f t="shared" si="81"/>
        <v>670.09653835280437</v>
      </c>
    </row>
    <row r="552" spans="1:9" x14ac:dyDescent="0.75">
      <c r="A552" s="99">
        <v>5.3799999999999804</v>
      </c>
      <c r="B552" s="119">
        <f t="shared" si="74"/>
        <v>101.41061085787814</v>
      </c>
      <c r="C552" s="119" t="str">
        <f t="shared" si="75"/>
        <v>MAX FLOW REACHED</v>
      </c>
      <c r="D552" s="119">
        <f t="shared" si="76"/>
        <v>188.01654457882856</v>
      </c>
      <c r="E552" s="119">
        <f t="shared" si="77"/>
        <v>145.57181593281777</v>
      </c>
      <c r="F552" s="93">
        <f t="shared" si="78"/>
        <v>819.01446970179325</v>
      </c>
      <c r="G552" s="93" t="str">
        <f t="shared" si="79"/>
        <v>N/A</v>
      </c>
      <c r="H552" s="93">
        <f t="shared" si="80"/>
        <v>630.99792512296472</v>
      </c>
      <c r="I552" s="93">
        <f t="shared" si="81"/>
        <v>673.44265376897545</v>
      </c>
    </row>
    <row r="553" spans="1:9" x14ac:dyDescent="0.75">
      <c r="A553" s="99">
        <v>5.3899999999999801</v>
      </c>
      <c r="B553" s="119">
        <f t="shared" si="74"/>
        <v>101.59910641709354</v>
      </c>
      <c r="C553" s="119" t="str">
        <f t="shared" si="75"/>
        <v>MAX FLOW REACHED</v>
      </c>
      <c r="D553" s="119">
        <f t="shared" si="76"/>
        <v>187.84920992742661</v>
      </c>
      <c r="E553" s="119">
        <f t="shared" si="77"/>
        <v>144.89001868657755</v>
      </c>
      <c r="F553" s="93">
        <f t="shared" si="78"/>
        <v>821.68474967549491</v>
      </c>
      <c r="G553" s="93" t="str">
        <f t="shared" si="79"/>
        <v>N/A</v>
      </c>
      <c r="H553" s="93">
        <f t="shared" si="80"/>
        <v>633.8355397480683</v>
      </c>
      <c r="I553" s="93">
        <f t="shared" si="81"/>
        <v>676.79473098891731</v>
      </c>
    </row>
    <row r="554" spans="1:9" x14ac:dyDescent="0.75">
      <c r="A554" s="99">
        <v>5.3999999999999799</v>
      </c>
      <c r="B554" s="119">
        <f t="shared" si="74"/>
        <v>101.78760197630892</v>
      </c>
      <c r="C554" s="119" t="str">
        <f t="shared" si="75"/>
        <v>MAX FLOW REACHED</v>
      </c>
      <c r="D554" s="119">
        <f t="shared" si="76"/>
        <v>187.68159813753317</v>
      </c>
      <c r="E554" s="119">
        <f t="shared" si="77"/>
        <v>144.20714841694695</v>
      </c>
      <c r="F554" s="93">
        <f t="shared" si="78"/>
        <v>824.35991842957708</v>
      </c>
      <c r="G554" s="93" t="str">
        <f t="shared" si="79"/>
        <v>N/A</v>
      </c>
      <c r="H554" s="93">
        <f t="shared" si="80"/>
        <v>636.67832029204396</v>
      </c>
      <c r="I554" s="93">
        <f t="shared" si="81"/>
        <v>680.15277001263007</v>
      </c>
    </row>
    <row r="555" spans="1:9" x14ac:dyDescent="0.75">
      <c r="A555" s="99">
        <v>5.4099999999999797</v>
      </c>
      <c r="B555" s="119">
        <f t="shared" si="74"/>
        <v>101.97609753552429</v>
      </c>
      <c r="C555" s="119" t="str">
        <f t="shared" si="75"/>
        <v>MAX FLOW REACHED</v>
      </c>
      <c r="D555" s="119">
        <f t="shared" si="76"/>
        <v>187.51370920914812</v>
      </c>
      <c r="E555" s="119">
        <f t="shared" si="77"/>
        <v>143.52320512392589</v>
      </c>
      <c r="F555" s="93">
        <f t="shared" si="78"/>
        <v>827.03997596403974</v>
      </c>
      <c r="G555" s="93" t="str">
        <f t="shared" si="79"/>
        <v>N/A</v>
      </c>
      <c r="H555" s="93">
        <f t="shared" si="80"/>
        <v>639.52626675489159</v>
      </c>
      <c r="I555" s="93">
        <f t="shared" si="81"/>
        <v>683.51677084011385</v>
      </c>
    </row>
    <row r="556" spans="1:9" x14ac:dyDescent="0.75">
      <c r="A556" s="99">
        <v>5.4199999999999804</v>
      </c>
      <c r="B556" s="119">
        <f t="shared" si="74"/>
        <v>102.1645930947397</v>
      </c>
      <c r="C556" s="119" t="str">
        <f t="shared" si="75"/>
        <v>MAX FLOW REACHED</v>
      </c>
      <c r="D556" s="119">
        <f t="shared" si="76"/>
        <v>187.34554314227142</v>
      </c>
      <c r="E556" s="119">
        <f t="shared" si="77"/>
        <v>142.8381888075142</v>
      </c>
      <c r="F556" s="93">
        <f t="shared" si="78"/>
        <v>829.72492227888324</v>
      </c>
      <c r="G556" s="93" t="str">
        <f t="shared" si="79"/>
        <v>N/A</v>
      </c>
      <c r="H556" s="93">
        <f t="shared" si="80"/>
        <v>642.37937913661176</v>
      </c>
      <c r="I556" s="93">
        <f t="shared" si="81"/>
        <v>686.8867334713691</v>
      </c>
    </row>
    <row r="557" spans="1:9" x14ac:dyDescent="0.75">
      <c r="A557" s="99">
        <v>5.4299999999999802</v>
      </c>
      <c r="B557" s="119">
        <f t="shared" si="74"/>
        <v>102.35308865395508</v>
      </c>
      <c r="C557" s="119" t="str">
        <f t="shared" si="75"/>
        <v>MAX FLOW REACHED</v>
      </c>
      <c r="D557" s="119">
        <f t="shared" si="76"/>
        <v>187.1770999369032</v>
      </c>
      <c r="E557" s="119">
        <f t="shared" si="77"/>
        <v>142.15209946771211</v>
      </c>
      <c r="F557" s="93">
        <f t="shared" si="78"/>
        <v>832.41475737410701</v>
      </c>
      <c r="G557" s="93" t="str">
        <f t="shared" si="79"/>
        <v>N/A</v>
      </c>
      <c r="H557" s="93">
        <f t="shared" si="80"/>
        <v>645.23765743720378</v>
      </c>
      <c r="I557" s="93">
        <f t="shared" si="81"/>
        <v>690.26265790639491</v>
      </c>
    </row>
    <row r="558" spans="1:9" x14ac:dyDescent="0.75">
      <c r="A558" s="99">
        <v>5.43999999999998</v>
      </c>
      <c r="B558" s="119">
        <f t="shared" si="74"/>
        <v>102.54158421317047</v>
      </c>
      <c r="C558" s="119" t="str">
        <f t="shared" si="75"/>
        <v>MAX FLOW REACHED</v>
      </c>
      <c r="D558" s="119">
        <f t="shared" si="76"/>
        <v>187.0083795930434</v>
      </c>
      <c r="E558" s="119">
        <f t="shared" si="77"/>
        <v>141.46493710451955</v>
      </c>
      <c r="F558" s="93">
        <f t="shared" si="78"/>
        <v>835.10948124971128</v>
      </c>
      <c r="G558" s="93" t="str">
        <f t="shared" si="79"/>
        <v>N/A</v>
      </c>
      <c r="H558" s="93">
        <f t="shared" si="80"/>
        <v>648.10110165666788</v>
      </c>
      <c r="I558" s="93">
        <f t="shared" si="81"/>
        <v>693.64454414519173</v>
      </c>
    </row>
    <row r="559" spans="1:9" x14ac:dyDescent="0.75">
      <c r="A559" s="99">
        <v>5.4499999999999797</v>
      </c>
      <c r="B559" s="119">
        <f t="shared" si="74"/>
        <v>102.73007977238585</v>
      </c>
      <c r="C559" s="119" t="str">
        <f t="shared" si="75"/>
        <v>MAX FLOW REACHED</v>
      </c>
      <c r="D559" s="119">
        <f t="shared" si="76"/>
        <v>186.83938211069201</v>
      </c>
      <c r="E559" s="119">
        <f t="shared" si="77"/>
        <v>140.77670171793648</v>
      </c>
      <c r="F559" s="93">
        <f t="shared" si="78"/>
        <v>837.80909390569605</v>
      </c>
      <c r="G559" s="93" t="str">
        <f t="shared" si="79"/>
        <v>N/A</v>
      </c>
      <c r="H559" s="93">
        <f t="shared" si="80"/>
        <v>650.96971179500406</v>
      </c>
      <c r="I559" s="93">
        <f t="shared" si="81"/>
        <v>697.03239218775957</v>
      </c>
    </row>
    <row r="560" spans="1:9" x14ac:dyDescent="0.75">
      <c r="A560" s="99">
        <v>5.4599999999999804</v>
      </c>
      <c r="B560" s="119">
        <f t="shared" si="74"/>
        <v>102.91857533160125</v>
      </c>
      <c r="C560" s="119" t="str">
        <f t="shared" si="75"/>
        <v>MAX FLOW REACHED</v>
      </c>
      <c r="D560" s="119">
        <f t="shared" si="76"/>
        <v>186.67010748984902</v>
      </c>
      <c r="E560" s="119">
        <f t="shared" si="77"/>
        <v>140.08739330796288</v>
      </c>
      <c r="F560" s="93">
        <f t="shared" si="78"/>
        <v>840.51359534206142</v>
      </c>
      <c r="G560" s="93" t="str">
        <f t="shared" si="79"/>
        <v>N/A</v>
      </c>
      <c r="H560" s="93">
        <f t="shared" si="80"/>
        <v>653.84348785221243</v>
      </c>
      <c r="I560" s="93">
        <f t="shared" si="81"/>
        <v>700.42620203409854</v>
      </c>
    </row>
    <row r="561" spans="1:9" x14ac:dyDescent="0.75">
      <c r="A561" s="99">
        <v>5.4699999999999802</v>
      </c>
      <c r="B561" s="119">
        <f t="shared" si="74"/>
        <v>103.10707089081664</v>
      </c>
      <c r="C561" s="119" t="str">
        <f t="shared" si="75"/>
        <v>MAX FLOW REACHED</v>
      </c>
      <c r="D561" s="119">
        <f t="shared" si="76"/>
        <v>186.50055573051446</v>
      </c>
      <c r="E561" s="119">
        <f t="shared" si="77"/>
        <v>139.39701187459883</v>
      </c>
      <c r="F561" s="93">
        <f t="shared" si="78"/>
        <v>843.22298555880718</v>
      </c>
      <c r="G561" s="93" t="str">
        <f t="shared" si="79"/>
        <v>N/A</v>
      </c>
      <c r="H561" s="93">
        <f t="shared" si="80"/>
        <v>656.72242982829266</v>
      </c>
      <c r="I561" s="93">
        <f t="shared" si="81"/>
        <v>703.82597368420829</v>
      </c>
    </row>
    <row r="562" spans="1:9" x14ac:dyDescent="0.75">
      <c r="A562" s="99">
        <v>5.47999999999998</v>
      </c>
      <c r="B562" s="119">
        <f t="shared" si="74"/>
        <v>103.29556645003201</v>
      </c>
      <c r="C562" s="119" t="str">
        <f t="shared" si="75"/>
        <v>MAX FLOW REACHED</v>
      </c>
      <c r="D562" s="119">
        <f t="shared" si="76"/>
        <v>186.33072683268833</v>
      </c>
      <c r="E562" s="119">
        <f t="shared" si="77"/>
        <v>138.70555741784435</v>
      </c>
      <c r="F562" s="93">
        <f t="shared" si="78"/>
        <v>845.93726455593344</v>
      </c>
      <c r="G562" s="93" t="str">
        <f t="shared" si="79"/>
        <v>N/A</v>
      </c>
      <c r="H562" s="93">
        <f t="shared" si="80"/>
        <v>659.60653772324508</v>
      </c>
      <c r="I562" s="93">
        <f t="shared" si="81"/>
        <v>707.23170713808906</v>
      </c>
    </row>
    <row r="563" spans="1:9" x14ac:dyDescent="0.75">
      <c r="A563" s="99">
        <v>5.4899999999999798</v>
      </c>
      <c r="B563" s="119">
        <f t="shared" si="74"/>
        <v>103.4840620092474</v>
      </c>
      <c r="C563" s="119" t="str">
        <f t="shared" si="75"/>
        <v>MAX FLOW REACHED</v>
      </c>
      <c r="D563" s="119">
        <f t="shared" si="76"/>
        <v>186.16062079637061</v>
      </c>
      <c r="E563" s="119">
        <f t="shared" si="77"/>
        <v>138.01302993769934</v>
      </c>
      <c r="F563" s="93">
        <f t="shared" si="78"/>
        <v>848.65643233344008</v>
      </c>
      <c r="G563" s="93" t="str">
        <f t="shared" si="79"/>
        <v>N/A</v>
      </c>
      <c r="H563" s="93">
        <f t="shared" si="80"/>
        <v>662.49581153706947</v>
      </c>
      <c r="I563" s="93">
        <f t="shared" si="81"/>
        <v>710.64340239574074</v>
      </c>
    </row>
    <row r="564" spans="1:9" x14ac:dyDescent="0.75">
      <c r="A564" s="99">
        <v>5.4999999999999796</v>
      </c>
      <c r="B564" s="119">
        <f t="shared" si="74"/>
        <v>103.67255756846279</v>
      </c>
      <c r="C564" s="119" t="str">
        <f t="shared" si="75"/>
        <v>MAX FLOW REACHED</v>
      </c>
      <c r="D564" s="119">
        <f t="shared" si="76"/>
        <v>185.99023762156128</v>
      </c>
      <c r="E564" s="119">
        <f t="shared" si="77"/>
        <v>137.31942943416385</v>
      </c>
      <c r="F564" s="93">
        <f t="shared" si="78"/>
        <v>851.38048889132756</v>
      </c>
      <c r="G564" s="93" t="str">
        <f t="shared" si="79"/>
        <v>N/A</v>
      </c>
      <c r="H564" s="93">
        <f t="shared" si="80"/>
        <v>665.39025126976628</v>
      </c>
      <c r="I564" s="93">
        <f t="shared" si="81"/>
        <v>714.06105945716376</v>
      </c>
    </row>
    <row r="565" spans="1:9" x14ac:dyDescent="0.75">
      <c r="A565" s="99">
        <v>5.5099999999999802</v>
      </c>
      <c r="B565" s="119">
        <f t="shared" si="74"/>
        <v>103.86105312767818</v>
      </c>
      <c r="C565" s="119" t="str">
        <f t="shared" si="75"/>
        <v>MAX FLOW REACHED</v>
      </c>
      <c r="D565" s="119">
        <f t="shared" si="76"/>
        <v>185.81957730826039</v>
      </c>
      <c r="E565" s="119">
        <f t="shared" si="77"/>
        <v>136.62475590723787</v>
      </c>
      <c r="F565" s="93">
        <f t="shared" si="78"/>
        <v>854.10943422959531</v>
      </c>
      <c r="G565" s="93" t="str">
        <f t="shared" si="79"/>
        <v>N/A</v>
      </c>
      <c r="H565" s="93">
        <f t="shared" si="80"/>
        <v>668.28985692133494</v>
      </c>
      <c r="I565" s="93">
        <f t="shared" si="81"/>
        <v>717.48467832235747</v>
      </c>
    </row>
    <row r="566" spans="1:9" x14ac:dyDescent="0.75">
      <c r="A566" s="99">
        <v>5.51999999999998</v>
      </c>
      <c r="B566" s="119">
        <f t="shared" si="74"/>
        <v>104.04954868689356</v>
      </c>
      <c r="C566" s="119" t="str">
        <f t="shared" si="75"/>
        <v>MAX FLOW REACHED</v>
      </c>
      <c r="D566" s="119">
        <f t="shared" si="76"/>
        <v>185.64863985646792</v>
      </c>
      <c r="E566" s="119">
        <f t="shared" si="77"/>
        <v>135.92900935692137</v>
      </c>
      <c r="F566" s="93">
        <f t="shared" si="78"/>
        <v>856.84326834824378</v>
      </c>
      <c r="G566" s="93" t="str">
        <f t="shared" si="79"/>
        <v>N/A</v>
      </c>
      <c r="H566" s="93">
        <f t="shared" si="80"/>
        <v>671.1946284917758</v>
      </c>
      <c r="I566" s="93">
        <f t="shared" si="81"/>
        <v>720.91425899132241</v>
      </c>
    </row>
    <row r="567" spans="1:9" x14ac:dyDescent="0.75">
      <c r="A567" s="99">
        <v>5.5299999999999798</v>
      </c>
      <c r="B567" s="119">
        <f t="shared" si="74"/>
        <v>104.23804424610896</v>
      </c>
      <c r="C567" s="119" t="str">
        <f t="shared" si="75"/>
        <v>MAX FLOW REACHED</v>
      </c>
      <c r="D567" s="119">
        <f t="shared" si="76"/>
        <v>185.47742526618384</v>
      </c>
      <c r="E567" s="119">
        <f t="shared" si="77"/>
        <v>135.23218978321444</v>
      </c>
      <c r="F567" s="93">
        <f t="shared" si="78"/>
        <v>859.5819912472723</v>
      </c>
      <c r="G567" s="93" t="str">
        <f t="shared" si="79"/>
        <v>N/A</v>
      </c>
      <c r="H567" s="93">
        <f t="shared" si="80"/>
        <v>674.1045659810884</v>
      </c>
      <c r="I567" s="93">
        <f t="shared" si="81"/>
        <v>724.34980146405792</v>
      </c>
    </row>
    <row r="568" spans="1:9" x14ac:dyDescent="0.75">
      <c r="A568" s="99">
        <v>5.5399999999999796</v>
      </c>
      <c r="B568" s="119">
        <f t="shared" si="74"/>
        <v>104.42653980532434</v>
      </c>
      <c r="C568" s="119" t="str">
        <f t="shared" si="75"/>
        <v>MAX FLOW REACHED</v>
      </c>
      <c r="D568" s="119">
        <f t="shared" si="76"/>
        <v>185.30593353740824</v>
      </c>
      <c r="E568" s="119">
        <f t="shared" si="77"/>
        <v>134.53429718611696</v>
      </c>
      <c r="F568" s="93">
        <f t="shared" si="78"/>
        <v>862.32560292668177</v>
      </c>
      <c r="G568" s="93" t="str">
        <f t="shared" si="79"/>
        <v>N/A</v>
      </c>
      <c r="H568" s="93">
        <f t="shared" si="80"/>
        <v>677.01966938927353</v>
      </c>
      <c r="I568" s="93">
        <f t="shared" si="81"/>
        <v>727.79130574056478</v>
      </c>
    </row>
    <row r="569" spans="1:9" x14ac:dyDescent="0.75">
      <c r="A569" s="99">
        <v>5.5499999999999803</v>
      </c>
      <c r="B569" s="119">
        <f t="shared" si="74"/>
        <v>104.61503536453972</v>
      </c>
      <c r="C569" s="119" t="str">
        <f t="shared" si="75"/>
        <v>MAX FLOW REACHED</v>
      </c>
      <c r="D569" s="119">
        <f t="shared" si="76"/>
        <v>185.13416467014099</v>
      </c>
      <c r="E569" s="119">
        <f t="shared" si="77"/>
        <v>133.83533156562905</v>
      </c>
      <c r="F569" s="93">
        <f t="shared" si="78"/>
        <v>865.07410338647173</v>
      </c>
      <c r="G569" s="93" t="str">
        <f t="shared" si="79"/>
        <v>N/A</v>
      </c>
      <c r="H569" s="93">
        <f t="shared" si="80"/>
        <v>679.93993871633074</v>
      </c>
      <c r="I569" s="93">
        <f t="shared" si="81"/>
        <v>731.23877182084266</v>
      </c>
    </row>
    <row r="570" spans="1:9" x14ac:dyDescent="0.75">
      <c r="A570" s="99">
        <v>5.5599999999999801</v>
      </c>
      <c r="B570" s="119">
        <f t="shared" si="74"/>
        <v>104.80353092375512</v>
      </c>
      <c r="C570" s="119" t="str">
        <f t="shared" si="75"/>
        <v>MAX FLOW REACHED</v>
      </c>
      <c r="D570" s="119">
        <f t="shared" si="76"/>
        <v>184.96211866438219</v>
      </c>
      <c r="E570" s="119">
        <f t="shared" si="77"/>
        <v>133.13529292175059</v>
      </c>
      <c r="F570" s="93">
        <f t="shared" si="78"/>
        <v>867.82749262664208</v>
      </c>
      <c r="G570" s="93" t="str">
        <f t="shared" si="79"/>
        <v>N/A</v>
      </c>
      <c r="H570" s="93">
        <f t="shared" si="80"/>
        <v>682.86537396225992</v>
      </c>
      <c r="I570" s="93">
        <f t="shared" si="81"/>
        <v>734.69219970489144</v>
      </c>
    </row>
    <row r="571" spans="1:9" x14ac:dyDescent="0.75">
      <c r="A571" s="99">
        <v>5.5699999999999799</v>
      </c>
      <c r="B571" s="119">
        <f t="shared" si="74"/>
        <v>104.9920264829705</v>
      </c>
      <c r="C571" s="119" t="str">
        <f t="shared" si="75"/>
        <v>MAX FLOW REACHED</v>
      </c>
      <c r="D571" s="119">
        <f t="shared" si="76"/>
        <v>184.7897955201318</v>
      </c>
      <c r="E571" s="119">
        <f t="shared" si="77"/>
        <v>132.4341812544817</v>
      </c>
      <c r="F571" s="93">
        <f t="shared" si="78"/>
        <v>870.5857706471927</v>
      </c>
      <c r="G571" s="93" t="str">
        <f t="shared" si="79"/>
        <v>N/A</v>
      </c>
      <c r="H571" s="93">
        <f t="shared" si="80"/>
        <v>685.79597512706096</v>
      </c>
      <c r="I571" s="93">
        <f t="shared" si="81"/>
        <v>738.151589392711</v>
      </c>
    </row>
    <row r="572" spans="1:9" x14ac:dyDescent="0.75">
      <c r="A572" s="99">
        <v>5.5799999999999796</v>
      </c>
      <c r="B572" s="119">
        <f t="shared" si="74"/>
        <v>105.1805220421859</v>
      </c>
      <c r="C572" s="119" t="str">
        <f t="shared" si="75"/>
        <v>MAX FLOW REACHED</v>
      </c>
      <c r="D572" s="119">
        <f t="shared" si="76"/>
        <v>184.61719523738984</v>
      </c>
      <c r="E572" s="119">
        <f t="shared" si="77"/>
        <v>131.73199656382229</v>
      </c>
      <c r="F572" s="93">
        <f t="shared" si="78"/>
        <v>873.34893744812416</v>
      </c>
      <c r="G572" s="93" t="str">
        <f t="shared" si="79"/>
        <v>N/A</v>
      </c>
      <c r="H572" s="93">
        <f t="shared" si="80"/>
        <v>688.7317422107343</v>
      </c>
      <c r="I572" s="93">
        <f t="shared" si="81"/>
        <v>741.61694088430181</v>
      </c>
    </row>
    <row r="573" spans="1:9" x14ac:dyDescent="0.75">
      <c r="A573" s="99">
        <v>5.5899999999999803</v>
      </c>
      <c r="B573" s="119">
        <f t="shared" si="74"/>
        <v>105.36901760140128</v>
      </c>
      <c r="C573" s="119" t="str">
        <f t="shared" si="75"/>
        <v>MAX FLOW REACHED</v>
      </c>
      <c r="D573" s="119">
        <f t="shared" si="76"/>
        <v>184.44431781615629</v>
      </c>
      <c r="E573" s="119">
        <f t="shared" si="77"/>
        <v>131.02873884977242</v>
      </c>
      <c r="F573" s="93">
        <f t="shared" si="78"/>
        <v>876.11699302943623</v>
      </c>
      <c r="G573" s="93" t="str">
        <f t="shared" si="79"/>
        <v>N/A</v>
      </c>
      <c r="H573" s="93">
        <f t="shared" si="80"/>
        <v>691.67267521327994</v>
      </c>
      <c r="I573" s="93">
        <f t="shared" si="81"/>
        <v>745.08825417966386</v>
      </c>
    </row>
    <row r="574" spans="1:9" x14ac:dyDescent="0.75">
      <c r="A574" s="99">
        <v>5.5999999999999801</v>
      </c>
      <c r="B574" s="119">
        <f t="shared" si="74"/>
        <v>105.55751316061667</v>
      </c>
      <c r="C574" s="119" t="str">
        <f t="shared" si="75"/>
        <v>MAX FLOW REACHED</v>
      </c>
      <c r="D574" s="119">
        <f t="shared" si="76"/>
        <v>184.27116325643115</v>
      </c>
      <c r="E574" s="119">
        <f t="shared" si="77"/>
        <v>130.32440811233209</v>
      </c>
      <c r="F574" s="93">
        <f t="shared" si="78"/>
        <v>878.88993739112834</v>
      </c>
      <c r="G574" s="93" t="str">
        <f t="shared" si="79"/>
        <v>N/A</v>
      </c>
      <c r="H574" s="93">
        <f t="shared" si="80"/>
        <v>694.61877413469722</v>
      </c>
      <c r="I574" s="93">
        <f t="shared" si="81"/>
        <v>748.56552927879625</v>
      </c>
    </row>
    <row r="575" spans="1:9" x14ac:dyDescent="0.75">
      <c r="A575" s="99">
        <v>5.6099999999999799</v>
      </c>
      <c r="B575" s="119">
        <f t="shared" si="74"/>
        <v>105.74600871983206</v>
      </c>
      <c r="C575" s="119" t="str">
        <f t="shared" si="75"/>
        <v>MAX FLOW REACHED</v>
      </c>
      <c r="D575" s="119">
        <f t="shared" si="76"/>
        <v>184.09773155821443</v>
      </c>
      <c r="E575" s="119">
        <f t="shared" si="77"/>
        <v>129.61900435150119</v>
      </c>
      <c r="F575" s="93">
        <f t="shared" si="78"/>
        <v>881.66777053320129</v>
      </c>
      <c r="G575" s="93" t="str">
        <f t="shared" si="79"/>
        <v>N/A</v>
      </c>
      <c r="H575" s="93">
        <f t="shared" si="80"/>
        <v>697.5700389749868</v>
      </c>
      <c r="I575" s="93">
        <f t="shared" si="81"/>
        <v>752.0487661817001</v>
      </c>
    </row>
    <row r="576" spans="1:9" x14ac:dyDescent="0.75">
      <c r="A576" s="99">
        <v>5.6199999999999797</v>
      </c>
      <c r="B576" s="119">
        <f t="shared" si="74"/>
        <v>105.93450427904743</v>
      </c>
      <c r="C576" s="119" t="str">
        <f t="shared" si="75"/>
        <v>MAX FLOW REACHED</v>
      </c>
      <c r="D576" s="119">
        <f t="shared" si="76"/>
        <v>183.92402272150613</v>
      </c>
      <c r="E576" s="119">
        <f t="shared" si="77"/>
        <v>128.91252756727991</v>
      </c>
      <c r="F576" s="93">
        <f t="shared" si="78"/>
        <v>884.45049245565451</v>
      </c>
      <c r="G576" s="93" t="str">
        <f t="shared" si="79"/>
        <v>N/A</v>
      </c>
      <c r="H576" s="93">
        <f t="shared" si="80"/>
        <v>700.52646973414835</v>
      </c>
      <c r="I576" s="93">
        <f t="shared" si="81"/>
        <v>755.53796488837463</v>
      </c>
    </row>
    <row r="577" spans="1:9" x14ac:dyDescent="0.75">
      <c r="A577" s="99">
        <v>5.6299999999999697</v>
      </c>
      <c r="B577" s="119">
        <f t="shared" si="74"/>
        <v>106.12299983826263</v>
      </c>
      <c r="C577" s="119" t="str">
        <f t="shared" si="75"/>
        <v>MAX FLOW REACHED</v>
      </c>
      <c r="D577" s="119">
        <f t="shared" si="76"/>
        <v>183.75003674630642</v>
      </c>
      <c r="E577" s="119">
        <f t="shared" si="77"/>
        <v>128.20497775966879</v>
      </c>
      <c r="F577" s="93">
        <f t="shared" si="78"/>
        <v>887.23810315848573</v>
      </c>
      <c r="G577" s="93" t="str">
        <f t="shared" si="79"/>
        <v>N/A</v>
      </c>
      <c r="H577" s="93">
        <f t="shared" si="80"/>
        <v>703.48806641217925</v>
      </c>
      <c r="I577" s="93">
        <f t="shared" si="81"/>
        <v>759.03312539881699</v>
      </c>
    </row>
    <row r="578" spans="1:9" x14ac:dyDescent="0.75">
      <c r="A578" s="99">
        <v>5.6399999999999704</v>
      </c>
      <c r="B578" s="119">
        <f t="shared" si="74"/>
        <v>106.31149539747804</v>
      </c>
      <c r="C578" s="119" t="str">
        <f t="shared" si="75"/>
        <v>MAX FLOW REACHED</v>
      </c>
      <c r="D578" s="119">
        <f t="shared" si="76"/>
        <v>183.57577363261495</v>
      </c>
      <c r="E578" s="119">
        <f t="shared" si="77"/>
        <v>127.49635492866639</v>
      </c>
      <c r="F578" s="93">
        <f t="shared" si="78"/>
        <v>890.03060264170028</v>
      </c>
      <c r="G578" s="93" t="str">
        <f t="shared" si="79"/>
        <v>N/A</v>
      </c>
      <c r="H578" s="93">
        <f t="shared" si="80"/>
        <v>706.4548290090853</v>
      </c>
      <c r="I578" s="93">
        <f t="shared" si="81"/>
        <v>762.53424771303389</v>
      </c>
    </row>
    <row r="579" spans="1:9" x14ac:dyDescent="0.75">
      <c r="A579" s="99">
        <v>5.6499999999999702</v>
      </c>
      <c r="B579" s="119">
        <f t="shared" si="74"/>
        <v>106.49999095669342</v>
      </c>
      <c r="C579" s="119" t="str">
        <f t="shared" si="75"/>
        <v>MAX FLOW REACHED</v>
      </c>
      <c r="D579" s="119">
        <f t="shared" si="76"/>
        <v>183.4012333804319</v>
      </c>
      <c r="E579" s="119">
        <f t="shared" si="77"/>
        <v>126.78665907427359</v>
      </c>
      <c r="F579" s="93">
        <f t="shared" si="78"/>
        <v>892.82799090529488</v>
      </c>
      <c r="G579" s="93" t="str">
        <f t="shared" si="79"/>
        <v>N/A</v>
      </c>
      <c r="H579" s="93">
        <f t="shared" si="80"/>
        <v>709.42675752486298</v>
      </c>
      <c r="I579" s="93">
        <f t="shared" si="81"/>
        <v>766.04133183102135</v>
      </c>
    </row>
    <row r="580" spans="1:9" x14ac:dyDescent="0.75">
      <c r="A580" s="99">
        <v>5.6599999999999699</v>
      </c>
      <c r="B580" s="119">
        <f t="shared" si="74"/>
        <v>106.68848651590881</v>
      </c>
      <c r="C580" s="119" t="str">
        <f t="shared" si="75"/>
        <v>MAX FLOW REACHED</v>
      </c>
      <c r="D580" s="119">
        <f t="shared" si="76"/>
        <v>183.22641598975727</v>
      </c>
      <c r="E580" s="119">
        <f t="shared" si="77"/>
        <v>126.07589019649035</v>
      </c>
      <c r="F580" s="93">
        <f t="shared" si="78"/>
        <v>895.63026794927032</v>
      </c>
      <c r="G580" s="93" t="str">
        <f t="shared" si="79"/>
        <v>N/A</v>
      </c>
      <c r="H580" s="93">
        <f t="shared" si="80"/>
        <v>712.40385195951308</v>
      </c>
      <c r="I580" s="93">
        <f t="shared" si="81"/>
        <v>769.55437775277994</v>
      </c>
    </row>
    <row r="581" spans="1:9" x14ac:dyDescent="0.75">
      <c r="A581" s="99">
        <v>5.6699999999999697</v>
      </c>
      <c r="B581" s="119">
        <f t="shared" si="74"/>
        <v>106.87698207512419</v>
      </c>
      <c r="C581" s="119" t="str">
        <f t="shared" si="75"/>
        <v>MAX FLOW REACHED</v>
      </c>
      <c r="D581" s="119">
        <f t="shared" si="76"/>
        <v>183.05132146059105</v>
      </c>
      <c r="E581" s="119">
        <f t="shared" si="77"/>
        <v>125.36404829531659</v>
      </c>
      <c r="F581" s="93">
        <f t="shared" si="78"/>
        <v>898.43743377362614</v>
      </c>
      <c r="G581" s="93" t="str">
        <f t="shared" si="79"/>
        <v>N/A</v>
      </c>
      <c r="H581" s="93">
        <f t="shared" si="80"/>
        <v>715.38611231303503</v>
      </c>
      <c r="I581" s="93">
        <f t="shared" si="81"/>
        <v>773.07338547830955</v>
      </c>
    </row>
    <row r="582" spans="1:9" x14ac:dyDescent="0.75">
      <c r="A582" s="99">
        <v>5.6799999999999704</v>
      </c>
      <c r="B582" s="119">
        <f t="shared" si="74"/>
        <v>107.06547763433959</v>
      </c>
      <c r="C582" s="119" t="str">
        <f t="shared" si="75"/>
        <v>MAX FLOW REACHED</v>
      </c>
      <c r="D582" s="119">
        <f t="shared" si="76"/>
        <v>182.87594979293326</v>
      </c>
      <c r="E582" s="119">
        <f t="shared" si="77"/>
        <v>124.65113337075229</v>
      </c>
      <c r="F582" s="93">
        <f t="shared" si="78"/>
        <v>901.2494883783628</v>
      </c>
      <c r="G582" s="93" t="str">
        <f t="shared" si="79"/>
        <v>N/A</v>
      </c>
      <c r="H582" s="93">
        <f t="shared" si="80"/>
        <v>718.37353858542951</v>
      </c>
      <c r="I582" s="93">
        <f t="shared" si="81"/>
        <v>776.59835500761051</v>
      </c>
    </row>
    <row r="583" spans="1:9" x14ac:dyDescent="0.75">
      <c r="A583" s="99">
        <v>5.6899999999999702</v>
      </c>
      <c r="B583" s="119">
        <f t="shared" si="74"/>
        <v>107.25397319355497</v>
      </c>
      <c r="C583" s="119" t="str">
        <f t="shared" si="75"/>
        <v>MAX FLOW REACHED</v>
      </c>
      <c r="D583" s="119">
        <f t="shared" si="76"/>
        <v>182.70030098678387</v>
      </c>
      <c r="E583" s="119">
        <f t="shared" si="77"/>
        <v>123.93714542279761</v>
      </c>
      <c r="F583" s="93">
        <f t="shared" si="78"/>
        <v>904.06643176347961</v>
      </c>
      <c r="G583" s="93" t="str">
        <f t="shared" si="79"/>
        <v>N/A</v>
      </c>
      <c r="H583" s="93">
        <f t="shared" si="80"/>
        <v>721.36613077669574</v>
      </c>
      <c r="I583" s="93">
        <f t="shared" si="81"/>
        <v>780.12928634068203</v>
      </c>
    </row>
    <row r="584" spans="1:9" x14ac:dyDescent="0.75">
      <c r="A584" s="99">
        <v>5.69999999999997</v>
      </c>
      <c r="B584" s="119">
        <f t="shared" si="74"/>
        <v>107.44246875277035</v>
      </c>
      <c r="C584" s="119" t="str">
        <f t="shared" si="75"/>
        <v>MAX FLOW REACHED</v>
      </c>
      <c r="D584" s="119">
        <f t="shared" si="76"/>
        <v>182.52437504214294</v>
      </c>
      <c r="E584" s="119">
        <f t="shared" si="77"/>
        <v>123.22208445145236</v>
      </c>
      <c r="F584" s="93">
        <f t="shared" si="78"/>
        <v>906.88826392897704</v>
      </c>
      <c r="G584" s="93" t="str">
        <f t="shared" si="79"/>
        <v>N/A</v>
      </c>
      <c r="H584" s="93">
        <f t="shared" si="80"/>
        <v>724.36388888683405</v>
      </c>
      <c r="I584" s="93">
        <f t="shared" si="81"/>
        <v>783.66617947752468</v>
      </c>
    </row>
    <row r="585" spans="1:9" x14ac:dyDescent="0.75">
      <c r="A585" s="99">
        <v>5.7099999999999698</v>
      </c>
      <c r="B585" s="119">
        <f t="shared" si="74"/>
        <v>107.63096431198574</v>
      </c>
      <c r="C585" s="119" t="str">
        <f t="shared" si="75"/>
        <v>MAX FLOW REACHED</v>
      </c>
      <c r="D585" s="119">
        <f t="shared" si="76"/>
        <v>182.34817195901039</v>
      </c>
      <c r="E585" s="119">
        <f t="shared" si="77"/>
        <v>122.50595045671668</v>
      </c>
      <c r="F585" s="93">
        <f t="shared" si="78"/>
        <v>909.71498487485496</v>
      </c>
      <c r="G585" s="93" t="str">
        <f t="shared" si="79"/>
        <v>N/A</v>
      </c>
      <c r="H585" s="93">
        <f t="shared" si="80"/>
        <v>727.36681291584455</v>
      </c>
      <c r="I585" s="93">
        <f t="shared" si="81"/>
        <v>787.20903441813834</v>
      </c>
    </row>
    <row r="586" spans="1:9" x14ac:dyDescent="0.75">
      <c r="A586" s="99">
        <v>5.7199999999999704</v>
      </c>
      <c r="B586" s="119">
        <f t="shared" si="74"/>
        <v>107.81945987120113</v>
      </c>
      <c r="C586" s="119" t="str">
        <f t="shared" si="75"/>
        <v>MAX FLOW REACHED</v>
      </c>
      <c r="D586" s="119">
        <f t="shared" si="76"/>
        <v>182.17169173738625</v>
      </c>
      <c r="E586" s="119">
        <f t="shared" si="77"/>
        <v>121.78874343859044</v>
      </c>
      <c r="F586" s="93">
        <f t="shared" si="78"/>
        <v>912.5465946011135</v>
      </c>
      <c r="G586" s="93" t="str">
        <f t="shared" si="79"/>
        <v>N/A</v>
      </c>
      <c r="H586" s="93">
        <f t="shared" si="80"/>
        <v>730.37490286372724</v>
      </c>
      <c r="I586" s="93">
        <f t="shared" si="81"/>
        <v>790.75785116252302</v>
      </c>
    </row>
    <row r="587" spans="1:9" x14ac:dyDescent="0.75">
      <c r="A587" s="99">
        <v>5.7299999999999702</v>
      </c>
      <c r="B587" s="119">
        <f t="shared" si="74"/>
        <v>108.00795543041653</v>
      </c>
      <c r="C587" s="119" t="str">
        <f t="shared" si="75"/>
        <v>MAX FLOW REACHED</v>
      </c>
      <c r="D587" s="119">
        <f t="shared" si="76"/>
        <v>181.99493437727054</v>
      </c>
      <c r="E587" s="119">
        <f t="shared" si="77"/>
        <v>121.07046339707372</v>
      </c>
      <c r="F587" s="93">
        <f t="shared" si="78"/>
        <v>915.38309310775253</v>
      </c>
      <c r="G587" s="93" t="str">
        <f t="shared" si="79"/>
        <v>N/A</v>
      </c>
      <c r="H587" s="93">
        <f t="shared" si="80"/>
        <v>733.38815873048202</v>
      </c>
      <c r="I587" s="93">
        <f t="shared" si="81"/>
        <v>794.31262971067883</v>
      </c>
    </row>
    <row r="588" spans="1:9" x14ac:dyDescent="0.75">
      <c r="A588" s="99">
        <v>5.73999999999997</v>
      </c>
      <c r="B588" s="119">
        <f t="shared" si="74"/>
        <v>108.1964509896319</v>
      </c>
      <c r="C588" s="119" t="str">
        <f t="shared" si="75"/>
        <v>MAX FLOW REACHED</v>
      </c>
      <c r="D588" s="119">
        <f t="shared" si="76"/>
        <v>181.81789987866327</v>
      </c>
      <c r="E588" s="119">
        <f t="shared" si="77"/>
        <v>120.35111033216663</v>
      </c>
      <c r="F588" s="93">
        <f t="shared" si="78"/>
        <v>918.2244803947716</v>
      </c>
      <c r="G588" s="93" t="str">
        <f t="shared" si="79"/>
        <v>N/A</v>
      </c>
      <c r="H588" s="93">
        <f t="shared" si="80"/>
        <v>736.40658051610831</v>
      </c>
      <c r="I588" s="93">
        <f t="shared" si="81"/>
        <v>797.87337006260498</v>
      </c>
    </row>
    <row r="589" spans="1:9" x14ac:dyDescent="0.75">
      <c r="A589" s="99">
        <v>5.7499999999999698</v>
      </c>
      <c r="B589" s="119">
        <f t="shared" si="74"/>
        <v>108.3849465488473</v>
      </c>
      <c r="C589" s="119" t="str">
        <f t="shared" si="75"/>
        <v>MAX FLOW REACHED</v>
      </c>
      <c r="D589" s="119">
        <f t="shared" si="76"/>
        <v>181.64058824156439</v>
      </c>
      <c r="E589" s="119">
        <f t="shared" si="77"/>
        <v>119.63068424386893</v>
      </c>
      <c r="F589" s="93">
        <f t="shared" si="78"/>
        <v>921.0707564621714</v>
      </c>
      <c r="G589" s="93" t="str">
        <f t="shared" si="79"/>
        <v>N/A</v>
      </c>
      <c r="H589" s="93">
        <f t="shared" si="80"/>
        <v>739.43016822060702</v>
      </c>
      <c r="I589" s="93">
        <f t="shared" si="81"/>
        <v>801.44007221830248</v>
      </c>
    </row>
    <row r="590" spans="1:9" x14ac:dyDescent="0.75">
      <c r="A590" s="99">
        <v>5.7599999999999696</v>
      </c>
      <c r="B590" s="119">
        <f t="shared" si="74"/>
        <v>108.57344210806268</v>
      </c>
      <c r="C590" s="119" t="str">
        <f t="shared" si="75"/>
        <v>MAX FLOW REACHED</v>
      </c>
      <c r="D590" s="119">
        <f t="shared" si="76"/>
        <v>181.46299946597392</v>
      </c>
      <c r="E590" s="119">
        <f t="shared" si="77"/>
        <v>118.90918513218077</v>
      </c>
      <c r="F590" s="93">
        <f t="shared" si="78"/>
        <v>923.92192130995193</v>
      </c>
      <c r="G590" s="93" t="str">
        <f t="shared" si="79"/>
        <v>N/A</v>
      </c>
      <c r="H590" s="93">
        <f t="shared" si="80"/>
        <v>742.45892184397803</v>
      </c>
      <c r="I590" s="93">
        <f t="shared" si="81"/>
        <v>805.0127361777711</v>
      </c>
    </row>
    <row r="591" spans="1:9" x14ac:dyDescent="0.75">
      <c r="A591" s="99">
        <v>5.7699999999999703</v>
      </c>
      <c r="B591" s="119">
        <f t="shared" si="74"/>
        <v>108.76193766727808</v>
      </c>
      <c r="C591" s="119" t="str">
        <f t="shared" si="75"/>
        <v>MAX FLOW REACHED</v>
      </c>
      <c r="D591" s="119">
        <f t="shared" si="76"/>
        <v>181.28513355189187</v>
      </c>
      <c r="E591" s="119">
        <f t="shared" si="77"/>
        <v>118.18661299710212</v>
      </c>
      <c r="F591" s="93">
        <f t="shared" si="78"/>
        <v>926.77797493811295</v>
      </c>
      <c r="G591" s="93" t="str">
        <f t="shared" si="79"/>
        <v>N/A</v>
      </c>
      <c r="H591" s="93">
        <f t="shared" si="80"/>
        <v>745.49284138622102</v>
      </c>
      <c r="I591" s="93">
        <f t="shared" si="81"/>
        <v>808.59136194101086</v>
      </c>
    </row>
    <row r="592" spans="1:9" x14ac:dyDescent="0.75">
      <c r="A592" s="99">
        <v>5.7799999999999701</v>
      </c>
      <c r="B592" s="119">
        <f t="shared" si="74"/>
        <v>108.95043322649346</v>
      </c>
      <c r="C592" s="119" t="str">
        <f t="shared" si="75"/>
        <v>MAX FLOW REACHED</v>
      </c>
      <c r="D592" s="119">
        <f t="shared" si="76"/>
        <v>181.10699049931827</v>
      </c>
      <c r="E592" s="119">
        <f t="shared" si="77"/>
        <v>117.46296783863301</v>
      </c>
      <c r="F592" s="93">
        <f t="shared" si="78"/>
        <v>929.63891734665435</v>
      </c>
      <c r="G592" s="93" t="str">
        <f t="shared" si="79"/>
        <v>N/A</v>
      </c>
      <c r="H592" s="93">
        <f t="shared" si="80"/>
        <v>748.53192684733608</v>
      </c>
      <c r="I592" s="93">
        <f t="shared" si="81"/>
        <v>812.1759495080214</v>
      </c>
    </row>
    <row r="593" spans="1:9" x14ac:dyDescent="0.75">
      <c r="A593" s="99">
        <v>5.7899999999999698</v>
      </c>
      <c r="B593" s="119">
        <f t="shared" si="74"/>
        <v>109.13892878570884</v>
      </c>
      <c r="C593" s="119" t="str">
        <f t="shared" si="75"/>
        <v>MAX FLOW REACHED</v>
      </c>
      <c r="D593" s="119">
        <f t="shared" si="76"/>
        <v>180.92857030825306</v>
      </c>
      <c r="E593" s="119">
        <f t="shared" si="77"/>
        <v>116.73824965677341</v>
      </c>
      <c r="F593" s="93">
        <f t="shared" si="78"/>
        <v>932.50474853557625</v>
      </c>
      <c r="G593" s="93" t="str">
        <f t="shared" si="79"/>
        <v>N/A</v>
      </c>
      <c r="H593" s="93">
        <f t="shared" si="80"/>
        <v>751.57617822732323</v>
      </c>
      <c r="I593" s="93">
        <f t="shared" si="81"/>
        <v>815.76649887880285</v>
      </c>
    </row>
    <row r="594" spans="1:9" x14ac:dyDescent="0.75">
      <c r="A594" s="99">
        <v>5.7999999999999696</v>
      </c>
      <c r="B594" s="119">
        <f t="shared" si="74"/>
        <v>109.32742434492422</v>
      </c>
      <c r="C594" s="119" t="str">
        <f t="shared" si="75"/>
        <v>MAX FLOW REACHED</v>
      </c>
      <c r="D594" s="119">
        <f t="shared" si="76"/>
        <v>180.74987297869629</v>
      </c>
      <c r="E594" s="119">
        <f t="shared" si="77"/>
        <v>116.01245845152334</v>
      </c>
      <c r="F594" s="93">
        <f t="shared" si="78"/>
        <v>935.37546850487843</v>
      </c>
      <c r="G594" s="93" t="str">
        <f t="shared" si="79"/>
        <v>N/A</v>
      </c>
      <c r="H594" s="93">
        <f t="shared" si="80"/>
        <v>754.62559552618211</v>
      </c>
      <c r="I594" s="93">
        <f t="shared" si="81"/>
        <v>819.36301005335508</v>
      </c>
    </row>
    <row r="595" spans="1:9" x14ac:dyDescent="0.75">
      <c r="A595" s="99">
        <v>5.8099999999999703</v>
      </c>
      <c r="B595" s="119">
        <f t="shared" si="74"/>
        <v>109.51591990413962</v>
      </c>
      <c r="C595" s="119" t="str">
        <f t="shared" si="75"/>
        <v>MAX FLOW REACHED</v>
      </c>
      <c r="D595" s="119">
        <f t="shared" si="76"/>
        <v>180.57089851064791</v>
      </c>
      <c r="E595" s="119">
        <f t="shared" si="77"/>
        <v>115.28559422288271</v>
      </c>
      <c r="F595" s="93">
        <f t="shared" si="78"/>
        <v>938.25107725456189</v>
      </c>
      <c r="G595" s="93" t="str">
        <f t="shared" si="79"/>
        <v>N/A</v>
      </c>
      <c r="H595" s="93">
        <f t="shared" si="80"/>
        <v>757.68017874391398</v>
      </c>
      <c r="I595" s="93">
        <f t="shared" si="81"/>
        <v>822.96548303167924</v>
      </c>
    </row>
    <row r="596" spans="1:9" x14ac:dyDescent="0.75">
      <c r="A596" s="99">
        <v>5.8199999999999701</v>
      </c>
      <c r="B596" s="119">
        <f t="shared" si="74"/>
        <v>109.70441546335501</v>
      </c>
      <c r="C596" s="119" t="str">
        <f t="shared" si="75"/>
        <v>MAX FLOW REACHED</v>
      </c>
      <c r="D596" s="119">
        <f t="shared" si="76"/>
        <v>180.39164690410797</v>
      </c>
      <c r="E596" s="119">
        <f t="shared" si="77"/>
        <v>114.5576569708517</v>
      </c>
      <c r="F596" s="93">
        <f t="shared" si="78"/>
        <v>941.13157478462517</v>
      </c>
      <c r="G596" s="93" t="str">
        <f t="shared" si="79"/>
        <v>N/A</v>
      </c>
      <c r="H596" s="93">
        <f t="shared" si="80"/>
        <v>760.73992788051714</v>
      </c>
      <c r="I596" s="93">
        <f t="shared" si="81"/>
        <v>826.57391781377351</v>
      </c>
    </row>
    <row r="597" spans="1:9" x14ac:dyDescent="0.75">
      <c r="A597" s="99">
        <v>5.8299999999999699</v>
      </c>
      <c r="B597" s="119">
        <f t="shared" si="74"/>
        <v>109.89291102257039</v>
      </c>
      <c r="C597" s="119" t="str">
        <f t="shared" si="75"/>
        <v>MAX FLOW REACHED</v>
      </c>
      <c r="D597" s="119">
        <f t="shared" si="76"/>
        <v>180.21211815907643</v>
      </c>
      <c r="E597" s="119">
        <f t="shared" si="77"/>
        <v>113.82864669543014</v>
      </c>
      <c r="F597" s="93">
        <f t="shared" si="78"/>
        <v>944.01696109506906</v>
      </c>
      <c r="G597" s="93" t="str">
        <f t="shared" si="79"/>
        <v>N/A</v>
      </c>
      <c r="H597" s="93">
        <f t="shared" si="80"/>
        <v>763.80484293599261</v>
      </c>
      <c r="I597" s="93">
        <f t="shared" si="81"/>
        <v>830.1883143996389</v>
      </c>
    </row>
    <row r="598" spans="1:9" x14ac:dyDescent="0.75">
      <c r="A598" s="99">
        <v>5.8399999999999697</v>
      </c>
      <c r="B598" s="119">
        <f t="shared" si="74"/>
        <v>110.08140658178579</v>
      </c>
      <c r="C598" s="119" t="str">
        <f t="shared" si="75"/>
        <v>MAX FLOW REACHED</v>
      </c>
      <c r="D598" s="119">
        <f t="shared" si="76"/>
        <v>180.03231227555329</v>
      </c>
      <c r="E598" s="119">
        <f t="shared" si="77"/>
        <v>113.09856339661806</v>
      </c>
      <c r="F598" s="93">
        <f t="shared" si="78"/>
        <v>946.90723618589379</v>
      </c>
      <c r="G598" s="93" t="str">
        <f t="shared" si="79"/>
        <v>N/A</v>
      </c>
      <c r="H598" s="93">
        <f t="shared" si="80"/>
        <v>766.8749239103405</v>
      </c>
      <c r="I598" s="93">
        <f t="shared" si="81"/>
        <v>833.80867278927576</v>
      </c>
    </row>
    <row r="599" spans="1:9" x14ac:dyDescent="0.75">
      <c r="A599" s="99">
        <v>5.8499999999999703</v>
      </c>
      <c r="B599" s="119">
        <f t="shared" si="74"/>
        <v>110.26990214100117</v>
      </c>
      <c r="C599" s="119" t="str">
        <f t="shared" si="75"/>
        <v>MAX FLOW REACHED</v>
      </c>
      <c r="D599" s="119">
        <f t="shared" si="76"/>
        <v>179.85222925353861</v>
      </c>
      <c r="E599" s="119">
        <f t="shared" si="77"/>
        <v>112.36740707441555</v>
      </c>
      <c r="F599" s="93">
        <f t="shared" si="78"/>
        <v>949.80240005709868</v>
      </c>
      <c r="G599" s="93" t="str">
        <f t="shared" si="79"/>
        <v>N/A</v>
      </c>
      <c r="H599" s="93">
        <f t="shared" si="80"/>
        <v>769.95017080356001</v>
      </c>
      <c r="I599" s="93">
        <f t="shared" si="81"/>
        <v>837.43499298268307</v>
      </c>
    </row>
    <row r="600" spans="1:9" x14ac:dyDescent="0.75">
      <c r="A600" s="99">
        <v>5.8599999999999701</v>
      </c>
      <c r="B600" s="119">
        <f t="shared" si="74"/>
        <v>110.45839770021657</v>
      </c>
      <c r="C600" s="119" t="str">
        <f t="shared" si="75"/>
        <v>MAX FLOW REACHED</v>
      </c>
      <c r="D600" s="119">
        <f t="shared" si="76"/>
        <v>179.67186909303231</v>
      </c>
      <c r="E600" s="119">
        <f t="shared" si="77"/>
        <v>111.63517772882253</v>
      </c>
      <c r="F600" s="93">
        <f t="shared" si="78"/>
        <v>952.70245270868395</v>
      </c>
      <c r="G600" s="93" t="str">
        <f t="shared" si="79"/>
        <v>N/A</v>
      </c>
      <c r="H600" s="93">
        <f t="shared" si="80"/>
        <v>773.03058361565161</v>
      </c>
      <c r="I600" s="93">
        <f t="shared" si="81"/>
        <v>841.06727497986139</v>
      </c>
    </row>
    <row r="601" spans="1:9" x14ac:dyDescent="0.75">
      <c r="A601" s="99">
        <v>5.8699999999999699</v>
      </c>
      <c r="B601" s="119">
        <f t="shared" si="74"/>
        <v>110.64689325943195</v>
      </c>
      <c r="C601" s="119" t="str">
        <f t="shared" si="75"/>
        <v>MAX FLOW REACHED</v>
      </c>
      <c r="D601" s="119">
        <f t="shared" si="76"/>
        <v>179.49123179403446</v>
      </c>
      <c r="E601" s="119">
        <f t="shared" si="77"/>
        <v>110.90187535983901</v>
      </c>
      <c r="F601" s="93">
        <f t="shared" si="78"/>
        <v>955.60739414065006</v>
      </c>
      <c r="G601" s="93" t="str">
        <f t="shared" si="79"/>
        <v>N/A</v>
      </c>
      <c r="H601" s="93">
        <f t="shared" si="80"/>
        <v>776.11616234661562</v>
      </c>
      <c r="I601" s="93">
        <f t="shared" si="81"/>
        <v>844.70551878081108</v>
      </c>
    </row>
    <row r="602" spans="1:9" x14ac:dyDescent="0.75">
      <c r="A602" s="99">
        <v>5.8799999999999697</v>
      </c>
      <c r="B602" s="119">
        <f t="shared" si="74"/>
        <v>110.83538881864732</v>
      </c>
      <c r="C602" s="119" t="str">
        <f t="shared" si="75"/>
        <v>MAX FLOW REACHED</v>
      </c>
      <c r="D602" s="119">
        <f t="shared" si="76"/>
        <v>179.31031735654503</v>
      </c>
      <c r="E602" s="119">
        <f t="shared" si="77"/>
        <v>110.16749996746512</v>
      </c>
      <c r="F602" s="93">
        <f t="shared" si="78"/>
        <v>958.51722435299632</v>
      </c>
      <c r="G602" s="93" t="str">
        <f t="shared" si="79"/>
        <v>N/A</v>
      </c>
      <c r="H602" s="93">
        <f t="shared" si="80"/>
        <v>779.20690699645127</v>
      </c>
      <c r="I602" s="93">
        <f t="shared" si="81"/>
        <v>848.3497243855312</v>
      </c>
    </row>
    <row r="603" spans="1:9" x14ac:dyDescent="0.75">
      <c r="A603" s="99">
        <v>5.8899999999999704</v>
      </c>
      <c r="B603" s="119">
        <f t="shared" si="74"/>
        <v>111.02388437786273</v>
      </c>
      <c r="C603" s="119" t="str">
        <f t="shared" si="75"/>
        <v>MAX FLOW REACHED</v>
      </c>
      <c r="D603" s="119">
        <f t="shared" si="76"/>
        <v>179.12912578056398</v>
      </c>
      <c r="E603" s="119">
        <f t="shared" si="77"/>
        <v>109.43205155170057</v>
      </c>
      <c r="F603" s="93">
        <f t="shared" si="78"/>
        <v>961.43194334572343</v>
      </c>
      <c r="G603" s="93" t="str">
        <f t="shared" si="79"/>
        <v>N/A</v>
      </c>
      <c r="H603" s="93">
        <f t="shared" si="80"/>
        <v>782.30281756515944</v>
      </c>
      <c r="I603" s="93">
        <f t="shared" si="81"/>
        <v>851.99989179402291</v>
      </c>
    </row>
    <row r="604" spans="1:9" x14ac:dyDescent="0.75">
      <c r="A604" s="99">
        <v>5.8999999999999702</v>
      </c>
      <c r="B604" s="119">
        <f t="shared" si="74"/>
        <v>111.21237993707811</v>
      </c>
      <c r="C604" s="119" t="str">
        <f t="shared" si="75"/>
        <v>MAX FLOW REACHED</v>
      </c>
      <c r="D604" s="119">
        <f t="shared" si="76"/>
        <v>178.94765706609138</v>
      </c>
      <c r="E604" s="119">
        <f t="shared" si="77"/>
        <v>108.69553011254561</v>
      </c>
      <c r="F604" s="93">
        <f t="shared" si="78"/>
        <v>964.35155111883103</v>
      </c>
      <c r="G604" s="93" t="str">
        <f t="shared" si="79"/>
        <v>N/A</v>
      </c>
      <c r="H604" s="93">
        <f t="shared" si="80"/>
        <v>785.40389405273959</v>
      </c>
      <c r="I604" s="93">
        <f t="shared" si="81"/>
        <v>855.65602100628541</v>
      </c>
    </row>
    <row r="605" spans="1:9" x14ac:dyDescent="0.75">
      <c r="A605" s="99">
        <v>5.9099999999999699</v>
      </c>
      <c r="B605" s="119">
        <f t="shared" si="74"/>
        <v>111.40087549629349</v>
      </c>
      <c r="C605" s="119" t="str">
        <f t="shared" si="75"/>
        <v>MAX FLOW REACHED</v>
      </c>
      <c r="D605" s="119">
        <f t="shared" si="76"/>
        <v>178.76591121312717</v>
      </c>
      <c r="E605" s="119">
        <f t="shared" si="77"/>
        <v>107.95793565000019</v>
      </c>
      <c r="F605" s="93">
        <f t="shared" si="78"/>
        <v>967.27604767231901</v>
      </c>
      <c r="G605" s="93" t="str">
        <f t="shared" si="79"/>
        <v>N/A</v>
      </c>
      <c r="H605" s="93">
        <f t="shared" si="80"/>
        <v>788.51013645919181</v>
      </c>
      <c r="I605" s="93">
        <f t="shared" si="81"/>
        <v>859.31811202231881</v>
      </c>
    </row>
    <row r="606" spans="1:9" x14ac:dyDescent="0.75">
      <c r="A606" s="99">
        <v>5.9199999999999697</v>
      </c>
      <c r="B606" s="119">
        <f t="shared" si="74"/>
        <v>111.58937105550888</v>
      </c>
      <c r="C606" s="119" t="str">
        <f t="shared" si="75"/>
        <v>MAX FLOW REACHED</v>
      </c>
      <c r="D606" s="119">
        <f t="shared" si="76"/>
        <v>178.5838882216714</v>
      </c>
      <c r="E606" s="119">
        <f t="shared" si="77"/>
        <v>107.21926816406429</v>
      </c>
      <c r="F606" s="93">
        <f t="shared" si="78"/>
        <v>970.20543300618749</v>
      </c>
      <c r="G606" s="93" t="str">
        <f t="shared" si="79"/>
        <v>N/A</v>
      </c>
      <c r="H606" s="93">
        <f t="shared" si="80"/>
        <v>791.62154478451612</v>
      </c>
      <c r="I606" s="93">
        <f t="shared" si="81"/>
        <v>862.98616484212323</v>
      </c>
    </row>
    <row r="607" spans="1:9" x14ac:dyDescent="0.75">
      <c r="A607" s="99">
        <v>5.9299999999999704</v>
      </c>
      <c r="B607" s="119">
        <f t="shared" ref="B607:B670" si="82">A607*$E$3*60*1000</f>
        <v>111.77786661472427</v>
      </c>
      <c r="C607" s="119" t="str">
        <f t="shared" ref="C607:C670" si="83">IF( $B607&lt;H$9, H$3*$B607^2+H$4*$B607+H$5, "MAX FLOW REACHED")</f>
        <v>MAX FLOW REACHED</v>
      </c>
      <c r="D607" s="119">
        <f t="shared" ref="D607:D670" si="84">IF( $B607&lt;I$9, I$3*$B607^2+I$4*$B607+I$5, "MAX FLOW REACHED")</f>
        <v>178.40158809172402</v>
      </c>
      <c r="E607" s="119">
        <f t="shared" ref="E607:E670" si="85">IF( $B607&lt;J$9, J$3*$B607^2+J$4*$B607+J$5, "MAX FLOW REACHED")</f>
        <v>106.47952765473784</v>
      </c>
      <c r="F607" s="93">
        <f t="shared" ref="F607:F670" si="86">($M$2*$M$3*$B$3+$E$4*($B$2*$M$2*(A607^2)/(2*$E$2))+($E$5*$M$2*A607^2)/2+($E$6*A607))/1000</f>
        <v>973.13970712043658</v>
      </c>
      <c r="G607" s="93" t="str">
        <f t="shared" ref="G607:G670" si="87">IF(C607&lt;&gt;"MAX FLOW REACHED",ABS(C607-$F607),"N/A")</f>
        <v>N/A</v>
      </c>
      <c r="H607" s="93">
        <f t="shared" ref="H607:H670" si="88">IF(D607&lt;&gt;"MAX FLOW REACHED",ABS(D607-$F607),"N/A")</f>
        <v>794.73811902871262</v>
      </c>
      <c r="I607" s="93">
        <f t="shared" ref="I607:I670" si="89">IF(E607&lt;&gt;"MAX FLOW REACHED",ABS(E607-$F607),"N/A")</f>
        <v>866.66017946569877</v>
      </c>
    </row>
    <row r="608" spans="1:9" x14ac:dyDescent="0.75">
      <c r="A608" s="99">
        <v>5.9399999999999702</v>
      </c>
      <c r="B608" s="119">
        <f t="shared" si="82"/>
        <v>111.96636217393966</v>
      </c>
      <c r="C608" s="119" t="str">
        <f t="shared" si="83"/>
        <v>MAX FLOW REACHED</v>
      </c>
      <c r="D608" s="119">
        <f t="shared" si="84"/>
        <v>178.21901082328509</v>
      </c>
      <c r="E608" s="119">
        <f t="shared" si="85"/>
        <v>105.73871412202092</v>
      </c>
      <c r="F608" s="93">
        <f t="shared" si="86"/>
        <v>976.07887001506595</v>
      </c>
      <c r="G608" s="93" t="str">
        <f t="shared" si="87"/>
        <v>N/A</v>
      </c>
      <c r="H608" s="93">
        <f t="shared" si="88"/>
        <v>797.85985919178086</v>
      </c>
      <c r="I608" s="93">
        <f t="shared" si="89"/>
        <v>870.34015589304499</v>
      </c>
    </row>
    <row r="609" spans="1:9" x14ac:dyDescent="0.75">
      <c r="A609" s="99">
        <v>5.94999999999997</v>
      </c>
      <c r="B609" s="119">
        <f t="shared" si="82"/>
        <v>112.15485773315504</v>
      </c>
      <c r="C609" s="119" t="str">
        <f t="shared" si="83"/>
        <v>MAX FLOW REACHED</v>
      </c>
      <c r="D609" s="119">
        <f t="shared" si="84"/>
        <v>178.03615641635457</v>
      </c>
      <c r="E609" s="119">
        <f t="shared" si="85"/>
        <v>104.99682756591358</v>
      </c>
      <c r="F609" s="93">
        <f t="shared" si="86"/>
        <v>979.02292169007615</v>
      </c>
      <c r="G609" s="93" t="str">
        <f t="shared" si="87"/>
        <v>N/A</v>
      </c>
      <c r="H609" s="93">
        <f t="shared" si="88"/>
        <v>800.98676527372163</v>
      </c>
      <c r="I609" s="93">
        <f t="shared" si="89"/>
        <v>874.02609412416257</v>
      </c>
    </row>
    <row r="610" spans="1:9" x14ac:dyDescent="0.75">
      <c r="A610" s="99">
        <v>5.9599999999999698</v>
      </c>
      <c r="B610" s="119">
        <f t="shared" si="82"/>
        <v>112.34335329237042</v>
      </c>
      <c r="C610" s="119" t="str">
        <f t="shared" si="83"/>
        <v>MAX FLOW REACHED</v>
      </c>
      <c r="D610" s="119">
        <f t="shared" si="84"/>
        <v>177.85302487093247</v>
      </c>
      <c r="E610" s="119">
        <f t="shared" si="85"/>
        <v>104.25386798641568</v>
      </c>
      <c r="F610" s="93">
        <f t="shared" si="86"/>
        <v>981.97186214546639</v>
      </c>
      <c r="G610" s="93" t="str">
        <f t="shared" si="87"/>
        <v>N/A</v>
      </c>
      <c r="H610" s="93">
        <f t="shared" si="88"/>
        <v>804.11883727453392</v>
      </c>
      <c r="I610" s="93">
        <f t="shared" si="89"/>
        <v>877.7179941590507</v>
      </c>
    </row>
    <row r="611" spans="1:9" x14ac:dyDescent="0.75">
      <c r="A611" s="99">
        <v>5.9699999999999704</v>
      </c>
      <c r="B611" s="119">
        <f t="shared" si="82"/>
        <v>112.53184885158582</v>
      </c>
      <c r="C611" s="119" t="str">
        <f t="shared" si="83"/>
        <v>MAX FLOW REACHED</v>
      </c>
      <c r="D611" s="119">
        <f t="shared" si="84"/>
        <v>177.66961618701876</v>
      </c>
      <c r="E611" s="119">
        <f t="shared" si="85"/>
        <v>103.5098353835273</v>
      </c>
      <c r="F611" s="93">
        <f t="shared" si="86"/>
        <v>984.9256913812377</v>
      </c>
      <c r="G611" s="93" t="str">
        <f t="shared" si="87"/>
        <v>N/A</v>
      </c>
      <c r="H611" s="93">
        <f t="shared" si="88"/>
        <v>807.25607519421897</v>
      </c>
      <c r="I611" s="93">
        <f t="shared" si="89"/>
        <v>881.41585599771042</v>
      </c>
    </row>
    <row r="612" spans="1:9" x14ac:dyDescent="0.75">
      <c r="A612" s="99">
        <v>5.9799999999999702</v>
      </c>
      <c r="B612" s="119">
        <f t="shared" si="82"/>
        <v>112.72034441080122</v>
      </c>
      <c r="C612" s="119" t="str">
        <f t="shared" si="83"/>
        <v>MAX FLOW REACHED</v>
      </c>
      <c r="D612" s="119">
        <f t="shared" si="84"/>
        <v>177.48593036461347</v>
      </c>
      <c r="E612" s="119">
        <f t="shared" si="85"/>
        <v>102.7647297572484</v>
      </c>
      <c r="F612" s="93">
        <f t="shared" si="86"/>
        <v>987.88440939738905</v>
      </c>
      <c r="G612" s="93" t="str">
        <f t="shared" si="87"/>
        <v>N/A</v>
      </c>
      <c r="H612" s="93">
        <f t="shared" si="88"/>
        <v>810.39847903277564</v>
      </c>
      <c r="I612" s="93">
        <f t="shared" si="89"/>
        <v>885.1196796401407</v>
      </c>
    </row>
    <row r="613" spans="1:9" x14ac:dyDescent="0.75">
      <c r="A613" s="99">
        <v>5.98999999999997</v>
      </c>
      <c r="B613" s="119">
        <f t="shared" si="82"/>
        <v>112.90883997001659</v>
      </c>
      <c r="C613" s="119" t="str">
        <f t="shared" si="83"/>
        <v>MAX FLOW REACHED</v>
      </c>
      <c r="D613" s="119">
        <f t="shared" si="84"/>
        <v>177.30196740371665</v>
      </c>
      <c r="E613" s="119">
        <f t="shared" si="85"/>
        <v>102.01855110757916</v>
      </c>
      <c r="F613" s="93">
        <f t="shared" si="86"/>
        <v>990.84801619392113</v>
      </c>
      <c r="G613" s="93" t="str">
        <f t="shared" si="87"/>
        <v>N/A</v>
      </c>
      <c r="H613" s="93">
        <f t="shared" si="88"/>
        <v>813.54604879020451</v>
      </c>
      <c r="I613" s="93">
        <f t="shared" si="89"/>
        <v>888.829465086342</v>
      </c>
    </row>
    <row r="614" spans="1:9" x14ac:dyDescent="0.75">
      <c r="A614" s="99">
        <v>5.9999999999999698</v>
      </c>
      <c r="B614" s="119">
        <f t="shared" si="82"/>
        <v>113.09733552923198</v>
      </c>
      <c r="C614" s="119" t="str">
        <f t="shared" si="83"/>
        <v>MAX FLOW REACHED</v>
      </c>
      <c r="D614" s="119">
        <f t="shared" si="84"/>
        <v>177.11772730432818</v>
      </c>
      <c r="E614" s="119">
        <f t="shared" si="85"/>
        <v>101.27129943451931</v>
      </c>
      <c r="F614" s="93">
        <f t="shared" si="86"/>
        <v>993.8165117708337</v>
      </c>
      <c r="G614" s="93" t="str">
        <f t="shared" si="87"/>
        <v>N/A</v>
      </c>
      <c r="H614" s="93">
        <f t="shared" si="88"/>
        <v>816.69878446650546</v>
      </c>
      <c r="I614" s="93">
        <f t="shared" si="89"/>
        <v>892.54521233631442</v>
      </c>
    </row>
    <row r="615" spans="1:9" x14ac:dyDescent="0.75">
      <c r="A615" s="99">
        <v>6.0099999999999696</v>
      </c>
      <c r="B615" s="119">
        <f t="shared" si="82"/>
        <v>113.28583108844737</v>
      </c>
      <c r="C615" s="119" t="str">
        <f t="shared" si="83"/>
        <v>MAX FLOW REACHED</v>
      </c>
      <c r="D615" s="119">
        <f t="shared" si="84"/>
        <v>176.93321006644817</v>
      </c>
      <c r="E615" s="119">
        <f t="shared" si="85"/>
        <v>100.52297473806902</v>
      </c>
      <c r="F615" s="93">
        <f t="shared" si="86"/>
        <v>996.78989612812654</v>
      </c>
      <c r="G615" s="93" t="str">
        <f t="shared" si="87"/>
        <v>N/A</v>
      </c>
      <c r="H615" s="93">
        <f t="shared" si="88"/>
        <v>819.85668606167837</v>
      </c>
      <c r="I615" s="93">
        <f t="shared" si="89"/>
        <v>896.26692139005752</v>
      </c>
    </row>
    <row r="616" spans="1:9" x14ac:dyDescent="0.75">
      <c r="A616" s="99">
        <v>6.0199999999999703</v>
      </c>
      <c r="B616" s="119">
        <f t="shared" si="82"/>
        <v>113.47432664766276</v>
      </c>
      <c r="C616" s="119" t="str">
        <f t="shared" si="83"/>
        <v>MAX FLOW REACHED</v>
      </c>
      <c r="D616" s="119">
        <f t="shared" si="84"/>
        <v>176.74841569007657</v>
      </c>
      <c r="E616" s="119">
        <f t="shared" si="85"/>
        <v>99.773577018228195</v>
      </c>
      <c r="F616" s="93">
        <f t="shared" si="86"/>
        <v>999.76816926580022</v>
      </c>
      <c r="G616" s="93" t="str">
        <f t="shared" si="87"/>
        <v>N/A</v>
      </c>
      <c r="H616" s="93">
        <f t="shared" si="88"/>
        <v>823.0197535757236</v>
      </c>
      <c r="I616" s="93">
        <f t="shared" si="89"/>
        <v>899.99459224757197</v>
      </c>
    </row>
    <row r="617" spans="1:9" x14ac:dyDescent="0.75">
      <c r="A617" s="99">
        <v>6.0299999999999701</v>
      </c>
      <c r="B617" s="119">
        <f t="shared" si="82"/>
        <v>113.66282220687815</v>
      </c>
      <c r="C617" s="119" t="str">
        <f t="shared" si="83"/>
        <v>MAX FLOW REACHED</v>
      </c>
      <c r="D617" s="119">
        <f t="shared" si="84"/>
        <v>176.56334417521339</v>
      </c>
      <c r="E617" s="119">
        <f t="shared" si="85"/>
        <v>99.023106274996906</v>
      </c>
      <c r="F617" s="93">
        <f t="shared" si="86"/>
        <v>1002.7513311838544</v>
      </c>
      <c r="G617" s="93" t="str">
        <f t="shared" si="87"/>
        <v>N/A</v>
      </c>
      <c r="H617" s="93">
        <f t="shared" si="88"/>
        <v>826.18798700864102</v>
      </c>
      <c r="I617" s="93">
        <f t="shared" si="89"/>
        <v>903.72822490885756</v>
      </c>
    </row>
    <row r="618" spans="1:9" x14ac:dyDescent="0.75">
      <c r="A618" s="99">
        <v>6.0399999999999698</v>
      </c>
      <c r="B618" s="119">
        <f t="shared" si="82"/>
        <v>113.85131776609353</v>
      </c>
      <c r="C618" s="119" t="str">
        <f t="shared" si="83"/>
        <v>MAX FLOW REACHED</v>
      </c>
      <c r="D618" s="119">
        <f t="shared" si="84"/>
        <v>176.37799552185862</v>
      </c>
      <c r="E618" s="119">
        <f t="shared" si="85"/>
        <v>98.271562508375155</v>
      </c>
      <c r="F618" s="93">
        <f t="shared" si="86"/>
        <v>1005.7393818822889</v>
      </c>
      <c r="G618" s="93" t="str">
        <f t="shared" si="87"/>
        <v>N/A</v>
      </c>
      <c r="H618" s="93">
        <f t="shared" si="88"/>
        <v>829.36138636043029</v>
      </c>
      <c r="I618" s="93">
        <f t="shared" si="89"/>
        <v>907.4678193739137</v>
      </c>
    </row>
    <row r="619" spans="1:9" x14ac:dyDescent="0.75">
      <c r="A619" s="99">
        <v>6.0499999999999696</v>
      </c>
      <c r="B619" s="119">
        <f t="shared" si="82"/>
        <v>114.03981332530891</v>
      </c>
      <c r="C619" s="119" t="str">
        <f t="shared" si="83"/>
        <v>MAX FLOW REACHED</v>
      </c>
      <c r="D619" s="119">
        <f t="shared" si="84"/>
        <v>176.19236973001227</v>
      </c>
      <c r="E619" s="119">
        <f t="shared" si="85"/>
        <v>97.518945718362886</v>
      </c>
      <c r="F619" s="93">
        <f t="shared" si="86"/>
        <v>1008.7323213611038</v>
      </c>
      <c r="G619" s="93" t="str">
        <f t="shared" si="87"/>
        <v>N/A</v>
      </c>
      <c r="H619" s="93">
        <f t="shared" si="88"/>
        <v>832.53995163109153</v>
      </c>
      <c r="I619" s="93">
        <f t="shared" si="89"/>
        <v>911.21337564274086</v>
      </c>
    </row>
    <row r="620" spans="1:9" x14ac:dyDescent="0.75">
      <c r="A620" s="99">
        <v>6.0599999999999703</v>
      </c>
      <c r="B620" s="119">
        <f t="shared" si="82"/>
        <v>114.22830888452431</v>
      </c>
      <c r="C620" s="119" t="str">
        <f t="shared" si="83"/>
        <v>MAX FLOW REACHED</v>
      </c>
      <c r="D620" s="119">
        <f t="shared" si="84"/>
        <v>176.00646679967434</v>
      </c>
      <c r="E620" s="119">
        <f t="shared" si="85"/>
        <v>96.765255904960156</v>
      </c>
      <c r="F620" s="93">
        <f t="shared" si="86"/>
        <v>1011.7301496202997</v>
      </c>
      <c r="G620" s="93" t="str">
        <f t="shared" si="87"/>
        <v>N/A</v>
      </c>
      <c r="H620" s="93">
        <f t="shared" si="88"/>
        <v>835.7236828206253</v>
      </c>
      <c r="I620" s="93">
        <f t="shared" si="89"/>
        <v>914.96489371533949</v>
      </c>
    </row>
    <row r="621" spans="1:9" x14ac:dyDescent="0.75">
      <c r="A621" s="99">
        <v>6.0699999999999701</v>
      </c>
      <c r="B621" s="119">
        <f t="shared" si="82"/>
        <v>114.41680444373969</v>
      </c>
      <c r="C621" s="119" t="str">
        <f t="shared" si="83"/>
        <v>MAX FLOW REACHED</v>
      </c>
      <c r="D621" s="119">
        <f t="shared" si="84"/>
        <v>175.82028673084483</v>
      </c>
      <c r="E621" s="119">
        <f t="shared" si="85"/>
        <v>96.010493068166909</v>
      </c>
      <c r="F621" s="93">
        <f t="shared" si="86"/>
        <v>1014.7328666598759</v>
      </c>
      <c r="G621" s="93" t="str">
        <f t="shared" si="87"/>
        <v>N/A</v>
      </c>
      <c r="H621" s="93">
        <f t="shared" si="88"/>
        <v>838.91257992903104</v>
      </c>
      <c r="I621" s="93">
        <f t="shared" si="89"/>
        <v>918.7223735917089</v>
      </c>
    </row>
    <row r="622" spans="1:9" x14ac:dyDescent="0.75">
      <c r="A622" s="99">
        <v>6.0799999999999699</v>
      </c>
      <c r="B622" s="119">
        <f t="shared" si="82"/>
        <v>114.60530000295508</v>
      </c>
      <c r="C622" s="119" t="str">
        <f t="shared" si="83"/>
        <v>MAX FLOW REACHED</v>
      </c>
      <c r="D622" s="119">
        <f t="shared" si="84"/>
        <v>175.63382952352373</v>
      </c>
      <c r="E622" s="119">
        <f t="shared" si="85"/>
        <v>95.254657207983257</v>
      </c>
      <c r="F622" s="93">
        <f t="shared" si="86"/>
        <v>1017.740472479832</v>
      </c>
      <c r="G622" s="93" t="str">
        <f t="shared" si="87"/>
        <v>N/A</v>
      </c>
      <c r="H622" s="93">
        <f t="shared" si="88"/>
        <v>842.10664295630818</v>
      </c>
      <c r="I622" s="93">
        <f t="shared" si="89"/>
        <v>922.48581527184865</v>
      </c>
    </row>
    <row r="623" spans="1:9" x14ac:dyDescent="0.75">
      <c r="A623" s="99">
        <v>6.0899999999999697</v>
      </c>
      <c r="B623" s="119">
        <f t="shared" si="82"/>
        <v>114.79379556217047</v>
      </c>
      <c r="C623" s="119" t="str">
        <f t="shared" si="83"/>
        <v>MAX FLOW REACHED</v>
      </c>
      <c r="D623" s="119">
        <f t="shared" si="84"/>
        <v>175.44709517771105</v>
      </c>
      <c r="E623" s="119">
        <f t="shared" si="85"/>
        <v>94.497748324409031</v>
      </c>
      <c r="F623" s="93">
        <f t="shared" si="86"/>
        <v>1020.7529670801691</v>
      </c>
      <c r="G623" s="93" t="str">
        <f t="shared" si="87"/>
        <v>N/A</v>
      </c>
      <c r="H623" s="93">
        <f t="shared" si="88"/>
        <v>845.30587190245808</v>
      </c>
      <c r="I623" s="93">
        <f t="shared" si="89"/>
        <v>926.2552187557601</v>
      </c>
    </row>
    <row r="624" spans="1:9" x14ac:dyDescent="0.75">
      <c r="A624" s="99">
        <v>6.0999999999999597</v>
      </c>
      <c r="B624" s="119">
        <f t="shared" si="82"/>
        <v>114.98229112138567</v>
      </c>
      <c r="C624" s="119" t="str">
        <f t="shared" si="83"/>
        <v>MAX FLOW REACHED</v>
      </c>
      <c r="D624" s="119">
        <f t="shared" si="84"/>
        <v>175.26008369340695</v>
      </c>
      <c r="E624" s="119">
        <f t="shared" si="85"/>
        <v>93.739766417445082</v>
      </c>
      <c r="F624" s="93">
        <f t="shared" si="86"/>
        <v>1023.7703504608837</v>
      </c>
      <c r="G624" s="93" t="str">
        <f t="shared" si="87"/>
        <v>N/A</v>
      </c>
      <c r="H624" s="93">
        <f t="shared" si="88"/>
        <v>848.51026676747676</v>
      </c>
      <c r="I624" s="93">
        <f t="shared" si="89"/>
        <v>930.03058404343869</v>
      </c>
    </row>
    <row r="625" spans="1:9" x14ac:dyDescent="0.75">
      <c r="A625" s="99">
        <v>6.1099999999999604</v>
      </c>
      <c r="B625" s="119">
        <f t="shared" si="82"/>
        <v>115.17078668060105</v>
      </c>
      <c r="C625" s="119" t="str">
        <f t="shared" si="83"/>
        <v>MAX FLOW REACHED</v>
      </c>
      <c r="D625" s="119">
        <f t="shared" si="84"/>
        <v>175.07279507061111</v>
      </c>
      <c r="E625" s="119">
        <f t="shared" si="85"/>
        <v>92.980711487089877</v>
      </c>
      <c r="F625" s="93">
        <f t="shared" si="86"/>
        <v>1026.792622621982</v>
      </c>
      <c r="G625" s="93" t="str">
        <f t="shared" si="87"/>
        <v>N/A</v>
      </c>
      <c r="H625" s="93">
        <f t="shared" si="88"/>
        <v>851.71982755137083</v>
      </c>
      <c r="I625" s="93">
        <f t="shared" si="89"/>
        <v>933.81191113489217</v>
      </c>
    </row>
    <row r="626" spans="1:9" x14ac:dyDescent="0.75">
      <c r="A626" s="99">
        <v>6.1199999999999601</v>
      </c>
      <c r="B626" s="119">
        <f t="shared" si="82"/>
        <v>115.35928223981645</v>
      </c>
      <c r="C626" s="119" t="str">
        <f t="shared" si="83"/>
        <v>MAX FLOW REACHED</v>
      </c>
      <c r="D626" s="119">
        <f t="shared" si="84"/>
        <v>174.88522930932368</v>
      </c>
      <c r="E626" s="119">
        <f t="shared" si="85"/>
        <v>92.220583533344211</v>
      </c>
      <c r="F626" s="93">
        <f t="shared" si="86"/>
        <v>1029.8197835634605</v>
      </c>
      <c r="G626" s="93" t="str">
        <f t="shared" si="87"/>
        <v>N/A</v>
      </c>
      <c r="H626" s="93">
        <f t="shared" si="88"/>
        <v>854.93455425413686</v>
      </c>
      <c r="I626" s="93">
        <f t="shared" si="89"/>
        <v>937.59920003011632</v>
      </c>
    </row>
    <row r="627" spans="1:9" x14ac:dyDescent="0.75">
      <c r="A627" s="99">
        <v>6.1299999999999599</v>
      </c>
      <c r="B627" s="119">
        <f t="shared" si="82"/>
        <v>115.54777779903183</v>
      </c>
      <c r="C627" s="119" t="str">
        <f t="shared" si="83"/>
        <v>MAX FLOW REACHED</v>
      </c>
      <c r="D627" s="119">
        <f t="shared" si="84"/>
        <v>174.69738640954466</v>
      </c>
      <c r="E627" s="119">
        <f t="shared" si="85"/>
        <v>91.459382556208084</v>
      </c>
      <c r="F627" s="93">
        <f t="shared" si="86"/>
        <v>1032.8518332853196</v>
      </c>
      <c r="G627" s="93" t="str">
        <f t="shared" si="87"/>
        <v>N/A</v>
      </c>
      <c r="H627" s="93">
        <f t="shared" si="88"/>
        <v>858.15444687577497</v>
      </c>
      <c r="I627" s="93">
        <f t="shared" si="89"/>
        <v>941.39245072911149</v>
      </c>
    </row>
    <row r="628" spans="1:9" x14ac:dyDescent="0.75">
      <c r="A628" s="99">
        <v>6.1399999999999597</v>
      </c>
      <c r="B628" s="119">
        <f t="shared" si="82"/>
        <v>115.73627335824722</v>
      </c>
      <c r="C628" s="119" t="str">
        <f t="shared" si="83"/>
        <v>MAX FLOW REACHED</v>
      </c>
      <c r="D628" s="119">
        <f t="shared" si="84"/>
        <v>174.50926637127407</v>
      </c>
      <c r="E628" s="119">
        <f t="shared" si="85"/>
        <v>90.697108555681496</v>
      </c>
      <c r="F628" s="93">
        <f t="shared" si="86"/>
        <v>1035.8887717875593</v>
      </c>
      <c r="G628" s="93" t="str">
        <f t="shared" si="87"/>
        <v>N/A</v>
      </c>
      <c r="H628" s="93">
        <f t="shared" si="88"/>
        <v>861.37950541628527</v>
      </c>
      <c r="I628" s="93">
        <f t="shared" si="89"/>
        <v>945.19166323187778</v>
      </c>
    </row>
    <row r="629" spans="1:9" x14ac:dyDescent="0.75">
      <c r="A629" s="99">
        <v>6.1499999999999604</v>
      </c>
      <c r="B629" s="119">
        <f t="shared" si="82"/>
        <v>115.92476891746261</v>
      </c>
      <c r="C629" s="119" t="str">
        <f t="shared" si="83"/>
        <v>MAX FLOW REACHED</v>
      </c>
      <c r="D629" s="119">
        <f t="shared" si="84"/>
        <v>174.32086919451189</v>
      </c>
      <c r="E629" s="119">
        <f t="shared" si="85"/>
        <v>89.933761531764333</v>
      </c>
      <c r="F629" s="93">
        <f t="shared" si="86"/>
        <v>1038.9305990701796</v>
      </c>
      <c r="G629" s="93" t="str">
        <f t="shared" si="87"/>
        <v>N/A</v>
      </c>
      <c r="H629" s="93">
        <f t="shared" si="88"/>
        <v>864.60972987566765</v>
      </c>
      <c r="I629" s="93">
        <f t="shared" si="89"/>
        <v>948.99683753841532</v>
      </c>
    </row>
    <row r="630" spans="1:9" x14ac:dyDescent="0.75">
      <c r="A630" s="99">
        <v>6.1599999999999602</v>
      </c>
      <c r="B630" s="119">
        <f t="shared" si="82"/>
        <v>116.113264476678</v>
      </c>
      <c r="C630" s="119" t="str">
        <f t="shared" si="83"/>
        <v>MAX FLOW REACHED</v>
      </c>
      <c r="D630" s="119">
        <f t="shared" si="84"/>
        <v>174.13219487925812</v>
      </c>
      <c r="E630" s="119">
        <f t="shared" si="85"/>
        <v>89.169341484456766</v>
      </c>
      <c r="F630" s="93">
        <f t="shared" si="86"/>
        <v>1041.9773151331799</v>
      </c>
      <c r="G630" s="93" t="str">
        <f t="shared" si="87"/>
        <v>N/A</v>
      </c>
      <c r="H630" s="93">
        <f t="shared" si="88"/>
        <v>867.84512025392178</v>
      </c>
      <c r="I630" s="93">
        <f t="shared" si="89"/>
        <v>952.80797364872319</v>
      </c>
    </row>
    <row r="631" spans="1:9" x14ac:dyDescent="0.75">
      <c r="A631" s="99">
        <v>6.16999999999996</v>
      </c>
      <c r="B631" s="119">
        <f t="shared" si="82"/>
        <v>116.30176003589339</v>
      </c>
      <c r="C631" s="119" t="str">
        <f t="shared" si="83"/>
        <v>MAX FLOW REACHED</v>
      </c>
      <c r="D631" s="119">
        <f t="shared" si="84"/>
        <v>173.94324342551278</v>
      </c>
      <c r="E631" s="119">
        <f t="shared" si="85"/>
        <v>88.403848413758624</v>
      </c>
      <c r="F631" s="93">
        <f t="shared" si="86"/>
        <v>1045.0289199765612</v>
      </c>
      <c r="G631" s="93" t="str">
        <f t="shared" si="87"/>
        <v>N/A</v>
      </c>
      <c r="H631" s="93">
        <f t="shared" si="88"/>
        <v>871.08567655104844</v>
      </c>
      <c r="I631" s="93">
        <f t="shared" si="89"/>
        <v>956.62507156280253</v>
      </c>
    </row>
    <row r="632" spans="1:9" x14ac:dyDescent="0.75">
      <c r="A632" s="99">
        <v>6.1799999999999597</v>
      </c>
      <c r="B632" s="119">
        <f t="shared" si="82"/>
        <v>116.49025559510876</v>
      </c>
      <c r="C632" s="119" t="str">
        <f t="shared" si="83"/>
        <v>MAX FLOW REACHED</v>
      </c>
      <c r="D632" s="119">
        <f t="shared" si="84"/>
        <v>173.75401483327587</v>
      </c>
      <c r="E632" s="119">
        <f t="shared" si="85"/>
        <v>87.637282319670078</v>
      </c>
      <c r="F632" s="93">
        <f t="shared" si="86"/>
        <v>1048.0854136003225</v>
      </c>
      <c r="G632" s="93" t="str">
        <f t="shared" si="87"/>
        <v>N/A</v>
      </c>
      <c r="H632" s="93">
        <f t="shared" si="88"/>
        <v>874.33139876704661</v>
      </c>
      <c r="I632" s="93">
        <f t="shared" si="89"/>
        <v>960.44813128065243</v>
      </c>
    </row>
    <row r="633" spans="1:9" x14ac:dyDescent="0.75">
      <c r="A633" s="99">
        <v>6.1899999999999604</v>
      </c>
      <c r="B633" s="119">
        <f t="shared" si="82"/>
        <v>116.67875115432416</v>
      </c>
      <c r="C633" s="119" t="str">
        <f t="shared" si="83"/>
        <v>MAX FLOW REACHED</v>
      </c>
      <c r="D633" s="119">
        <f t="shared" si="84"/>
        <v>173.56450910254736</v>
      </c>
      <c r="E633" s="119">
        <f t="shared" si="85"/>
        <v>86.869643202191014</v>
      </c>
      <c r="F633" s="93">
        <f t="shared" si="86"/>
        <v>1051.1467960044652</v>
      </c>
      <c r="G633" s="93" t="str">
        <f t="shared" si="87"/>
        <v>N/A</v>
      </c>
      <c r="H633" s="93">
        <f t="shared" si="88"/>
        <v>877.58228690191777</v>
      </c>
      <c r="I633" s="93">
        <f t="shared" si="89"/>
        <v>964.27715280227414</v>
      </c>
    </row>
    <row r="634" spans="1:9" x14ac:dyDescent="0.75">
      <c r="A634" s="99">
        <v>6.1999999999999602</v>
      </c>
      <c r="B634" s="119">
        <f t="shared" si="82"/>
        <v>116.86724671353956</v>
      </c>
      <c r="C634" s="119" t="str">
        <f t="shared" si="83"/>
        <v>MAX FLOW REACHED</v>
      </c>
      <c r="D634" s="119">
        <f t="shared" si="84"/>
        <v>173.37472623332727</v>
      </c>
      <c r="E634" s="119">
        <f t="shared" si="85"/>
        <v>86.100931061321432</v>
      </c>
      <c r="F634" s="93">
        <f t="shared" si="86"/>
        <v>1054.2130671889875</v>
      </c>
      <c r="G634" s="93" t="str">
        <f t="shared" si="87"/>
        <v>N/A</v>
      </c>
      <c r="H634" s="93">
        <f t="shared" si="88"/>
        <v>880.83834095566021</v>
      </c>
      <c r="I634" s="93">
        <f t="shared" si="89"/>
        <v>968.11213612766596</v>
      </c>
    </row>
    <row r="635" spans="1:9" x14ac:dyDescent="0.75">
      <c r="A635" s="99">
        <v>6.20999999999996</v>
      </c>
      <c r="B635" s="119">
        <f t="shared" si="82"/>
        <v>117.05574227275494</v>
      </c>
      <c r="C635" s="119" t="str">
        <f t="shared" si="83"/>
        <v>MAX FLOW REACHED</v>
      </c>
      <c r="D635" s="119">
        <f t="shared" si="84"/>
        <v>173.18466622561559</v>
      </c>
      <c r="E635" s="119">
        <f t="shared" si="85"/>
        <v>85.33114589706139</v>
      </c>
      <c r="F635" s="93">
        <f t="shared" si="86"/>
        <v>1057.2842271538907</v>
      </c>
      <c r="G635" s="93" t="str">
        <f t="shared" si="87"/>
        <v>N/A</v>
      </c>
      <c r="H635" s="93">
        <f t="shared" si="88"/>
        <v>884.09956092827508</v>
      </c>
      <c r="I635" s="93">
        <f t="shared" si="89"/>
        <v>971.95308125682936</v>
      </c>
    </row>
    <row r="636" spans="1:9" x14ac:dyDescent="0.75">
      <c r="A636" s="99">
        <v>6.2199999999999598</v>
      </c>
      <c r="B636" s="119">
        <f t="shared" si="82"/>
        <v>117.24423783197031</v>
      </c>
      <c r="C636" s="119" t="str">
        <f t="shared" si="83"/>
        <v>MAX FLOW REACHED</v>
      </c>
      <c r="D636" s="119">
        <f t="shared" si="84"/>
        <v>172.99432907941235</v>
      </c>
      <c r="E636" s="119">
        <f t="shared" si="85"/>
        <v>84.560287709410943</v>
      </c>
      <c r="F636" s="93">
        <f t="shared" si="86"/>
        <v>1060.3602758991742</v>
      </c>
      <c r="G636" s="93" t="str">
        <f t="shared" si="87"/>
        <v>N/A</v>
      </c>
      <c r="H636" s="93">
        <f t="shared" si="88"/>
        <v>887.3659468197618</v>
      </c>
      <c r="I636" s="93">
        <f t="shared" si="89"/>
        <v>975.79998818976333</v>
      </c>
    </row>
    <row r="637" spans="1:9" x14ac:dyDescent="0.75">
      <c r="A637" s="99">
        <v>6.2299999999999596</v>
      </c>
      <c r="B637" s="119">
        <f t="shared" si="82"/>
        <v>117.43273339118571</v>
      </c>
      <c r="C637" s="119" t="str">
        <f t="shared" si="83"/>
        <v>MAX FLOW REACHED</v>
      </c>
      <c r="D637" s="119">
        <f t="shared" si="84"/>
        <v>172.80371479471751</v>
      </c>
      <c r="E637" s="119">
        <f t="shared" si="85"/>
        <v>83.788356498369922</v>
      </c>
      <c r="F637" s="93">
        <f t="shared" si="86"/>
        <v>1063.4412134248382</v>
      </c>
      <c r="G637" s="93" t="str">
        <f t="shared" si="87"/>
        <v>N/A</v>
      </c>
      <c r="H637" s="93">
        <f t="shared" si="88"/>
        <v>890.63749863012072</v>
      </c>
      <c r="I637" s="93">
        <f t="shared" si="89"/>
        <v>979.6528569264683</v>
      </c>
    </row>
    <row r="638" spans="1:9" x14ac:dyDescent="0.75">
      <c r="A638" s="99">
        <v>6.2399999999999602</v>
      </c>
      <c r="B638" s="119">
        <f t="shared" si="82"/>
        <v>117.62122895040112</v>
      </c>
      <c r="C638" s="119" t="str">
        <f t="shared" si="83"/>
        <v>MAX FLOW REACHED</v>
      </c>
      <c r="D638" s="119">
        <f t="shared" si="84"/>
        <v>172.61282337153108</v>
      </c>
      <c r="E638" s="119">
        <f t="shared" si="85"/>
        <v>83.015352263938269</v>
      </c>
      <c r="F638" s="93">
        <f t="shared" si="86"/>
        <v>1066.5270397308832</v>
      </c>
      <c r="G638" s="93" t="str">
        <f t="shared" si="87"/>
        <v>N/A</v>
      </c>
      <c r="H638" s="93">
        <f t="shared" si="88"/>
        <v>893.91421635935217</v>
      </c>
      <c r="I638" s="93">
        <f t="shared" si="89"/>
        <v>983.51168746694498</v>
      </c>
    </row>
    <row r="639" spans="1:9" x14ac:dyDescent="0.75">
      <c r="A639" s="99">
        <v>6.24999999999996</v>
      </c>
      <c r="B639" s="119">
        <f t="shared" si="82"/>
        <v>117.80972450961649</v>
      </c>
      <c r="C639" s="119" t="str">
        <f t="shared" si="83"/>
        <v>MAX FLOW REACHED</v>
      </c>
      <c r="D639" s="119">
        <f t="shared" si="84"/>
        <v>172.42165480985307</v>
      </c>
      <c r="E639" s="119">
        <f t="shared" si="85"/>
        <v>82.241275006116382</v>
      </c>
      <c r="F639" s="93">
        <f t="shared" si="86"/>
        <v>1069.6177548173084</v>
      </c>
      <c r="G639" s="93" t="str">
        <f t="shared" si="87"/>
        <v>N/A</v>
      </c>
      <c r="H639" s="93">
        <f t="shared" si="88"/>
        <v>897.19610000745536</v>
      </c>
      <c r="I639" s="93">
        <f t="shared" si="89"/>
        <v>987.37647981119198</v>
      </c>
    </row>
    <row r="640" spans="1:9" x14ac:dyDescent="0.75">
      <c r="A640" s="99">
        <v>6.2599999999999598</v>
      </c>
      <c r="B640" s="119">
        <f t="shared" si="82"/>
        <v>117.99822006883188</v>
      </c>
      <c r="C640" s="119" t="str">
        <f t="shared" si="83"/>
        <v>MAX FLOW REACHED</v>
      </c>
      <c r="D640" s="119">
        <f t="shared" si="84"/>
        <v>172.23020910968347</v>
      </c>
      <c r="E640" s="119">
        <f t="shared" si="85"/>
        <v>81.466124724903921</v>
      </c>
      <c r="F640" s="93">
        <f t="shared" si="86"/>
        <v>1072.7133586841137</v>
      </c>
      <c r="G640" s="93" t="str">
        <f t="shared" si="87"/>
        <v>N/A</v>
      </c>
      <c r="H640" s="93">
        <f t="shared" si="88"/>
        <v>900.48314957443017</v>
      </c>
      <c r="I640" s="93">
        <f t="shared" si="89"/>
        <v>991.24723395920978</v>
      </c>
    </row>
    <row r="641" spans="1:9" x14ac:dyDescent="0.75">
      <c r="A641" s="99">
        <v>6.2699999999999596</v>
      </c>
      <c r="B641" s="119">
        <f t="shared" si="82"/>
        <v>118.18671562804727</v>
      </c>
      <c r="C641" s="119" t="str">
        <f t="shared" si="83"/>
        <v>MAX FLOW REACHED</v>
      </c>
      <c r="D641" s="119">
        <f t="shared" si="84"/>
        <v>172.03848627102232</v>
      </c>
      <c r="E641" s="119">
        <f t="shared" si="85"/>
        <v>80.689901420300998</v>
      </c>
      <c r="F641" s="93">
        <f t="shared" si="86"/>
        <v>1075.8138513312999</v>
      </c>
      <c r="G641" s="93" t="str">
        <f t="shared" si="87"/>
        <v>N/A</v>
      </c>
      <c r="H641" s="93">
        <f t="shared" si="88"/>
        <v>903.77536506027764</v>
      </c>
      <c r="I641" s="93">
        <f t="shared" si="89"/>
        <v>995.12394991099893</v>
      </c>
    </row>
    <row r="642" spans="1:9" x14ac:dyDescent="0.75">
      <c r="A642" s="99">
        <v>6.2799999999999603</v>
      </c>
      <c r="B642" s="119">
        <f t="shared" si="82"/>
        <v>118.37521118726266</v>
      </c>
      <c r="C642" s="119" t="str">
        <f t="shared" si="83"/>
        <v>MAX FLOW REACHED</v>
      </c>
      <c r="D642" s="119">
        <f t="shared" si="84"/>
        <v>171.84648629386956</v>
      </c>
      <c r="E642" s="119">
        <f t="shared" si="85"/>
        <v>79.912605092307501</v>
      </c>
      <c r="F642" s="93">
        <f t="shared" si="86"/>
        <v>1078.9192327588671</v>
      </c>
      <c r="G642" s="93" t="str">
        <f t="shared" si="87"/>
        <v>N/A</v>
      </c>
      <c r="H642" s="93">
        <f t="shared" si="88"/>
        <v>907.07274646499752</v>
      </c>
      <c r="I642" s="93">
        <f t="shared" si="89"/>
        <v>999.00662766655955</v>
      </c>
    </row>
    <row r="643" spans="1:9" x14ac:dyDescent="0.75">
      <c r="A643" s="99">
        <v>6.2899999999999601</v>
      </c>
      <c r="B643" s="119">
        <f t="shared" si="82"/>
        <v>118.56370674647803</v>
      </c>
      <c r="C643" s="119" t="str">
        <f t="shared" si="83"/>
        <v>MAX FLOW REACHED</v>
      </c>
      <c r="D643" s="119">
        <f t="shared" si="84"/>
        <v>171.65420917822524</v>
      </c>
      <c r="E643" s="119">
        <f t="shared" si="85"/>
        <v>79.134235740923657</v>
      </c>
      <c r="F643" s="93">
        <f t="shared" si="86"/>
        <v>1082.0295029668137</v>
      </c>
      <c r="G643" s="93" t="str">
        <f t="shared" si="87"/>
        <v>N/A</v>
      </c>
      <c r="H643" s="93">
        <f t="shared" si="88"/>
        <v>910.37529378858835</v>
      </c>
      <c r="I643" s="93">
        <f t="shared" si="89"/>
        <v>1002.8952672258899</v>
      </c>
    </row>
    <row r="644" spans="1:9" x14ac:dyDescent="0.75">
      <c r="A644" s="99">
        <v>6.2999999999999599</v>
      </c>
      <c r="B644" s="119">
        <f t="shared" si="82"/>
        <v>118.75220230569342</v>
      </c>
      <c r="C644" s="119" t="str">
        <f t="shared" si="83"/>
        <v>MAX FLOW REACHED</v>
      </c>
      <c r="D644" s="119">
        <f t="shared" si="84"/>
        <v>171.46165492408934</v>
      </c>
      <c r="E644" s="119">
        <f t="shared" si="85"/>
        <v>78.354793366149238</v>
      </c>
      <c r="F644" s="93">
        <f t="shared" si="86"/>
        <v>1085.1446619551416</v>
      </c>
      <c r="G644" s="93" t="str">
        <f t="shared" si="87"/>
        <v>N/A</v>
      </c>
      <c r="H644" s="93">
        <f t="shared" si="88"/>
        <v>913.68300703105228</v>
      </c>
      <c r="I644" s="93">
        <f t="shared" si="89"/>
        <v>1006.7898685889924</v>
      </c>
    </row>
    <row r="645" spans="1:9" x14ac:dyDescent="0.75">
      <c r="A645" s="99">
        <v>6.3099999999999596</v>
      </c>
      <c r="B645" s="119">
        <f t="shared" si="82"/>
        <v>118.94069786490881</v>
      </c>
      <c r="C645" s="119" t="str">
        <f t="shared" si="83"/>
        <v>MAX FLOW REACHED</v>
      </c>
      <c r="D645" s="119">
        <f t="shared" si="84"/>
        <v>171.26882353146181</v>
      </c>
      <c r="E645" s="119">
        <f t="shared" si="85"/>
        <v>77.574277967984301</v>
      </c>
      <c r="F645" s="93">
        <f t="shared" si="86"/>
        <v>1088.2647097238496</v>
      </c>
      <c r="G645" s="93" t="str">
        <f t="shared" si="87"/>
        <v>N/A</v>
      </c>
      <c r="H645" s="93">
        <f t="shared" si="88"/>
        <v>916.99588619238784</v>
      </c>
      <c r="I645" s="93">
        <f t="shared" si="89"/>
        <v>1010.6904317558653</v>
      </c>
    </row>
    <row r="646" spans="1:9" x14ac:dyDescent="0.75">
      <c r="A646" s="99">
        <v>6.3199999999999603</v>
      </c>
      <c r="B646" s="119">
        <f t="shared" si="82"/>
        <v>119.12919342412421</v>
      </c>
      <c r="C646" s="119" t="str">
        <f t="shared" si="83"/>
        <v>MAX FLOW REACHED</v>
      </c>
      <c r="D646" s="119">
        <f t="shared" si="84"/>
        <v>171.07571500034274</v>
      </c>
      <c r="E646" s="119">
        <f t="shared" si="85"/>
        <v>76.792689546428846</v>
      </c>
      <c r="F646" s="93">
        <f t="shared" si="86"/>
        <v>1091.3896462729385</v>
      </c>
      <c r="G646" s="93" t="str">
        <f t="shared" si="87"/>
        <v>N/A</v>
      </c>
      <c r="H646" s="93">
        <f t="shared" si="88"/>
        <v>920.31393127259582</v>
      </c>
      <c r="I646" s="93">
        <f t="shared" si="89"/>
        <v>1014.5969567265097</v>
      </c>
    </row>
    <row r="647" spans="1:9" x14ac:dyDescent="0.75">
      <c r="A647" s="99">
        <v>6.3299999999999601</v>
      </c>
      <c r="B647" s="119">
        <f t="shared" si="82"/>
        <v>119.31768898333959</v>
      </c>
      <c r="C647" s="119" t="str">
        <f t="shared" si="83"/>
        <v>MAX FLOW REACHED</v>
      </c>
      <c r="D647" s="119">
        <f t="shared" si="84"/>
        <v>170.88232933073209</v>
      </c>
      <c r="E647" s="119">
        <f t="shared" si="85"/>
        <v>76.010028101482987</v>
      </c>
      <c r="F647" s="93">
        <f t="shared" si="86"/>
        <v>1094.5194716024075</v>
      </c>
      <c r="G647" s="93" t="str">
        <f t="shared" si="87"/>
        <v>N/A</v>
      </c>
      <c r="H647" s="93">
        <f t="shared" si="88"/>
        <v>923.63714227167543</v>
      </c>
      <c r="I647" s="93">
        <f t="shared" si="89"/>
        <v>1018.5094435009246</v>
      </c>
    </row>
    <row r="648" spans="1:9" x14ac:dyDescent="0.75">
      <c r="A648" s="99">
        <v>6.3399999999999599</v>
      </c>
      <c r="B648" s="119">
        <f t="shared" si="82"/>
        <v>119.50618454255499</v>
      </c>
      <c r="C648" s="119" t="str">
        <f t="shared" si="83"/>
        <v>MAX FLOW REACHED</v>
      </c>
      <c r="D648" s="119">
        <f t="shared" si="84"/>
        <v>170.68866652262983</v>
      </c>
      <c r="E648" s="119">
        <f t="shared" si="85"/>
        <v>75.226293633146554</v>
      </c>
      <c r="F648" s="93">
        <f t="shared" si="86"/>
        <v>1097.6541857122572</v>
      </c>
      <c r="G648" s="93" t="str">
        <f t="shared" si="87"/>
        <v>N/A</v>
      </c>
      <c r="H648" s="93">
        <f t="shared" si="88"/>
        <v>926.96551918962746</v>
      </c>
      <c r="I648" s="93">
        <f t="shared" si="89"/>
        <v>1022.4278920791107</v>
      </c>
    </row>
    <row r="649" spans="1:9" x14ac:dyDescent="0.75">
      <c r="A649" s="99">
        <v>6.3499999999999597</v>
      </c>
      <c r="B649" s="119">
        <f t="shared" si="82"/>
        <v>119.69468010177037</v>
      </c>
      <c r="C649" s="119" t="str">
        <f t="shared" si="83"/>
        <v>MAX FLOW REACHED</v>
      </c>
      <c r="D649" s="119">
        <f t="shared" si="84"/>
        <v>170.49472657603599</v>
      </c>
      <c r="E649" s="119">
        <f t="shared" si="85"/>
        <v>74.441486141419773</v>
      </c>
      <c r="F649" s="93">
        <f t="shared" si="86"/>
        <v>1100.7937886024874</v>
      </c>
      <c r="G649" s="93" t="str">
        <f t="shared" si="87"/>
        <v>N/A</v>
      </c>
      <c r="H649" s="93">
        <f t="shared" si="88"/>
        <v>930.29906202645145</v>
      </c>
      <c r="I649" s="93">
        <f t="shared" si="89"/>
        <v>1026.3523024610677</v>
      </c>
    </row>
    <row r="650" spans="1:9" x14ac:dyDescent="0.75">
      <c r="A650" s="99">
        <v>6.3599999999999604</v>
      </c>
      <c r="B650" s="119">
        <f t="shared" si="82"/>
        <v>119.88317566098574</v>
      </c>
      <c r="C650" s="119" t="str">
        <f t="shared" si="83"/>
        <v>MAX FLOW REACHED</v>
      </c>
      <c r="D650" s="119">
        <f t="shared" si="84"/>
        <v>170.30050949095062</v>
      </c>
      <c r="E650" s="119">
        <f t="shared" si="85"/>
        <v>73.655605626302474</v>
      </c>
      <c r="F650" s="93">
        <f t="shared" si="86"/>
        <v>1103.9382802730981</v>
      </c>
      <c r="G650" s="93" t="str">
        <f t="shared" si="87"/>
        <v>N/A</v>
      </c>
      <c r="H650" s="93">
        <f t="shared" si="88"/>
        <v>933.63777078214753</v>
      </c>
      <c r="I650" s="93">
        <f t="shared" si="89"/>
        <v>1030.2826746467956</v>
      </c>
    </row>
    <row r="651" spans="1:9" x14ac:dyDescent="0.75">
      <c r="A651" s="99">
        <v>6.3699999999999601</v>
      </c>
      <c r="B651" s="119">
        <f t="shared" si="82"/>
        <v>120.07167122020114</v>
      </c>
      <c r="C651" s="119" t="str">
        <f t="shared" si="83"/>
        <v>MAX FLOW REACHED</v>
      </c>
      <c r="D651" s="119">
        <f t="shared" si="84"/>
        <v>170.10601526737361</v>
      </c>
      <c r="E651" s="119">
        <f t="shared" si="85"/>
        <v>72.868652087794658</v>
      </c>
      <c r="F651" s="93">
        <f t="shared" si="86"/>
        <v>1107.0876607240896</v>
      </c>
      <c r="G651" s="93" t="str">
        <f t="shared" si="87"/>
        <v>N/A</v>
      </c>
      <c r="H651" s="93">
        <f t="shared" si="88"/>
        <v>936.98164545671602</v>
      </c>
      <c r="I651" s="93">
        <f t="shared" si="89"/>
        <v>1034.2190086362948</v>
      </c>
    </row>
    <row r="652" spans="1:9" x14ac:dyDescent="0.75">
      <c r="A652" s="99">
        <v>6.3799999999999599</v>
      </c>
      <c r="B652" s="119">
        <f t="shared" si="82"/>
        <v>120.26016677941652</v>
      </c>
      <c r="C652" s="119" t="str">
        <f t="shared" si="83"/>
        <v>MAX FLOW REACHED</v>
      </c>
      <c r="D652" s="119">
        <f t="shared" si="84"/>
        <v>169.91124390530501</v>
      </c>
      <c r="E652" s="119">
        <f t="shared" si="85"/>
        <v>72.08062552589638</v>
      </c>
      <c r="F652" s="93">
        <f t="shared" si="86"/>
        <v>1110.241929955461</v>
      </c>
      <c r="G652" s="93" t="str">
        <f t="shared" si="87"/>
        <v>N/A</v>
      </c>
      <c r="H652" s="93">
        <f t="shared" si="88"/>
        <v>940.33068605015603</v>
      </c>
      <c r="I652" s="93">
        <f t="shared" si="89"/>
        <v>1038.1613044295646</v>
      </c>
    </row>
    <row r="653" spans="1:9" x14ac:dyDescent="0.75">
      <c r="A653" s="99">
        <v>6.3899999999999597</v>
      </c>
      <c r="B653" s="119">
        <f t="shared" si="82"/>
        <v>120.44866233863191</v>
      </c>
      <c r="C653" s="119" t="str">
        <f t="shared" si="83"/>
        <v>MAX FLOW REACHED</v>
      </c>
      <c r="D653" s="119">
        <f t="shared" si="84"/>
        <v>169.71619540474487</v>
      </c>
      <c r="E653" s="119">
        <f t="shared" si="85"/>
        <v>71.291525940607642</v>
      </c>
      <c r="F653" s="93">
        <f t="shared" si="86"/>
        <v>1113.4010879672135</v>
      </c>
      <c r="G653" s="93" t="str">
        <f t="shared" si="87"/>
        <v>N/A</v>
      </c>
      <c r="H653" s="93">
        <f t="shared" si="88"/>
        <v>943.68489256246858</v>
      </c>
      <c r="I653" s="93">
        <f t="shared" si="89"/>
        <v>1042.1095620266058</v>
      </c>
    </row>
    <row r="654" spans="1:9" x14ac:dyDescent="0.75">
      <c r="A654" s="99">
        <v>6.3999999999999604</v>
      </c>
      <c r="B654" s="119">
        <f t="shared" si="82"/>
        <v>120.63715789784732</v>
      </c>
      <c r="C654" s="119" t="str">
        <f t="shared" si="83"/>
        <v>MAX FLOW REACHED</v>
      </c>
      <c r="D654" s="119">
        <f t="shared" si="84"/>
        <v>169.52086976569311</v>
      </c>
      <c r="E654" s="119">
        <f t="shared" si="85"/>
        <v>70.501353331928215</v>
      </c>
      <c r="F654" s="93">
        <f t="shared" si="86"/>
        <v>1116.5651347593462</v>
      </c>
      <c r="G654" s="93" t="str">
        <f t="shared" si="87"/>
        <v>N/A</v>
      </c>
      <c r="H654" s="93">
        <f t="shared" si="88"/>
        <v>947.04426499365309</v>
      </c>
      <c r="I654" s="93">
        <f t="shared" si="89"/>
        <v>1046.063781427418</v>
      </c>
    </row>
    <row r="655" spans="1:9" x14ac:dyDescent="0.75">
      <c r="A655" s="99">
        <v>6.4099999999999602</v>
      </c>
      <c r="B655" s="119">
        <f t="shared" si="82"/>
        <v>120.8256534570627</v>
      </c>
      <c r="C655" s="119" t="str">
        <f t="shared" si="83"/>
        <v>MAX FLOW REACHED</v>
      </c>
      <c r="D655" s="119">
        <f t="shared" si="84"/>
        <v>169.32526698814979</v>
      </c>
      <c r="E655" s="119">
        <f t="shared" si="85"/>
        <v>69.710107699858497</v>
      </c>
      <c r="F655" s="93">
        <f t="shared" si="86"/>
        <v>1119.7340703318594</v>
      </c>
      <c r="G655" s="93" t="str">
        <f t="shared" si="87"/>
        <v>N/A</v>
      </c>
      <c r="H655" s="93">
        <f t="shared" si="88"/>
        <v>950.40880334370956</v>
      </c>
      <c r="I655" s="93">
        <f t="shared" si="89"/>
        <v>1050.0239626320008</v>
      </c>
    </row>
    <row r="656" spans="1:9" x14ac:dyDescent="0.75">
      <c r="A656" s="99">
        <v>6.41999999999996</v>
      </c>
      <c r="B656" s="119">
        <f t="shared" si="82"/>
        <v>121.01414901627808</v>
      </c>
      <c r="C656" s="119" t="str">
        <f t="shared" si="83"/>
        <v>MAX FLOW REACHED</v>
      </c>
      <c r="D656" s="119">
        <f t="shared" si="84"/>
        <v>169.12938707211487</v>
      </c>
      <c r="E656" s="119">
        <f t="shared" si="85"/>
        <v>68.917789044398262</v>
      </c>
      <c r="F656" s="93">
        <f t="shared" si="86"/>
        <v>1122.907894684753</v>
      </c>
      <c r="G656" s="93" t="str">
        <f t="shared" si="87"/>
        <v>N/A</v>
      </c>
      <c r="H656" s="93">
        <f t="shared" si="88"/>
        <v>953.77850761263812</v>
      </c>
      <c r="I656" s="93">
        <f t="shared" si="89"/>
        <v>1053.9901056403548</v>
      </c>
    </row>
    <row r="657" spans="1:9" x14ac:dyDescent="0.75">
      <c r="A657" s="99">
        <v>6.4299999999999597</v>
      </c>
      <c r="B657" s="119">
        <f t="shared" si="82"/>
        <v>121.20264457549347</v>
      </c>
      <c r="C657" s="119" t="str">
        <f t="shared" si="83"/>
        <v>MAX FLOW REACHED</v>
      </c>
      <c r="D657" s="119">
        <f t="shared" si="84"/>
        <v>168.93323001758841</v>
      </c>
      <c r="E657" s="119">
        <f t="shared" si="85"/>
        <v>68.124397365547509</v>
      </c>
      <c r="F657" s="93">
        <f t="shared" si="86"/>
        <v>1126.0866078180272</v>
      </c>
      <c r="G657" s="93" t="str">
        <f t="shared" si="87"/>
        <v>N/A</v>
      </c>
      <c r="H657" s="93">
        <f t="shared" si="88"/>
        <v>957.15337780043888</v>
      </c>
      <c r="I657" s="93">
        <f t="shared" si="89"/>
        <v>1057.9622104524797</v>
      </c>
    </row>
    <row r="658" spans="1:9" x14ac:dyDescent="0.75">
      <c r="A658" s="99">
        <v>6.4399999999999604</v>
      </c>
      <c r="B658" s="119">
        <f t="shared" si="82"/>
        <v>121.39114013470885</v>
      </c>
      <c r="C658" s="119" t="str">
        <f t="shared" si="83"/>
        <v>MAX FLOW REACHED</v>
      </c>
      <c r="D658" s="119">
        <f t="shared" si="84"/>
        <v>168.73679582457032</v>
      </c>
      <c r="E658" s="119">
        <f t="shared" si="85"/>
        <v>67.329932663306352</v>
      </c>
      <c r="F658" s="93">
        <f t="shared" si="86"/>
        <v>1129.2702097316821</v>
      </c>
      <c r="G658" s="93" t="str">
        <f t="shared" si="87"/>
        <v>N/A</v>
      </c>
      <c r="H658" s="93">
        <f t="shared" si="88"/>
        <v>960.53341390711182</v>
      </c>
      <c r="I658" s="93">
        <f t="shared" si="89"/>
        <v>1061.9402770683757</v>
      </c>
    </row>
    <row r="659" spans="1:9" x14ac:dyDescent="0.75">
      <c r="A659" s="99">
        <v>6.4499999999999602</v>
      </c>
      <c r="B659" s="119">
        <f t="shared" si="82"/>
        <v>121.57963569392425</v>
      </c>
      <c r="C659" s="119" t="str">
        <f t="shared" si="83"/>
        <v>MAX FLOW REACHED</v>
      </c>
      <c r="D659" s="119">
        <f t="shared" si="84"/>
        <v>168.54008449306068</v>
      </c>
      <c r="E659" s="119">
        <f t="shared" si="85"/>
        <v>66.534394937674563</v>
      </c>
      <c r="F659" s="93">
        <f t="shared" si="86"/>
        <v>1132.4587004257173</v>
      </c>
      <c r="G659" s="93" t="str">
        <f t="shared" si="87"/>
        <v>N/A</v>
      </c>
      <c r="H659" s="93">
        <f t="shared" si="88"/>
        <v>963.91861593265662</v>
      </c>
      <c r="I659" s="93">
        <f t="shared" si="89"/>
        <v>1065.9243054880428</v>
      </c>
    </row>
    <row r="660" spans="1:9" x14ac:dyDescent="0.75">
      <c r="A660" s="99">
        <v>6.45999999999996</v>
      </c>
      <c r="B660" s="119">
        <f t="shared" si="82"/>
        <v>121.76813125313963</v>
      </c>
      <c r="C660" s="119" t="str">
        <f t="shared" si="83"/>
        <v>MAX FLOW REACHED</v>
      </c>
      <c r="D660" s="119">
        <f t="shared" si="84"/>
        <v>168.34309602305945</v>
      </c>
      <c r="E660" s="119">
        <f t="shared" si="85"/>
        <v>65.73778418865237</v>
      </c>
      <c r="F660" s="93">
        <f t="shared" si="86"/>
        <v>1135.6520799001332</v>
      </c>
      <c r="G660" s="93" t="str">
        <f t="shared" si="87"/>
        <v>N/A</v>
      </c>
      <c r="H660" s="93">
        <f t="shared" si="88"/>
        <v>967.30898387707384</v>
      </c>
      <c r="I660" s="93">
        <f t="shared" si="89"/>
        <v>1069.9142957114809</v>
      </c>
    </row>
    <row r="661" spans="1:9" x14ac:dyDescent="0.75">
      <c r="A661" s="99">
        <v>6.4699999999999598</v>
      </c>
      <c r="B661" s="119">
        <f t="shared" si="82"/>
        <v>121.956626812355</v>
      </c>
      <c r="C661" s="119" t="str">
        <f t="shared" si="83"/>
        <v>MAX FLOW REACHED</v>
      </c>
      <c r="D661" s="119">
        <f t="shared" si="84"/>
        <v>168.14583041456663</v>
      </c>
      <c r="E661" s="119">
        <f t="shared" si="85"/>
        <v>64.940100416239773</v>
      </c>
      <c r="F661" s="93">
        <f t="shared" si="86"/>
        <v>1138.8503481549292</v>
      </c>
      <c r="G661" s="93" t="str">
        <f t="shared" si="87"/>
        <v>N/A</v>
      </c>
      <c r="H661" s="93">
        <f t="shared" si="88"/>
        <v>970.70451774036258</v>
      </c>
      <c r="I661" s="93">
        <f t="shared" si="89"/>
        <v>1073.9102477386893</v>
      </c>
    </row>
    <row r="662" spans="1:9" x14ac:dyDescent="0.75">
      <c r="A662" s="99">
        <v>6.4799999999999596</v>
      </c>
      <c r="B662" s="119">
        <f t="shared" si="82"/>
        <v>122.14512237157039</v>
      </c>
      <c r="C662" s="119" t="str">
        <f t="shared" si="83"/>
        <v>MAX FLOW REACHED</v>
      </c>
      <c r="D662" s="119">
        <f t="shared" si="84"/>
        <v>167.94828766758224</v>
      </c>
      <c r="E662" s="119">
        <f t="shared" si="85"/>
        <v>64.141343620436601</v>
      </c>
      <c r="F662" s="93">
        <f t="shared" si="86"/>
        <v>1142.0535051901061</v>
      </c>
      <c r="G662" s="93" t="str">
        <f t="shared" si="87"/>
        <v>N/A</v>
      </c>
      <c r="H662" s="93">
        <f t="shared" si="88"/>
        <v>974.10521752252384</v>
      </c>
      <c r="I662" s="93">
        <f t="shared" si="89"/>
        <v>1077.9121615696695</v>
      </c>
    </row>
    <row r="663" spans="1:9" x14ac:dyDescent="0.75">
      <c r="A663" s="99">
        <v>6.4899999999999602</v>
      </c>
      <c r="B663" s="119">
        <f t="shared" si="82"/>
        <v>122.33361793078581</v>
      </c>
      <c r="C663" s="119" t="str">
        <f t="shared" si="83"/>
        <v>MAX FLOW REACHED</v>
      </c>
      <c r="D663" s="119">
        <f t="shared" si="84"/>
        <v>167.75046778210623</v>
      </c>
      <c r="E663" s="119">
        <f t="shared" si="85"/>
        <v>63.341513801242797</v>
      </c>
      <c r="F663" s="93">
        <f t="shared" si="86"/>
        <v>1145.261551005663</v>
      </c>
      <c r="G663" s="93" t="str">
        <f t="shared" si="87"/>
        <v>N/A</v>
      </c>
      <c r="H663" s="93">
        <f t="shared" si="88"/>
        <v>977.51108322355685</v>
      </c>
      <c r="I663" s="93">
        <f t="shared" si="89"/>
        <v>1081.9200372044202</v>
      </c>
    </row>
    <row r="664" spans="1:9" x14ac:dyDescent="0.75">
      <c r="A664" s="99">
        <v>6.49999999999996</v>
      </c>
      <c r="B664" s="119">
        <f t="shared" si="82"/>
        <v>122.52211349000117</v>
      </c>
      <c r="C664" s="119" t="str">
        <f t="shared" si="83"/>
        <v>MAX FLOW REACHED</v>
      </c>
      <c r="D664" s="119">
        <f t="shared" si="84"/>
        <v>167.55237075813866</v>
      </c>
      <c r="E664" s="119">
        <f t="shared" si="85"/>
        <v>62.54061095865876</v>
      </c>
      <c r="F664" s="93">
        <f t="shared" si="86"/>
        <v>1148.4744856016011</v>
      </c>
      <c r="G664" s="93" t="str">
        <f t="shared" si="87"/>
        <v>N/A</v>
      </c>
      <c r="H664" s="93">
        <f t="shared" si="88"/>
        <v>980.92211484346251</v>
      </c>
      <c r="I664" s="93">
        <f t="shared" si="89"/>
        <v>1085.9338746429423</v>
      </c>
    </row>
    <row r="665" spans="1:9" x14ac:dyDescent="0.75">
      <c r="A665" s="99">
        <v>6.5099999999999598</v>
      </c>
      <c r="B665" s="119">
        <f t="shared" si="82"/>
        <v>122.71060904921657</v>
      </c>
      <c r="C665" s="119" t="str">
        <f t="shared" si="83"/>
        <v>MAX FLOW REACHED</v>
      </c>
      <c r="D665" s="119">
        <f t="shared" si="84"/>
        <v>167.35399659567952</v>
      </c>
      <c r="E665" s="119">
        <f t="shared" si="85"/>
        <v>61.738635092684092</v>
      </c>
      <c r="F665" s="93">
        <f t="shared" si="86"/>
        <v>1151.6923089779191</v>
      </c>
      <c r="G665" s="93" t="str">
        <f t="shared" si="87"/>
        <v>N/A</v>
      </c>
      <c r="H665" s="93">
        <f t="shared" si="88"/>
        <v>984.33831238223956</v>
      </c>
      <c r="I665" s="93">
        <f t="shared" si="89"/>
        <v>1089.953673885235</v>
      </c>
    </row>
    <row r="666" spans="1:9" x14ac:dyDescent="0.75">
      <c r="A666" s="99">
        <v>6.5199999999999596</v>
      </c>
      <c r="B666" s="119">
        <f t="shared" si="82"/>
        <v>122.89910460843195</v>
      </c>
      <c r="C666" s="119" t="str">
        <f t="shared" si="83"/>
        <v>MAX FLOW REACHED</v>
      </c>
      <c r="D666" s="119">
        <f t="shared" si="84"/>
        <v>167.15534529472876</v>
      </c>
      <c r="E666" s="119">
        <f t="shared" si="85"/>
        <v>60.935586203319019</v>
      </c>
      <c r="F666" s="93">
        <f t="shared" si="86"/>
        <v>1154.9150211346182</v>
      </c>
      <c r="G666" s="93" t="str">
        <f t="shared" si="87"/>
        <v>N/A</v>
      </c>
      <c r="H666" s="93">
        <f t="shared" si="88"/>
        <v>987.7596758398895</v>
      </c>
      <c r="I666" s="93">
        <f t="shared" si="89"/>
        <v>1093.9794349312992</v>
      </c>
    </row>
    <row r="667" spans="1:9" x14ac:dyDescent="0.75">
      <c r="A667" s="99">
        <v>6.5299999999999603</v>
      </c>
      <c r="B667" s="119">
        <f t="shared" si="82"/>
        <v>123.08760016764734</v>
      </c>
      <c r="C667" s="119" t="str">
        <f t="shared" si="83"/>
        <v>MAX FLOW REACHED</v>
      </c>
      <c r="D667" s="119">
        <f t="shared" si="84"/>
        <v>166.95641685528648</v>
      </c>
      <c r="E667" s="119">
        <f t="shared" si="85"/>
        <v>60.131464290563429</v>
      </c>
      <c r="F667" s="93">
        <f t="shared" si="86"/>
        <v>1158.1426220716974</v>
      </c>
      <c r="G667" s="93" t="str">
        <f t="shared" si="87"/>
        <v>N/A</v>
      </c>
      <c r="H667" s="93">
        <f t="shared" si="88"/>
        <v>991.18620521641083</v>
      </c>
      <c r="I667" s="93">
        <f t="shared" si="89"/>
        <v>1098.011157781134</v>
      </c>
    </row>
    <row r="668" spans="1:9" x14ac:dyDescent="0.75">
      <c r="A668" s="99">
        <v>6.5399999999999601</v>
      </c>
      <c r="B668" s="119">
        <f t="shared" si="82"/>
        <v>123.27609572686272</v>
      </c>
      <c r="C668" s="119" t="str">
        <f t="shared" si="83"/>
        <v>MAX FLOW REACHED</v>
      </c>
      <c r="D668" s="119">
        <f t="shared" si="84"/>
        <v>166.75721127735255</v>
      </c>
      <c r="E668" s="119">
        <f t="shared" si="85"/>
        <v>59.32626935441732</v>
      </c>
      <c r="F668" s="93">
        <f t="shared" si="86"/>
        <v>1161.3751117891572</v>
      </c>
      <c r="G668" s="93" t="str">
        <f t="shared" si="87"/>
        <v>N/A</v>
      </c>
      <c r="H668" s="93">
        <f t="shared" si="88"/>
        <v>994.61790051180469</v>
      </c>
      <c r="I668" s="93">
        <f t="shared" si="89"/>
        <v>1102.04884243474</v>
      </c>
    </row>
    <row r="669" spans="1:9" x14ac:dyDescent="0.75">
      <c r="A669" s="99">
        <v>6.5499999999999599</v>
      </c>
      <c r="B669" s="119">
        <f t="shared" si="82"/>
        <v>123.4645912860781</v>
      </c>
      <c r="C669" s="119" t="str">
        <f t="shared" si="83"/>
        <v>MAX FLOW REACHED</v>
      </c>
      <c r="D669" s="119">
        <f t="shared" si="84"/>
        <v>166.5577285609271</v>
      </c>
      <c r="E669" s="119">
        <f t="shared" si="85"/>
        <v>58.520001394880808</v>
      </c>
      <c r="F669" s="93">
        <f t="shared" si="86"/>
        <v>1164.6124902869976</v>
      </c>
      <c r="G669" s="93" t="str">
        <f t="shared" si="87"/>
        <v>N/A</v>
      </c>
      <c r="H669" s="93">
        <f t="shared" si="88"/>
        <v>998.05476172607052</v>
      </c>
      <c r="I669" s="93">
        <f t="shared" si="89"/>
        <v>1106.0924888921168</v>
      </c>
    </row>
    <row r="670" spans="1:9" x14ac:dyDescent="0.75">
      <c r="A670" s="99">
        <v>6.5599999999999596</v>
      </c>
      <c r="B670" s="119">
        <f t="shared" si="82"/>
        <v>123.6530868452935</v>
      </c>
      <c r="C670" s="119" t="str">
        <f t="shared" si="83"/>
        <v>MAX FLOW REACHED</v>
      </c>
      <c r="D670" s="119">
        <f t="shared" si="84"/>
        <v>166.35796870601001</v>
      </c>
      <c r="E670" s="119">
        <f t="shared" si="85"/>
        <v>57.712660411953664</v>
      </c>
      <c r="F670" s="93">
        <f t="shared" si="86"/>
        <v>1167.8547575652181</v>
      </c>
      <c r="G670" s="93" t="str">
        <f t="shared" si="87"/>
        <v>N/A</v>
      </c>
      <c r="H670" s="93">
        <f t="shared" si="88"/>
        <v>1001.496788859208</v>
      </c>
      <c r="I670" s="93">
        <f t="shared" si="89"/>
        <v>1110.1420971532643</v>
      </c>
    </row>
    <row r="671" spans="1:9" x14ac:dyDescent="0.75">
      <c r="A671" s="99">
        <v>6.5699999999999497</v>
      </c>
      <c r="B671" s="119">
        <f t="shared" ref="B671:B734" si="90">A671*$E$3*60*1000</f>
        <v>123.8415824045087</v>
      </c>
      <c r="C671" s="119" t="str">
        <f t="shared" ref="C671:C734" si="91">IF( $B671&lt;H$9, H$3*$B671^2+H$4*$B671+H$5, "MAX FLOW REACHED")</f>
        <v>MAX FLOW REACHED</v>
      </c>
      <c r="D671" s="119">
        <f t="shared" ref="D671:D734" si="92">IF( $B671&lt;I$9, I$3*$B671^2+I$4*$B671+I$5, "MAX FLOW REACHED")</f>
        <v>166.15793171260157</v>
      </c>
      <c r="E671" s="119">
        <f t="shared" ref="E671:E734" si="93">IF( $B671&lt;J$9, J$3*$B671^2+J$4*$B671+J$5, "MAX FLOW REACHED")</f>
        <v>56.904246405636968</v>
      </c>
      <c r="F671" s="93">
        <f t="shared" ref="F671:F734" si="94">($M$2*$M$3*$B$3+$E$4*($B$2*$M$2*(A671^2)/(2*$E$2))+($E$5*$M$2*A671^2)/2+($E$6*A671))/1000</f>
        <v>1171.1019136238162</v>
      </c>
      <c r="G671" s="93" t="str">
        <f t="shared" ref="G671:G734" si="95">IF(C671&lt;&gt;"MAX FLOW REACHED",ABS(C671-$F671),"N/A")</f>
        <v>N/A</v>
      </c>
      <c r="H671" s="93">
        <f t="shared" ref="H671:H734" si="96">IF(D671&lt;&gt;"MAX FLOW REACHED",ABS(D671-$F671),"N/A")</f>
        <v>1004.9439819112147</v>
      </c>
      <c r="I671" s="93">
        <f t="shared" ref="I671:I734" si="97">IF(E671&lt;&gt;"MAX FLOW REACHED",ABS(E671-$F671),"N/A")</f>
        <v>1114.1976672181793</v>
      </c>
    </row>
    <row r="672" spans="1:9" x14ac:dyDescent="0.75">
      <c r="A672" s="99">
        <v>6.5799999999999503</v>
      </c>
      <c r="B672" s="119">
        <f t="shared" si="90"/>
        <v>124.0300779637241</v>
      </c>
      <c r="C672" s="119" t="str">
        <f t="shared" si="91"/>
        <v>MAX FLOW REACHED</v>
      </c>
      <c r="D672" s="119">
        <f t="shared" si="92"/>
        <v>165.95761758070134</v>
      </c>
      <c r="E672" s="119">
        <f t="shared" si="93"/>
        <v>56.094759375928845</v>
      </c>
      <c r="F672" s="93">
        <f t="shared" si="94"/>
        <v>1174.3539584627983</v>
      </c>
      <c r="G672" s="93" t="str">
        <f t="shared" si="95"/>
        <v>N/A</v>
      </c>
      <c r="H672" s="93">
        <f t="shared" si="96"/>
        <v>1008.396340882097</v>
      </c>
      <c r="I672" s="93">
        <f t="shared" si="97"/>
        <v>1118.2591990868696</v>
      </c>
    </row>
    <row r="673" spans="1:9" x14ac:dyDescent="0.75">
      <c r="A673" s="99">
        <v>6.5899999999999501</v>
      </c>
      <c r="B673" s="119">
        <f t="shared" si="90"/>
        <v>124.21857352293949</v>
      </c>
      <c r="C673" s="119" t="str">
        <f t="shared" si="91"/>
        <v>MAX FLOW REACHED</v>
      </c>
      <c r="D673" s="119">
        <f t="shared" si="92"/>
        <v>165.75702631030953</v>
      </c>
      <c r="E673" s="119">
        <f t="shared" si="93"/>
        <v>55.284199322830261</v>
      </c>
      <c r="F673" s="93">
        <f t="shared" si="94"/>
        <v>1177.6108920821603</v>
      </c>
      <c r="G673" s="93" t="str">
        <f t="shared" si="95"/>
        <v>N/A</v>
      </c>
      <c r="H673" s="93">
        <f t="shared" si="96"/>
        <v>1011.8538657718507</v>
      </c>
      <c r="I673" s="93">
        <f t="shared" si="97"/>
        <v>1122.3266927593299</v>
      </c>
    </row>
    <row r="674" spans="1:9" x14ac:dyDescent="0.75">
      <c r="A674" s="99">
        <v>6.5999999999999499</v>
      </c>
      <c r="B674" s="119">
        <f t="shared" si="90"/>
        <v>124.40706908215488</v>
      </c>
      <c r="C674" s="119" t="str">
        <f t="shared" si="91"/>
        <v>MAX FLOW REACHED</v>
      </c>
      <c r="D674" s="119">
        <f t="shared" si="92"/>
        <v>165.55615790142613</v>
      </c>
      <c r="E674" s="119">
        <f t="shared" si="93"/>
        <v>54.47256624634133</v>
      </c>
      <c r="F674" s="93">
        <f t="shared" si="94"/>
        <v>1180.8727144819031</v>
      </c>
      <c r="G674" s="93" t="str">
        <f t="shared" si="95"/>
        <v>N/A</v>
      </c>
      <c r="H674" s="93">
        <f t="shared" si="96"/>
        <v>1015.316556580477</v>
      </c>
      <c r="I674" s="93">
        <f t="shared" si="97"/>
        <v>1126.4001482355618</v>
      </c>
    </row>
    <row r="675" spans="1:9" x14ac:dyDescent="0.75">
      <c r="A675" s="99">
        <v>6.6099999999999497</v>
      </c>
      <c r="B675" s="119">
        <f t="shared" si="90"/>
        <v>124.59556464137026</v>
      </c>
      <c r="C675" s="119" t="str">
        <f t="shared" si="91"/>
        <v>MAX FLOW REACHED</v>
      </c>
      <c r="D675" s="119">
        <f t="shared" si="92"/>
        <v>165.35501235405115</v>
      </c>
      <c r="E675" s="119">
        <f t="shared" si="93"/>
        <v>53.659860146461881</v>
      </c>
      <c r="F675" s="93">
        <f t="shared" si="94"/>
        <v>1184.1394256620263</v>
      </c>
      <c r="G675" s="93" t="str">
        <f t="shared" si="95"/>
        <v>N/A</v>
      </c>
      <c r="H675" s="93">
        <f t="shared" si="96"/>
        <v>1018.7844133079751</v>
      </c>
      <c r="I675" s="93">
        <f t="shared" si="97"/>
        <v>1130.4795655155644</v>
      </c>
    </row>
    <row r="676" spans="1:9" x14ac:dyDescent="0.75">
      <c r="A676" s="99">
        <v>6.6199999999999504</v>
      </c>
      <c r="B676" s="119">
        <f t="shared" si="90"/>
        <v>124.78406020058564</v>
      </c>
      <c r="C676" s="119" t="str">
        <f t="shared" si="91"/>
        <v>MAX FLOW REACHED</v>
      </c>
      <c r="D676" s="119">
        <f t="shared" si="92"/>
        <v>165.15358966818459</v>
      </c>
      <c r="E676" s="119">
        <f t="shared" si="93"/>
        <v>52.846081023191914</v>
      </c>
      <c r="F676" s="93">
        <f t="shared" si="94"/>
        <v>1187.4110256225306</v>
      </c>
      <c r="G676" s="93" t="str">
        <f t="shared" si="95"/>
        <v>N/A</v>
      </c>
      <c r="H676" s="93">
        <f t="shared" si="96"/>
        <v>1022.257435954346</v>
      </c>
      <c r="I676" s="93">
        <f t="shared" si="97"/>
        <v>1134.5649445993386</v>
      </c>
    </row>
    <row r="677" spans="1:9" x14ac:dyDescent="0.75">
      <c r="A677" s="99">
        <v>6.6299999999999502</v>
      </c>
      <c r="B677" s="119">
        <f t="shared" si="90"/>
        <v>124.97255575980103</v>
      </c>
      <c r="C677" s="119" t="str">
        <f t="shared" si="91"/>
        <v>MAX FLOW REACHED</v>
      </c>
      <c r="D677" s="119">
        <f t="shared" si="92"/>
        <v>164.95188984382645</v>
      </c>
      <c r="E677" s="119">
        <f t="shared" si="93"/>
        <v>52.031228876531429</v>
      </c>
      <c r="F677" s="93">
        <f t="shared" si="94"/>
        <v>1190.6875143634147</v>
      </c>
      <c r="G677" s="93" t="str">
        <f t="shared" si="95"/>
        <v>N/A</v>
      </c>
      <c r="H677" s="93">
        <f t="shared" si="96"/>
        <v>1025.7356245195883</v>
      </c>
      <c r="I677" s="93">
        <f t="shared" si="97"/>
        <v>1138.6562854868832</v>
      </c>
    </row>
    <row r="678" spans="1:9" x14ac:dyDescent="0.75">
      <c r="A678" s="99">
        <v>6.6399999999999499</v>
      </c>
      <c r="B678" s="119">
        <f t="shared" si="90"/>
        <v>125.16105131901642</v>
      </c>
      <c r="C678" s="119" t="str">
        <f t="shared" si="91"/>
        <v>MAX FLOW REACHED</v>
      </c>
      <c r="D678" s="119">
        <f t="shared" si="92"/>
        <v>164.74991288097675</v>
      </c>
      <c r="E678" s="119">
        <f t="shared" si="93"/>
        <v>51.215303706480483</v>
      </c>
      <c r="F678" s="93">
        <f t="shared" si="94"/>
        <v>1193.9688918846796</v>
      </c>
      <c r="G678" s="93" t="str">
        <f t="shared" si="95"/>
        <v>N/A</v>
      </c>
      <c r="H678" s="93">
        <f t="shared" si="96"/>
        <v>1029.2189790037028</v>
      </c>
      <c r="I678" s="93">
        <f t="shared" si="97"/>
        <v>1142.7535881781992</v>
      </c>
    </row>
    <row r="679" spans="1:9" x14ac:dyDescent="0.75">
      <c r="A679" s="99">
        <v>6.6499999999999497</v>
      </c>
      <c r="B679" s="119">
        <f t="shared" si="90"/>
        <v>125.34954687823181</v>
      </c>
      <c r="C679" s="119" t="str">
        <f t="shared" si="91"/>
        <v>MAX FLOW REACHED</v>
      </c>
      <c r="D679" s="119">
        <f t="shared" si="92"/>
        <v>164.54765877963544</v>
      </c>
      <c r="E679" s="119">
        <f t="shared" si="93"/>
        <v>50.39830551303902</v>
      </c>
      <c r="F679" s="93">
        <f t="shared" si="94"/>
        <v>1197.2551581863249</v>
      </c>
      <c r="G679" s="93" t="str">
        <f t="shared" si="95"/>
        <v>N/A</v>
      </c>
      <c r="H679" s="93">
        <f t="shared" si="96"/>
        <v>1032.7074994066895</v>
      </c>
      <c r="I679" s="93">
        <f t="shared" si="97"/>
        <v>1146.8568526732859</v>
      </c>
    </row>
    <row r="680" spans="1:9" x14ac:dyDescent="0.75">
      <c r="A680" s="99">
        <v>6.6599999999999504</v>
      </c>
      <c r="B680" s="119">
        <f t="shared" si="90"/>
        <v>125.5380424374472</v>
      </c>
      <c r="C680" s="119" t="str">
        <f t="shared" si="91"/>
        <v>MAX FLOW REACHED</v>
      </c>
      <c r="D680" s="119">
        <f t="shared" si="92"/>
        <v>164.34512753980255</v>
      </c>
      <c r="E680" s="119">
        <f t="shared" si="93"/>
        <v>49.580234296207095</v>
      </c>
      <c r="F680" s="93">
        <f t="shared" si="94"/>
        <v>1200.5463132683512</v>
      </c>
      <c r="G680" s="93" t="str">
        <f t="shared" si="95"/>
        <v>N/A</v>
      </c>
      <c r="H680" s="93">
        <f t="shared" si="96"/>
        <v>1036.2011857285488</v>
      </c>
      <c r="I680" s="93">
        <f t="shared" si="97"/>
        <v>1150.9660789721443</v>
      </c>
    </row>
    <row r="681" spans="1:9" x14ac:dyDescent="0.75">
      <c r="A681" s="99">
        <v>6.6699999999999502</v>
      </c>
      <c r="B681" s="119">
        <f t="shared" si="90"/>
        <v>125.72653799666259</v>
      </c>
      <c r="C681" s="119" t="str">
        <f t="shared" si="91"/>
        <v>MAX FLOW REACHED</v>
      </c>
      <c r="D681" s="119">
        <f t="shared" si="92"/>
        <v>164.14231916147807</v>
      </c>
      <c r="E681" s="119">
        <f t="shared" si="93"/>
        <v>48.76109005598471</v>
      </c>
      <c r="F681" s="93">
        <f t="shared" si="94"/>
        <v>1203.8423571307571</v>
      </c>
      <c r="G681" s="93" t="str">
        <f t="shared" si="95"/>
        <v>N/A</v>
      </c>
      <c r="H681" s="93">
        <f t="shared" si="96"/>
        <v>1039.700037969279</v>
      </c>
      <c r="I681" s="93">
        <f t="shared" si="97"/>
        <v>1155.0812670747723</v>
      </c>
    </row>
    <row r="682" spans="1:9" x14ac:dyDescent="0.75">
      <c r="A682" s="99">
        <v>6.67999999999995</v>
      </c>
      <c r="B682" s="119">
        <f t="shared" si="90"/>
        <v>125.91503355587797</v>
      </c>
      <c r="C682" s="119" t="str">
        <f t="shared" si="91"/>
        <v>MAX FLOW REACHED</v>
      </c>
      <c r="D682" s="119">
        <f t="shared" si="92"/>
        <v>163.93923364466201</v>
      </c>
      <c r="E682" s="119">
        <f t="shared" si="93"/>
        <v>47.940872792371806</v>
      </c>
      <c r="F682" s="93">
        <f t="shared" si="94"/>
        <v>1207.143289773544</v>
      </c>
      <c r="G682" s="93" t="str">
        <f t="shared" si="95"/>
        <v>N/A</v>
      </c>
      <c r="H682" s="93">
        <f t="shared" si="96"/>
        <v>1043.204056128882</v>
      </c>
      <c r="I682" s="93">
        <f t="shared" si="97"/>
        <v>1159.2024169811721</v>
      </c>
    </row>
    <row r="683" spans="1:9" x14ac:dyDescent="0.75">
      <c r="A683" s="99">
        <v>6.6899999999999498</v>
      </c>
      <c r="B683" s="119">
        <f t="shared" si="90"/>
        <v>126.10352911509337</v>
      </c>
      <c r="C683" s="119" t="str">
        <f t="shared" si="91"/>
        <v>MAX FLOW REACHED</v>
      </c>
      <c r="D683" s="119">
        <f t="shared" si="92"/>
        <v>163.73587098935437</v>
      </c>
      <c r="E683" s="119">
        <f t="shared" si="93"/>
        <v>47.119582505368385</v>
      </c>
      <c r="F683" s="93">
        <f t="shared" si="94"/>
        <v>1210.4491111967109</v>
      </c>
      <c r="G683" s="93" t="str">
        <f t="shared" si="95"/>
        <v>N/A</v>
      </c>
      <c r="H683" s="93">
        <f t="shared" si="96"/>
        <v>1046.7132402073564</v>
      </c>
      <c r="I683" s="93">
        <f t="shared" si="97"/>
        <v>1163.3295286913426</v>
      </c>
    </row>
    <row r="684" spans="1:9" x14ac:dyDescent="0.75">
      <c r="A684" s="99">
        <v>6.6999999999999504</v>
      </c>
      <c r="B684" s="119">
        <f t="shared" si="90"/>
        <v>126.29202467430875</v>
      </c>
      <c r="C684" s="119" t="str">
        <f t="shared" si="91"/>
        <v>MAX FLOW REACHED</v>
      </c>
      <c r="D684" s="119">
        <f t="shared" si="92"/>
        <v>163.53223119555514</v>
      </c>
      <c r="E684" s="119">
        <f t="shared" si="93"/>
        <v>46.297219194974559</v>
      </c>
      <c r="F684" s="93">
        <f t="shared" si="94"/>
        <v>1213.7598214002592</v>
      </c>
      <c r="G684" s="93" t="str">
        <f t="shared" si="95"/>
        <v>N/A</v>
      </c>
      <c r="H684" s="93">
        <f t="shared" si="96"/>
        <v>1050.227590204704</v>
      </c>
      <c r="I684" s="93">
        <f t="shared" si="97"/>
        <v>1167.4626022052846</v>
      </c>
    </row>
    <row r="685" spans="1:9" x14ac:dyDescent="0.75">
      <c r="A685" s="99">
        <v>6.7099999999999502</v>
      </c>
      <c r="B685" s="119">
        <f t="shared" si="90"/>
        <v>126.48052023352413</v>
      </c>
      <c r="C685" s="119" t="str">
        <f t="shared" si="91"/>
        <v>MAX FLOW REACHED</v>
      </c>
      <c r="D685" s="119">
        <f t="shared" si="92"/>
        <v>163.32831426326436</v>
      </c>
      <c r="E685" s="119">
        <f t="shared" si="93"/>
        <v>45.473782861190159</v>
      </c>
      <c r="F685" s="93">
        <f t="shared" si="94"/>
        <v>1217.0754203841875</v>
      </c>
      <c r="G685" s="93" t="str">
        <f t="shared" si="95"/>
        <v>N/A</v>
      </c>
      <c r="H685" s="93">
        <f t="shared" si="96"/>
        <v>1053.747106120923</v>
      </c>
      <c r="I685" s="93">
        <f t="shared" si="97"/>
        <v>1171.6016375229974</v>
      </c>
    </row>
    <row r="686" spans="1:9" x14ac:dyDescent="0.75">
      <c r="A686" s="99">
        <v>6.71999999999995</v>
      </c>
      <c r="B686" s="119">
        <f t="shared" si="90"/>
        <v>126.66901579273951</v>
      </c>
      <c r="C686" s="119" t="str">
        <f t="shared" si="91"/>
        <v>MAX FLOW REACHED</v>
      </c>
      <c r="D686" s="119">
        <f t="shared" si="92"/>
        <v>163.124120192482</v>
      </c>
      <c r="E686" s="119">
        <f t="shared" si="93"/>
        <v>44.649273504015355</v>
      </c>
      <c r="F686" s="93">
        <f t="shared" si="94"/>
        <v>1220.3959081484961</v>
      </c>
      <c r="G686" s="93" t="str">
        <f t="shared" si="95"/>
        <v>N/A</v>
      </c>
      <c r="H686" s="93">
        <f t="shared" si="96"/>
        <v>1057.2717879560141</v>
      </c>
      <c r="I686" s="93">
        <f t="shared" si="97"/>
        <v>1175.7466346444808</v>
      </c>
    </row>
    <row r="687" spans="1:9" x14ac:dyDescent="0.75">
      <c r="A687" s="99">
        <v>6.7299999999999498</v>
      </c>
      <c r="B687" s="119">
        <f t="shared" si="90"/>
        <v>126.85751135195488</v>
      </c>
      <c r="C687" s="119" t="str">
        <f t="shared" si="91"/>
        <v>MAX FLOW REACHED</v>
      </c>
      <c r="D687" s="119">
        <f t="shared" si="92"/>
        <v>162.91964898320805</v>
      </c>
      <c r="E687" s="119">
        <f t="shared" si="93"/>
        <v>43.823691123450146</v>
      </c>
      <c r="F687" s="93">
        <f t="shared" si="94"/>
        <v>1223.7212846931857</v>
      </c>
      <c r="G687" s="93" t="str">
        <f t="shared" si="95"/>
        <v>N/A</v>
      </c>
      <c r="H687" s="93">
        <f t="shared" si="96"/>
        <v>1060.8016357099777</v>
      </c>
      <c r="I687" s="93">
        <f t="shared" si="97"/>
        <v>1179.8975935697356</v>
      </c>
    </row>
    <row r="688" spans="1:9" x14ac:dyDescent="0.75">
      <c r="A688" s="99">
        <v>6.7399999999999496</v>
      </c>
      <c r="B688" s="119">
        <f t="shared" si="90"/>
        <v>127.04600691117029</v>
      </c>
      <c r="C688" s="119" t="str">
        <f t="shared" si="91"/>
        <v>MAX FLOW REACHED</v>
      </c>
      <c r="D688" s="119">
        <f t="shared" si="92"/>
        <v>162.71490063544246</v>
      </c>
      <c r="E688" s="119">
        <f t="shared" si="93"/>
        <v>42.997035719494193</v>
      </c>
      <c r="F688" s="93">
        <f t="shared" si="94"/>
        <v>1227.0515500182555</v>
      </c>
      <c r="G688" s="93" t="str">
        <f t="shared" si="95"/>
        <v>N/A</v>
      </c>
      <c r="H688" s="93">
        <f t="shared" si="96"/>
        <v>1064.336649382813</v>
      </c>
      <c r="I688" s="93">
        <f t="shared" si="97"/>
        <v>1184.0545142987612</v>
      </c>
    </row>
    <row r="689" spans="1:9" x14ac:dyDescent="0.75">
      <c r="A689" s="99">
        <v>6.7499999999999503</v>
      </c>
      <c r="B689" s="119">
        <f t="shared" si="90"/>
        <v>127.23450247038571</v>
      </c>
      <c r="C689" s="119" t="str">
        <f t="shared" si="91"/>
        <v>MAX FLOW REACHED</v>
      </c>
      <c r="D689" s="119">
        <f t="shared" si="92"/>
        <v>162.50987514918529</v>
      </c>
      <c r="E689" s="119">
        <f t="shared" si="93"/>
        <v>42.169307292147778</v>
      </c>
      <c r="F689" s="93">
        <f t="shared" si="94"/>
        <v>1230.3867041237063</v>
      </c>
      <c r="G689" s="93" t="str">
        <f t="shared" si="95"/>
        <v>N/A</v>
      </c>
      <c r="H689" s="93">
        <f t="shared" si="96"/>
        <v>1067.876828974521</v>
      </c>
      <c r="I689" s="93">
        <f t="shared" si="97"/>
        <v>1188.2173968315585</v>
      </c>
    </row>
    <row r="690" spans="1:9" x14ac:dyDescent="0.75">
      <c r="A690" s="99">
        <v>6.75999999999995</v>
      </c>
      <c r="B690" s="119">
        <f t="shared" si="90"/>
        <v>127.42299802960108</v>
      </c>
      <c r="C690" s="119" t="str">
        <f t="shared" si="91"/>
        <v>MAX FLOW REACHED</v>
      </c>
      <c r="D690" s="119">
        <f t="shared" si="92"/>
        <v>162.30457252443659</v>
      </c>
      <c r="E690" s="119">
        <f t="shared" si="93"/>
        <v>41.340505841411073</v>
      </c>
      <c r="F690" s="93">
        <f t="shared" si="94"/>
        <v>1233.7267470095369</v>
      </c>
      <c r="G690" s="93" t="str">
        <f t="shared" si="95"/>
        <v>N/A</v>
      </c>
      <c r="H690" s="93">
        <f t="shared" si="96"/>
        <v>1071.4221744851002</v>
      </c>
      <c r="I690" s="93">
        <f t="shared" si="97"/>
        <v>1192.3862411681257</v>
      </c>
    </row>
    <row r="691" spans="1:9" x14ac:dyDescent="0.75">
      <c r="A691" s="99">
        <v>6.7699999999999498</v>
      </c>
      <c r="B691" s="119">
        <f t="shared" si="90"/>
        <v>127.61149358881646</v>
      </c>
      <c r="C691" s="119" t="str">
        <f t="shared" si="91"/>
        <v>MAX FLOW REACHED</v>
      </c>
      <c r="D691" s="119">
        <f t="shared" si="92"/>
        <v>162.09899276119631</v>
      </c>
      <c r="E691" s="119">
        <f t="shared" si="93"/>
        <v>40.51063136728385</v>
      </c>
      <c r="F691" s="93">
        <f t="shared" si="94"/>
        <v>1237.0716786757484</v>
      </c>
      <c r="G691" s="93" t="str">
        <f t="shared" si="95"/>
        <v>N/A</v>
      </c>
      <c r="H691" s="93">
        <f t="shared" si="96"/>
        <v>1074.9726859145521</v>
      </c>
      <c r="I691" s="93">
        <f t="shared" si="97"/>
        <v>1196.5610473084646</v>
      </c>
    </row>
    <row r="692" spans="1:9" x14ac:dyDescent="0.75">
      <c r="A692" s="99">
        <v>6.7799999999999496</v>
      </c>
      <c r="B692" s="119">
        <f t="shared" si="90"/>
        <v>127.79998914803184</v>
      </c>
      <c r="C692" s="119" t="str">
        <f t="shared" si="91"/>
        <v>MAX FLOW REACHED</v>
      </c>
      <c r="D692" s="119">
        <f t="shared" si="92"/>
        <v>161.89313585946445</v>
      </c>
      <c r="E692" s="119">
        <f t="shared" si="93"/>
        <v>39.679683869766109</v>
      </c>
      <c r="F692" s="93">
        <f t="shared" si="94"/>
        <v>1240.42149912234</v>
      </c>
      <c r="G692" s="93" t="str">
        <f t="shared" si="95"/>
        <v>N/A</v>
      </c>
      <c r="H692" s="93">
        <f t="shared" si="96"/>
        <v>1078.5283632628757</v>
      </c>
      <c r="I692" s="93">
        <f t="shared" si="97"/>
        <v>1200.7418152525738</v>
      </c>
    </row>
    <row r="693" spans="1:9" x14ac:dyDescent="0.75">
      <c r="A693" s="99">
        <v>6.7899999999999503</v>
      </c>
      <c r="B693" s="119">
        <f t="shared" si="90"/>
        <v>127.98848470724722</v>
      </c>
      <c r="C693" s="119" t="str">
        <f t="shared" si="91"/>
        <v>MAX FLOW REACHED</v>
      </c>
      <c r="D693" s="119">
        <f t="shared" si="92"/>
        <v>161.68700181924098</v>
      </c>
      <c r="E693" s="119">
        <f t="shared" si="93"/>
        <v>38.84766334885785</v>
      </c>
      <c r="F693" s="93">
        <f t="shared" si="94"/>
        <v>1243.7762083493126</v>
      </c>
      <c r="G693" s="93" t="str">
        <f t="shared" si="95"/>
        <v>N/A</v>
      </c>
      <c r="H693" s="93">
        <f t="shared" si="96"/>
        <v>1082.0892065300716</v>
      </c>
      <c r="I693" s="93">
        <f t="shared" si="97"/>
        <v>1204.9285450004547</v>
      </c>
    </row>
    <row r="694" spans="1:9" x14ac:dyDescent="0.75">
      <c r="A694" s="99">
        <v>6.7999999999999501</v>
      </c>
      <c r="B694" s="119">
        <f t="shared" si="90"/>
        <v>128.17698026646264</v>
      </c>
      <c r="C694" s="119" t="str">
        <f t="shared" si="91"/>
        <v>MAX FLOW REACHED</v>
      </c>
      <c r="D694" s="119">
        <f t="shared" si="92"/>
        <v>161.48059064052592</v>
      </c>
      <c r="E694" s="119">
        <f t="shared" si="93"/>
        <v>38.014569804559017</v>
      </c>
      <c r="F694" s="93">
        <f t="shared" si="94"/>
        <v>1247.1358063566654</v>
      </c>
      <c r="G694" s="93" t="str">
        <f t="shared" si="95"/>
        <v>N/A</v>
      </c>
      <c r="H694" s="93">
        <f t="shared" si="96"/>
        <v>1085.6552157161395</v>
      </c>
      <c r="I694" s="93">
        <f t="shared" si="97"/>
        <v>1209.1212365521064</v>
      </c>
    </row>
    <row r="695" spans="1:9" x14ac:dyDescent="0.75">
      <c r="A695" s="99">
        <v>6.8099999999999499</v>
      </c>
      <c r="B695" s="119">
        <f t="shared" si="90"/>
        <v>128.365475825678</v>
      </c>
      <c r="C695" s="119" t="str">
        <f t="shared" si="91"/>
        <v>MAX FLOW REACHED</v>
      </c>
      <c r="D695" s="119">
        <f t="shared" si="92"/>
        <v>161.27390232331931</v>
      </c>
      <c r="E695" s="119">
        <f t="shared" si="93"/>
        <v>37.180403236869893</v>
      </c>
      <c r="F695" s="93">
        <f t="shared" si="94"/>
        <v>1250.5002931443992</v>
      </c>
      <c r="G695" s="93" t="str">
        <f t="shared" si="95"/>
        <v>N/A</v>
      </c>
      <c r="H695" s="93">
        <f t="shared" si="96"/>
        <v>1089.2263908210798</v>
      </c>
      <c r="I695" s="93">
        <f t="shared" si="97"/>
        <v>1213.3198899075292</v>
      </c>
    </row>
    <row r="696" spans="1:9" x14ac:dyDescent="0.75">
      <c r="A696" s="99">
        <v>6.8199999999999497</v>
      </c>
      <c r="B696" s="119">
        <f t="shared" si="90"/>
        <v>128.55397138489337</v>
      </c>
      <c r="C696" s="119" t="str">
        <f t="shared" si="91"/>
        <v>MAX FLOW REACHED</v>
      </c>
      <c r="D696" s="119">
        <f t="shared" si="92"/>
        <v>161.06693686762111</v>
      </c>
      <c r="E696" s="119">
        <f t="shared" si="93"/>
        <v>36.345163645790251</v>
      </c>
      <c r="F696" s="93">
        <f t="shared" si="94"/>
        <v>1253.8696687125125</v>
      </c>
      <c r="G696" s="93" t="str">
        <f t="shared" si="95"/>
        <v>N/A</v>
      </c>
      <c r="H696" s="93">
        <f t="shared" si="96"/>
        <v>1092.8027318448915</v>
      </c>
      <c r="I696" s="93">
        <f t="shared" si="97"/>
        <v>1217.5245050667222</v>
      </c>
    </row>
    <row r="697" spans="1:9" x14ac:dyDescent="0.75">
      <c r="A697" s="99">
        <v>6.8299999999999503</v>
      </c>
      <c r="B697" s="119">
        <f t="shared" si="90"/>
        <v>128.7424669441088</v>
      </c>
      <c r="C697" s="119" t="str">
        <f t="shared" si="91"/>
        <v>MAX FLOW REACHED</v>
      </c>
      <c r="D697" s="119">
        <f t="shared" si="92"/>
        <v>160.85969427343127</v>
      </c>
      <c r="E697" s="119">
        <f t="shared" si="93"/>
        <v>35.508851031319921</v>
      </c>
      <c r="F697" s="93">
        <f t="shared" si="94"/>
        <v>1257.2439330610075</v>
      </c>
      <c r="G697" s="93" t="str">
        <f t="shared" si="95"/>
        <v>N/A</v>
      </c>
      <c r="H697" s="93">
        <f t="shared" si="96"/>
        <v>1096.3842387875761</v>
      </c>
      <c r="I697" s="93">
        <f t="shared" si="97"/>
        <v>1221.7350820296876</v>
      </c>
    </row>
    <row r="698" spans="1:9" x14ac:dyDescent="0.75">
      <c r="A698" s="99">
        <v>6.8399999999999501</v>
      </c>
      <c r="B698" s="119">
        <f t="shared" si="90"/>
        <v>128.93096250332417</v>
      </c>
      <c r="C698" s="119" t="str">
        <f t="shared" si="91"/>
        <v>MAX FLOW REACHED</v>
      </c>
      <c r="D698" s="119">
        <f t="shared" si="92"/>
        <v>160.65217454074991</v>
      </c>
      <c r="E698" s="119">
        <f t="shared" si="93"/>
        <v>34.6714653934593</v>
      </c>
      <c r="F698" s="93">
        <f t="shared" si="94"/>
        <v>1260.6230861898823</v>
      </c>
      <c r="G698" s="93" t="str">
        <f t="shared" si="95"/>
        <v>N/A</v>
      </c>
      <c r="H698" s="93">
        <f t="shared" si="96"/>
        <v>1099.9709116491324</v>
      </c>
      <c r="I698" s="93">
        <f t="shared" si="97"/>
        <v>1225.951620796423</v>
      </c>
    </row>
    <row r="699" spans="1:9" x14ac:dyDescent="0.75">
      <c r="A699" s="99">
        <v>6.8499999999999499</v>
      </c>
      <c r="B699" s="119">
        <f t="shared" si="90"/>
        <v>129.11945806253954</v>
      </c>
      <c r="C699" s="119" t="str">
        <f t="shared" si="91"/>
        <v>MAX FLOW REACHED</v>
      </c>
      <c r="D699" s="119">
        <f t="shared" si="92"/>
        <v>160.44437766957699</v>
      </c>
      <c r="E699" s="119">
        <f t="shared" si="93"/>
        <v>33.833006732208219</v>
      </c>
      <c r="F699" s="93">
        <f t="shared" si="94"/>
        <v>1264.0071280991372</v>
      </c>
      <c r="G699" s="93" t="str">
        <f t="shared" si="95"/>
        <v>N/A</v>
      </c>
      <c r="H699" s="93">
        <f t="shared" si="96"/>
        <v>1103.5627504295601</v>
      </c>
      <c r="I699" s="93">
        <f t="shared" si="97"/>
        <v>1230.1741213669288</v>
      </c>
    </row>
    <row r="700" spans="1:9" x14ac:dyDescent="0.75">
      <c r="A700" s="99">
        <v>6.8599999999999497</v>
      </c>
      <c r="B700" s="119">
        <f t="shared" si="90"/>
        <v>129.30795362175496</v>
      </c>
      <c r="C700" s="119" t="str">
        <f t="shared" si="91"/>
        <v>MAX FLOW REACHED</v>
      </c>
      <c r="D700" s="119">
        <f t="shared" si="92"/>
        <v>160.23630365991241</v>
      </c>
      <c r="E700" s="119">
        <f t="shared" si="93"/>
        <v>32.993475047566392</v>
      </c>
      <c r="F700" s="93">
        <f t="shared" si="94"/>
        <v>1267.3960587887734</v>
      </c>
      <c r="G700" s="93" t="str">
        <f t="shared" si="95"/>
        <v>N/A</v>
      </c>
      <c r="H700" s="93">
        <f t="shared" si="96"/>
        <v>1107.159755128861</v>
      </c>
      <c r="I700" s="93">
        <f t="shared" si="97"/>
        <v>1234.4025837412071</v>
      </c>
    </row>
    <row r="701" spans="1:9" x14ac:dyDescent="0.75">
      <c r="A701" s="99">
        <v>6.8699999999999504</v>
      </c>
      <c r="B701" s="119">
        <f t="shared" si="90"/>
        <v>129.49644918097033</v>
      </c>
      <c r="C701" s="119" t="str">
        <f t="shared" si="91"/>
        <v>MAX FLOW REACHED</v>
      </c>
      <c r="D701" s="119">
        <f t="shared" si="92"/>
        <v>160.0279525117563</v>
      </c>
      <c r="E701" s="119">
        <f t="shared" si="93"/>
        <v>32.152870339534331</v>
      </c>
      <c r="F701" s="93">
        <f t="shared" si="94"/>
        <v>1270.7898782587899</v>
      </c>
      <c r="G701" s="93" t="str">
        <f t="shared" si="95"/>
        <v>N/A</v>
      </c>
      <c r="H701" s="93">
        <f t="shared" si="96"/>
        <v>1110.7619257470337</v>
      </c>
      <c r="I701" s="93">
        <f t="shared" si="97"/>
        <v>1238.6370079192557</v>
      </c>
    </row>
    <row r="702" spans="1:9" x14ac:dyDescent="0.75">
      <c r="A702" s="99">
        <v>6.8799999999999502</v>
      </c>
      <c r="B702" s="119">
        <f t="shared" si="90"/>
        <v>129.68494474018573</v>
      </c>
      <c r="C702" s="119" t="str">
        <f t="shared" si="91"/>
        <v>MAX FLOW REACHED</v>
      </c>
      <c r="D702" s="119">
        <f t="shared" si="92"/>
        <v>159.81932422510857</v>
      </c>
      <c r="E702" s="119">
        <f t="shared" si="93"/>
        <v>31.311192608111696</v>
      </c>
      <c r="F702" s="93">
        <f t="shared" si="94"/>
        <v>1274.1885865091872</v>
      </c>
      <c r="G702" s="93" t="str">
        <f t="shared" si="95"/>
        <v>N/A</v>
      </c>
      <c r="H702" s="93">
        <f t="shared" si="96"/>
        <v>1114.3692622840786</v>
      </c>
      <c r="I702" s="93">
        <f t="shared" si="97"/>
        <v>1242.8773939010755</v>
      </c>
    </row>
    <row r="703" spans="1:9" x14ac:dyDescent="0.75">
      <c r="A703" s="99">
        <v>6.8899999999999499</v>
      </c>
      <c r="B703" s="119">
        <f t="shared" si="90"/>
        <v>129.8734402994011</v>
      </c>
      <c r="C703" s="119" t="str">
        <f t="shared" si="91"/>
        <v>MAX FLOW REACHED</v>
      </c>
      <c r="D703" s="119">
        <f t="shared" si="92"/>
        <v>159.6104187999693</v>
      </c>
      <c r="E703" s="119">
        <f t="shared" si="93"/>
        <v>30.468441853298657</v>
      </c>
      <c r="F703" s="93">
        <f t="shared" si="94"/>
        <v>1277.592183539964</v>
      </c>
      <c r="G703" s="93" t="str">
        <f t="shared" si="95"/>
        <v>N/A</v>
      </c>
      <c r="H703" s="93">
        <f t="shared" si="96"/>
        <v>1117.9817647399948</v>
      </c>
      <c r="I703" s="93">
        <f t="shared" si="97"/>
        <v>1247.1237416866654</v>
      </c>
    </row>
    <row r="704" spans="1:9" x14ac:dyDescent="0.75">
      <c r="A704" s="99">
        <v>6.8999999999999497</v>
      </c>
      <c r="B704" s="119">
        <f t="shared" si="90"/>
        <v>130.06193585861647</v>
      </c>
      <c r="C704" s="119" t="str">
        <f t="shared" si="91"/>
        <v>MAX FLOW REACHED</v>
      </c>
      <c r="D704" s="119">
        <f t="shared" si="92"/>
        <v>159.40123623633846</v>
      </c>
      <c r="E704" s="119">
        <f t="shared" si="93"/>
        <v>29.624618075095157</v>
      </c>
      <c r="F704" s="93">
        <f t="shared" si="94"/>
        <v>1281.000669351122</v>
      </c>
      <c r="G704" s="93" t="str">
        <f t="shared" si="95"/>
        <v>N/A</v>
      </c>
      <c r="H704" s="93">
        <f t="shared" si="96"/>
        <v>1121.5994331147836</v>
      </c>
      <c r="I704" s="93">
        <f t="shared" si="97"/>
        <v>1251.3760512760268</v>
      </c>
    </row>
    <row r="705" spans="1:9" x14ac:dyDescent="0.75">
      <c r="A705" s="99">
        <v>6.9099999999999504</v>
      </c>
      <c r="B705" s="119">
        <f t="shared" si="90"/>
        <v>130.25043141783189</v>
      </c>
      <c r="C705" s="119" t="str">
        <f t="shared" si="91"/>
        <v>MAX FLOW REACHED</v>
      </c>
      <c r="D705" s="119">
        <f t="shared" si="92"/>
        <v>159.19177653421596</v>
      </c>
      <c r="E705" s="119">
        <f t="shared" si="93"/>
        <v>28.779721273500797</v>
      </c>
      <c r="F705" s="93">
        <f t="shared" si="94"/>
        <v>1284.4140439426608</v>
      </c>
      <c r="G705" s="93" t="str">
        <f t="shared" si="95"/>
        <v>N/A</v>
      </c>
      <c r="H705" s="93">
        <f t="shared" si="96"/>
        <v>1125.2222674084448</v>
      </c>
      <c r="I705" s="93">
        <f t="shared" si="97"/>
        <v>1255.6343226691599</v>
      </c>
    </row>
    <row r="706" spans="1:9" x14ac:dyDescent="0.75">
      <c r="A706" s="99">
        <v>6.9199999999999502</v>
      </c>
      <c r="B706" s="119">
        <f t="shared" si="90"/>
        <v>130.43892697704729</v>
      </c>
      <c r="C706" s="119" t="str">
        <f t="shared" si="91"/>
        <v>MAX FLOW REACHED</v>
      </c>
      <c r="D706" s="119">
        <f t="shared" si="92"/>
        <v>158.98203969360193</v>
      </c>
      <c r="E706" s="119">
        <f t="shared" si="93"/>
        <v>27.933751448516205</v>
      </c>
      <c r="F706" s="93">
        <f t="shared" si="94"/>
        <v>1287.8323073145798</v>
      </c>
      <c r="G706" s="93" t="str">
        <f t="shared" si="95"/>
        <v>N/A</v>
      </c>
      <c r="H706" s="93">
        <f t="shared" si="96"/>
        <v>1128.8502676209778</v>
      </c>
      <c r="I706" s="93">
        <f t="shared" si="97"/>
        <v>1259.8985558660636</v>
      </c>
    </row>
    <row r="707" spans="1:9" x14ac:dyDescent="0.75">
      <c r="A707" s="99">
        <v>6.92999999999995</v>
      </c>
      <c r="B707" s="119">
        <f t="shared" si="90"/>
        <v>130.62742253626266</v>
      </c>
      <c r="C707" s="119" t="str">
        <f t="shared" si="91"/>
        <v>MAX FLOW REACHED</v>
      </c>
      <c r="D707" s="119">
        <f t="shared" si="92"/>
        <v>158.77202571449635</v>
      </c>
      <c r="E707" s="119">
        <f t="shared" si="93"/>
        <v>27.086708600141321</v>
      </c>
      <c r="F707" s="93">
        <f t="shared" si="94"/>
        <v>1291.2554594668791</v>
      </c>
      <c r="G707" s="93" t="str">
        <f t="shared" si="95"/>
        <v>N/A</v>
      </c>
      <c r="H707" s="93">
        <f t="shared" si="96"/>
        <v>1132.4834337523828</v>
      </c>
      <c r="I707" s="93">
        <f t="shared" si="97"/>
        <v>1264.1687508667378</v>
      </c>
    </row>
    <row r="708" spans="1:9" x14ac:dyDescent="0.75">
      <c r="A708" s="99">
        <v>6.9399999999999498</v>
      </c>
      <c r="B708" s="119">
        <f t="shared" si="90"/>
        <v>130.81591809547805</v>
      </c>
      <c r="C708" s="119" t="str">
        <f t="shared" si="91"/>
        <v>MAX FLOW REACHED</v>
      </c>
      <c r="D708" s="119">
        <f t="shared" si="92"/>
        <v>158.5617345968991</v>
      </c>
      <c r="E708" s="119">
        <f t="shared" si="93"/>
        <v>26.238592728375693</v>
      </c>
      <c r="F708" s="93">
        <f t="shared" si="94"/>
        <v>1294.6835003995589</v>
      </c>
      <c r="G708" s="93" t="str">
        <f t="shared" si="95"/>
        <v>N/A</v>
      </c>
      <c r="H708" s="93">
        <f t="shared" si="96"/>
        <v>1136.1217658026599</v>
      </c>
      <c r="I708" s="93">
        <f t="shared" si="97"/>
        <v>1268.444907671183</v>
      </c>
    </row>
    <row r="709" spans="1:9" x14ac:dyDescent="0.75">
      <c r="A709" s="99">
        <v>6.9499999999999504</v>
      </c>
      <c r="B709" s="119">
        <f t="shared" si="90"/>
        <v>131.00441365469342</v>
      </c>
      <c r="C709" s="119" t="str">
        <f t="shared" si="91"/>
        <v>MAX FLOW REACHED</v>
      </c>
      <c r="D709" s="119">
        <f t="shared" si="92"/>
        <v>158.35116634081035</v>
      </c>
      <c r="E709" s="119">
        <f t="shared" si="93"/>
        <v>25.389403833219717</v>
      </c>
      <c r="F709" s="93">
        <f t="shared" si="94"/>
        <v>1298.1164301126198</v>
      </c>
      <c r="G709" s="93" t="str">
        <f t="shared" si="95"/>
        <v>N/A</v>
      </c>
      <c r="H709" s="93">
        <f t="shared" si="96"/>
        <v>1139.7652637718095</v>
      </c>
      <c r="I709" s="93">
        <f t="shared" si="97"/>
        <v>1272.7270262794</v>
      </c>
    </row>
    <row r="710" spans="1:9" x14ac:dyDescent="0.75">
      <c r="A710" s="99">
        <v>6.9599999999999502</v>
      </c>
      <c r="B710" s="119">
        <f t="shared" si="90"/>
        <v>131.19290921390879</v>
      </c>
      <c r="C710" s="119" t="str">
        <f t="shared" si="91"/>
        <v>MAX FLOW REACHED</v>
      </c>
      <c r="D710" s="119">
        <f t="shared" si="92"/>
        <v>158.14032094623002</v>
      </c>
      <c r="E710" s="119">
        <f t="shared" si="93"/>
        <v>24.53914191467328</v>
      </c>
      <c r="F710" s="93">
        <f t="shared" si="94"/>
        <v>1301.5542486060604</v>
      </c>
      <c r="G710" s="93" t="str">
        <f t="shared" si="95"/>
        <v>N/A</v>
      </c>
      <c r="H710" s="93">
        <f t="shared" si="96"/>
        <v>1143.4139276598303</v>
      </c>
      <c r="I710" s="93">
        <f t="shared" si="97"/>
        <v>1277.015106691387</v>
      </c>
    </row>
    <row r="711" spans="1:9" x14ac:dyDescent="0.75">
      <c r="A711" s="99">
        <v>6.96999999999995</v>
      </c>
      <c r="B711" s="119">
        <f t="shared" si="90"/>
        <v>131.38140477312422</v>
      </c>
      <c r="C711" s="119" t="str">
        <f t="shared" si="91"/>
        <v>MAX FLOW REACHED</v>
      </c>
      <c r="D711" s="119">
        <f t="shared" si="92"/>
        <v>157.92919841315802</v>
      </c>
      <c r="E711" s="119">
        <f t="shared" si="93"/>
        <v>23.687806972736155</v>
      </c>
      <c r="F711" s="93">
        <f t="shared" si="94"/>
        <v>1304.9969558798823</v>
      </c>
      <c r="G711" s="93" t="str">
        <f t="shared" si="95"/>
        <v>N/A</v>
      </c>
      <c r="H711" s="93">
        <f t="shared" si="96"/>
        <v>1147.0677574667243</v>
      </c>
      <c r="I711" s="93">
        <f t="shared" si="97"/>
        <v>1281.3091489071462</v>
      </c>
    </row>
    <row r="712" spans="1:9" x14ac:dyDescent="0.75">
      <c r="A712" s="99">
        <v>6.9799999999999498</v>
      </c>
      <c r="B712" s="119">
        <f t="shared" si="90"/>
        <v>131.56990033233959</v>
      </c>
      <c r="C712" s="119" t="str">
        <f t="shared" si="91"/>
        <v>MAX FLOW REACHED</v>
      </c>
      <c r="D712" s="119">
        <f t="shared" si="92"/>
        <v>157.71779874159449</v>
      </c>
      <c r="E712" s="119">
        <f t="shared" si="93"/>
        <v>22.835399007408739</v>
      </c>
      <c r="F712" s="93">
        <f t="shared" si="94"/>
        <v>1308.4445519340841</v>
      </c>
      <c r="G712" s="93" t="str">
        <f t="shared" si="95"/>
        <v>N/A</v>
      </c>
      <c r="H712" s="93">
        <f t="shared" si="96"/>
        <v>1150.7267531924895</v>
      </c>
      <c r="I712" s="93">
        <f t="shared" si="97"/>
        <v>1285.6091529266753</v>
      </c>
    </row>
    <row r="713" spans="1:9" x14ac:dyDescent="0.75">
      <c r="A713" s="99">
        <v>6.9899999999999496</v>
      </c>
      <c r="B713" s="119">
        <f t="shared" si="90"/>
        <v>131.75839589155498</v>
      </c>
      <c r="C713" s="119" t="str">
        <f t="shared" si="91"/>
        <v>MAX FLOW REACHED</v>
      </c>
      <c r="D713" s="119">
        <f t="shared" si="92"/>
        <v>157.50612193153938</v>
      </c>
      <c r="E713" s="119">
        <f t="shared" si="93"/>
        <v>21.981918018690692</v>
      </c>
      <c r="F713" s="93">
        <f t="shared" si="94"/>
        <v>1311.8970367686666</v>
      </c>
      <c r="G713" s="93" t="str">
        <f t="shared" si="95"/>
        <v>N/A</v>
      </c>
      <c r="H713" s="93">
        <f t="shared" si="96"/>
        <v>1154.3909148371272</v>
      </c>
      <c r="I713" s="93">
        <f t="shared" si="97"/>
        <v>1289.9151187499758</v>
      </c>
    </row>
    <row r="714" spans="1:9" x14ac:dyDescent="0.75">
      <c r="A714" s="99">
        <v>6.9999999999999503</v>
      </c>
      <c r="B714" s="119">
        <f t="shared" si="90"/>
        <v>131.94689145077038</v>
      </c>
      <c r="C714" s="119" t="str">
        <f t="shared" si="91"/>
        <v>MAX FLOW REACHED</v>
      </c>
      <c r="D714" s="119">
        <f t="shared" si="92"/>
        <v>157.29416798299269</v>
      </c>
      <c r="E714" s="119">
        <f t="shared" si="93"/>
        <v>21.127364006582241</v>
      </c>
      <c r="F714" s="93">
        <f t="shared" si="94"/>
        <v>1315.3544103836293</v>
      </c>
      <c r="G714" s="93" t="str">
        <f t="shared" si="95"/>
        <v>N/A</v>
      </c>
      <c r="H714" s="93">
        <f t="shared" si="96"/>
        <v>1158.0602424006365</v>
      </c>
      <c r="I714" s="93">
        <f t="shared" si="97"/>
        <v>1294.2270463770471</v>
      </c>
    </row>
    <row r="715" spans="1:9" x14ac:dyDescent="0.75">
      <c r="A715" s="99">
        <v>7.00999999999995</v>
      </c>
      <c r="B715" s="119">
        <f t="shared" si="90"/>
        <v>132.13538700998575</v>
      </c>
      <c r="C715" s="119" t="str">
        <f t="shared" si="91"/>
        <v>MAX FLOW REACHED</v>
      </c>
      <c r="D715" s="119">
        <f t="shared" si="92"/>
        <v>157.08193689595441</v>
      </c>
      <c r="E715" s="119">
        <f t="shared" si="93"/>
        <v>20.271736971083328</v>
      </c>
      <c r="F715" s="93">
        <f t="shared" si="94"/>
        <v>1318.816672778973</v>
      </c>
      <c r="G715" s="93" t="str">
        <f t="shared" si="95"/>
        <v>N/A</v>
      </c>
      <c r="H715" s="93">
        <f t="shared" si="96"/>
        <v>1161.7347358830186</v>
      </c>
      <c r="I715" s="93">
        <f t="shared" si="97"/>
        <v>1298.5449358078897</v>
      </c>
    </row>
    <row r="716" spans="1:9" x14ac:dyDescent="0.75">
      <c r="A716" s="99">
        <v>7.0199999999999498</v>
      </c>
      <c r="B716" s="119">
        <f t="shared" si="90"/>
        <v>132.32388256920115</v>
      </c>
      <c r="C716" s="119" t="str">
        <f t="shared" si="91"/>
        <v>MAX FLOW REACHED</v>
      </c>
      <c r="D716" s="119">
        <f t="shared" si="92"/>
        <v>156.86942867042455</v>
      </c>
      <c r="E716" s="119">
        <f t="shared" si="93"/>
        <v>19.415036912193841</v>
      </c>
      <c r="F716" s="93">
        <f t="shared" si="94"/>
        <v>1322.2838239546973</v>
      </c>
      <c r="G716" s="93" t="str">
        <f t="shared" si="95"/>
        <v>N/A</v>
      </c>
      <c r="H716" s="93">
        <f t="shared" si="96"/>
        <v>1165.4143952842728</v>
      </c>
      <c r="I716" s="93">
        <f t="shared" si="97"/>
        <v>1302.8687870425033</v>
      </c>
    </row>
    <row r="717" spans="1:9" x14ac:dyDescent="0.75">
      <c r="A717" s="99">
        <v>7.0299999999999399</v>
      </c>
      <c r="B717" s="119">
        <f t="shared" si="90"/>
        <v>132.51237812841634</v>
      </c>
      <c r="C717" s="119" t="str">
        <f t="shared" si="91"/>
        <v>MAX FLOW REACHED</v>
      </c>
      <c r="D717" s="119">
        <f t="shared" si="92"/>
        <v>156.65664330640331</v>
      </c>
      <c r="E717" s="119">
        <f t="shared" si="93"/>
        <v>18.557263829914802</v>
      </c>
      <c r="F717" s="93">
        <f t="shared" si="94"/>
        <v>1325.7558639107979</v>
      </c>
      <c r="G717" s="93" t="str">
        <f t="shared" si="95"/>
        <v>N/A</v>
      </c>
      <c r="H717" s="93">
        <f t="shared" si="96"/>
        <v>1169.0992206043945</v>
      </c>
      <c r="I717" s="93">
        <f t="shared" si="97"/>
        <v>1307.1986000808831</v>
      </c>
    </row>
    <row r="718" spans="1:9" x14ac:dyDescent="0.75">
      <c r="A718" s="99">
        <v>7.0399999999999396</v>
      </c>
      <c r="B718" s="119">
        <f t="shared" si="90"/>
        <v>132.70087368763171</v>
      </c>
      <c r="C718" s="119" t="str">
        <f t="shared" si="91"/>
        <v>MAX FLOW REACHED</v>
      </c>
      <c r="D718" s="119">
        <f t="shared" si="92"/>
        <v>156.44358080389031</v>
      </c>
      <c r="E718" s="119">
        <f t="shared" si="93"/>
        <v>17.69841772424445</v>
      </c>
      <c r="F718" s="93">
        <f t="shared" si="94"/>
        <v>1329.2327926472833</v>
      </c>
      <c r="G718" s="93" t="str">
        <f t="shared" si="95"/>
        <v>N/A</v>
      </c>
      <c r="H718" s="93">
        <f t="shared" si="96"/>
        <v>1172.7892118433929</v>
      </c>
      <c r="I718" s="93">
        <f t="shared" si="97"/>
        <v>1311.5343749230387</v>
      </c>
    </row>
    <row r="719" spans="1:9" x14ac:dyDescent="0.75">
      <c r="A719" s="99">
        <v>7.0499999999999403</v>
      </c>
      <c r="B719" s="119">
        <f t="shared" si="90"/>
        <v>132.88936924684714</v>
      </c>
      <c r="C719" s="119" t="str">
        <f t="shared" si="91"/>
        <v>MAX FLOW REACHED</v>
      </c>
      <c r="D719" s="119">
        <f t="shared" si="92"/>
        <v>156.23024116288565</v>
      </c>
      <c r="E719" s="119">
        <f t="shared" si="93"/>
        <v>16.838498595183353</v>
      </c>
      <c r="F719" s="93">
        <f t="shared" si="94"/>
        <v>1332.7146101641488</v>
      </c>
      <c r="G719" s="93" t="str">
        <f t="shared" si="95"/>
        <v>N/A</v>
      </c>
      <c r="H719" s="93">
        <f t="shared" si="96"/>
        <v>1176.4843690012631</v>
      </c>
      <c r="I719" s="93">
        <f t="shared" si="97"/>
        <v>1315.8761115689654</v>
      </c>
    </row>
    <row r="720" spans="1:9" x14ac:dyDescent="0.75">
      <c r="A720" s="99">
        <v>7.0599999999999401</v>
      </c>
      <c r="B720" s="119">
        <f t="shared" si="90"/>
        <v>133.07786480606251</v>
      </c>
      <c r="C720" s="119" t="str">
        <f t="shared" si="91"/>
        <v>MAX FLOW REACHED</v>
      </c>
      <c r="D720" s="119">
        <f t="shared" si="92"/>
        <v>156.01662438338948</v>
      </c>
      <c r="E720" s="119">
        <f t="shared" si="93"/>
        <v>15.977506442732135</v>
      </c>
      <c r="F720" s="93">
        <f t="shared" si="94"/>
        <v>1336.201316461395</v>
      </c>
      <c r="G720" s="93" t="str">
        <f t="shared" si="95"/>
        <v>N/A</v>
      </c>
      <c r="H720" s="93">
        <f t="shared" si="96"/>
        <v>1180.1846920780056</v>
      </c>
      <c r="I720" s="93">
        <f t="shared" si="97"/>
        <v>1320.2238100186628</v>
      </c>
    </row>
    <row r="721" spans="1:9" x14ac:dyDescent="0.75">
      <c r="A721" s="99">
        <v>7.0699999999999399</v>
      </c>
      <c r="B721" s="119">
        <f t="shared" si="90"/>
        <v>133.2663603652779</v>
      </c>
      <c r="C721" s="119" t="str">
        <f t="shared" si="91"/>
        <v>MAX FLOW REACHED</v>
      </c>
      <c r="D721" s="119">
        <f t="shared" si="92"/>
        <v>155.80273046540168</v>
      </c>
      <c r="E721" s="119">
        <f t="shared" si="93"/>
        <v>15.115441266890173</v>
      </c>
      <c r="F721" s="93">
        <f t="shared" si="94"/>
        <v>1339.692911539021</v>
      </c>
      <c r="G721" s="93" t="str">
        <f t="shared" si="95"/>
        <v>N/A</v>
      </c>
      <c r="H721" s="93">
        <f t="shared" si="96"/>
        <v>1183.8901810736193</v>
      </c>
      <c r="I721" s="93">
        <f t="shared" si="97"/>
        <v>1324.5774702721308</v>
      </c>
    </row>
    <row r="722" spans="1:9" x14ac:dyDescent="0.75">
      <c r="A722" s="99">
        <v>7.0799999999999397</v>
      </c>
      <c r="B722" s="119">
        <f t="shared" si="90"/>
        <v>133.45485592449327</v>
      </c>
      <c r="C722" s="119" t="str">
        <f t="shared" si="91"/>
        <v>MAX FLOW REACHED</v>
      </c>
      <c r="D722" s="119">
        <f t="shared" si="92"/>
        <v>155.58855940892235</v>
      </c>
      <c r="E722" s="119">
        <f t="shared" si="93"/>
        <v>14.25230306765792</v>
      </c>
      <c r="F722" s="93">
        <f t="shared" si="94"/>
        <v>1343.1893953970282</v>
      </c>
      <c r="G722" s="93" t="str">
        <f t="shared" si="95"/>
        <v>N/A</v>
      </c>
      <c r="H722" s="93">
        <f t="shared" si="96"/>
        <v>1187.6008359881059</v>
      </c>
      <c r="I722" s="93">
        <f t="shared" si="97"/>
        <v>1328.9370923293702</v>
      </c>
    </row>
    <row r="723" spans="1:9" x14ac:dyDescent="0.75">
      <c r="A723" s="99">
        <v>7.0899999999999403</v>
      </c>
      <c r="B723" s="119">
        <f t="shared" si="90"/>
        <v>133.64335148370867</v>
      </c>
      <c r="C723" s="119" t="str">
        <f t="shared" si="91"/>
        <v>MAX FLOW REACHED</v>
      </c>
      <c r="D723" s="119">
        <f t="shared" si="92"/>
        <v>155.37411121395141</v>
      </c>
      <c r="E723" s="119">
        <f t="shared" si="93"/>
        <v>13.388091845035035</v>
      </c>
      <c r="F723" s="93">
        <f t="shared" si="94"/>
        <v>1346.6907680354157</v>
      </c>
      <c r="G723" s="93" t="str">
        <f t="shared" si="95"/>
        <v>N/A</v>
      </c>
      <c r="H723" s="93">
        <f t="shared" si="96"/>
        <v>1191.3166568214642</v>
      </c>
      <c r="I723" s="93">
        <f t="shared" si="97"/>
        <v>1333.3026761903807</v>
      </c>
    </row>
    <row r="724" spans="1:9" x14ac:dyDescent="0.75">
      <c r="A724" s="99">
        <v>7.0999999999999401</v>
      </c>
      <c r="B724" s="119">
        <f t="shared" si="90"/>
        <v>133.83184704292407</v>
      </c>
      <c r="C724" s="119" t="str">
        <f t="shared" si="91"/>
        <v>MAX FLOW REACHED</v>
      </c>
      <c r="D724" s="119">
        <f t="shared" si="92"/>
        <v>155.15938588048886</v>
      </c>
      <c r="E724" s="119">
        <f t="shared" si="93"/>
        <v>12.522807599021689</v>
      </c>
      <c r="F724" s="93">
        <f t="shared" si="94"/>
        <v>1350.1970294541841</v>
      </c>
      <c r="G724" s="93" t="str">
        <f t="shared" si="95"/>
        <v>N/A</v>
      </c>
      <c r="H724" s="93">
        <f t="shared" si="96"/>
        <v>1195.0376435736953</v>
      </c>
      <c r="I724" s="93">
        <f t="shared" si="97"/>
        <v>1337.6742218551624</v>
      </c>
    </row>
    <row r="725" spans="1:9" x14ac:dyDescent="0.75">
      <c r="A725" s="99">
        <v>7.1099999999999399</v>
      </c>
      <c r="B725" s="119">
        <f t="shared" si="90"/>
        <v>134.02034260213946</v>
      </c>
      <c r="C725" s="119" t="str">
        <f t="shared" si="91"/>
        <v>MAX FLOW REACHED</v>
      </c>
      <c r="D725" s="119">
        <f t="shared" si="92"/>
        <v>154.94438340853475</v>
      </c>
      <c r="E725" s="119">
        <f t="shared" si="93"/>
        <v>11.656450329617826</v>
      </c>
      <c r="F725" s="93">
        <f t="shared" si="94"/>
        <v>1353.7081796533323</v>
      </c>
      <c r="G725" s="93" t="str">
        <f t="shared" si="95"/>
        <v>N/A</v>
      </c>
      <c r="H725" s="93">
        <f t="shared" si="96"/>
        <v>1198.7637962447975</v>
      </c>
      <c r="I725" s="93">
        <f t="shared" si="97"/>
        <v>1342.0517293237144</v>
      </c>
    </row>
    <row r="726" spans="1:9" x14ac:dyDescent="0.75">
      <c r="A726" s="99">
        <v>7.1199999999999397</v>
      </c>
      <c r="B726" s="119">
        <f t="shared" si="90"/>
        <v>134.20883816135483</v>
      </c>
      <c r="C726" s="119" t="str">
        <f t="shared" si="91"/>
        <v>MAX FLOW REACHED</v>
      </c>
      <c r="D726" s="119">
        <f t="shared" si="92"/>
        <v>154.72910379808911</v>
      </c>
      <c r="E726" s="119">
        <f t="shared" si="93"/>
        <v>10.789020036823558</v>
      </c>
      <c r="F726" s="93">
        <f t="shared" si="94"/>
        <v>1357.2242186328613</v>
      </c>
      <c r="G726" s="93" t="str">
        <f t="shared" si="95"/>
        <v>N/A</v>
      </c>
      <c r="H726" s="93">
        <f t="shared" si="96"/>
        <v>1202.4951148347723</v>
      </c>
      <c r="I726" s="93">
        <f t="shared" si="97"/>
        <v>1346.4351985960377</v>
      </c>
    </row>
    <row r="727" spans="1:9" x14ac:dyDescent="0.75">
      <c r="A727" s="99">
        <v>7.1299999999999404</v>
      </c>
      <c r="B727" s="119">
        <f t="shared" si="90"/>
        <v>134.39733372057023</v>
      </c>
      <c r="C727" s="119" t="str">
        <f t="shared" si="91"/>
        <v>MAX FLOW REACHED</v>
      </c>
      <c r="D727" s="119">
        <f t="shared" si="92"/>
        <v>154.51354704915181</v>
      </c>
      <c r="E727" s="119">
        <f t="shared" si="93"/>
        <v>9.9205167206387728</v>
      </c>
      <c r="F727" s="93">
        <f t="shared" si="94"/>
        <v>1360.7451463927709</v>
      </c>
      <c r="G727" s="93" t="str">
        <f t="shared" si="95"/>
        <v>N/A</v>
      </c>
      <c r="H727" s="93">
        <f t="shared" si="96"/>
        <v>1206.2315993436191</v>
      </c>
      <c r="I727" s="93">
        <f t="shared" si="97"/>
        <v>1350.8246296721322</v>
      </c>
    </row>
    <row r="728" spans="1:9" x14ac:dyDescent="0.75">
      <c r="A728" s="99">
        <v>7.1399999999999402</v>
      </c>
      <c r="B728" s="119">
        <f t="shared" si="90"/>
        <v>134.5858292797856</v>
      </c>
      <c r="C728" s="119" t="str">
        <f t="shared" si="91"/>
        <v>MAX FLOW REACHED</v>
      </c>
      <c r="D728" s="119">
        <f t="shared" si="92"/>
        <v>154.29771316172298</v>
      </c>
      <c r="E728" s="119">
        <f t="shared" si="93"/>
        <v>9.0509403810635831</v>
      </c>
      <c r="F728" s="93">
        <f t="shared" si="94"/>
        <v>1364.2709629330609</v>
      </c>
      <c r="G728" s="93" t="str">
        <f t="shared" si="95"/>
        <v>N/A</v>
      </c>
      <c r="H728" s="93">
        <f t="shared" si="96"/>
        <v>1209.973249771338</v>
      </c>
      <c r="I728" s="93">
        <f t="shared" si="97"/>
        <v>1355.2200225519973</v>
      </c>
    </row>
    <row r="729" spans="1:9" x14ac:dyDescent="0.75">
      <c r="A729" s="99">
        <v>7.14999999999994</v>
      </c>
      <c r="B729" s="119">
        <f t="shared" si="90"/>
        <v>134.77432483900097</v>
      </c>
      <c r="C729" s="119" t="str">
        <f t="shared" si="91"/>
        <v>MAX FLOW REACHED</v>
      </c>
      <c r="D729" s="119">
        <f t="shared" si="92"/>
        <v>154.08160213580257</v>
      </c>
      <c r="E729" s="119">
        <f t="shared" si="93"/>
        <v>8.1802910180978756</v>
      </c>
      <c r="F729" s="93">
        <f t="shared" si="94"/>
        <v>1367.8016682537313</v>
      </c>
      <c r="G729" s="93" t="str">
        <f t="shared" si="95"/>
        <v>N/A</v>
      </c>
      <c r="H729" s="93">
        <f t="shared" si="96"/>
        <v>1213.7200661179288</v>
      </c>
      <c r="I729" s="93">
        <f t="shared" si="97"/>
        <v>1359.6213772356334</v>
      </c>
    </row>
    <row r="730" spans="1:9" x14ac:dyDescent="0.75">
      <c r="A730" s="99">
        <v>7.1599999999999397</v>
      </c>
      <c r="B730" s="119">
        <f t="shared" si="90"/>
        <v>134.96282039821639</v>
      </c>
      <c r="C730" s="119" t="str">
        <f t="shared" si="91"/>
        <v>MAX FLOW REACHED</v>
      </c>
      <c r="D730" s="119">
        <f t="shared" si="92"/>
        <v>153.86521397139052</v>
      </c>
      <c r="E730" s="119">
        <f t="shared" si="93"/>
        <v>7.3085686317414797</v>
      </c>
      <c r="F730" s="93">
        <f t="shared" si="94"/>
        <v>1371.3372623547828</v>
      </c>
      <c r="G730" s="93" t="str">
        <f t="shared" si="95"/>
        <v>N/A</v>
      </c>
      <c r="H730" s="93">
        <f t="shared" si="96"/>
        <v>1217.4720483833921</v>
      </c>
      <c r="I730" s="93">
        <f t="shared" si="97"/>
        <v>1364.0286937230412</v>
      </c>
    </row>
    <row r="731" spans="1:9" x14ac:dyDescent="0.75">
      <c r="A731" s="99">
        <v>7.1699999999999404</v>
      </c>
      <c r="B731" s="119">
        <f t="shared" si="90"/>
        <v>135.15131595743179</v>
      </c>
      <c r="C731" s="119" t="str">
        <f t="shared" si="91"/>
        <v>MAX FLOW REACHED</v>
      </c>
      <c r="D731" s="119">
        <f t="shared" si="92"/>
        <v>153.64854866848691</v>
      </c>
      <c r="E731" s="119">
        <f t="shared" si="93"/>
        <v>6.4357732219947366</v>
      </c>
      <c r="F731" s="93">
        <f t="shared" si="94"/>
        <v>1374.8777452362144</v>
      </c>
      <c r="G731" s="93" t="str">
        <f t="shared" si="95"/>
        <v>N/A</v>
      </c>
      <c r="H731" s="93">
        <f t="shared" si="96"/>
        <v>1221.2291965677275</v>
      </c>
      <c r="I731" s="93">
        <f t="shared" si="97"/>
        <v>1368.4419720142196</v>
      </c>
    </row>
    <row r="732" spans="1:9" x14ac:dyDescent="0.75">
      <c r="A732" s="99">
        <v>7.1799999999999402</v>
      </c>
      <c r="B732" s="119">
        <f t="shared" si="90"/>
        <v>135.33981151664716</v>
      </c>
      <c r="C732" s="119" t="str">
        <f t="shared" si="91"/>
        <v>MAX FLOW REACHED</v>
      </c>
      <c r="D732" s="119">
        <f t="shared" si="92"/>
        <v>153.43160622709172</v>
      </c>
      <c r="E732" s="119">
        <f t="shared" si="93"/>
        <v>5.5619047888575324</v>
      </c>
      <c r="F732" s="93">
        <f t="shared" si="94"/>
        <v>1378.4231168980266</v>
      </c>
      <c r="G732" s="93" t="str">
        <f t="shared" si="95"/>
        <v>N/A</v>
      </c>
      <c r="H732" s="93">
        <f t="shared" si="96"/>
        <v>1224.991510670935</v>
      </c>
      <c r="I732" s="93">
        <f t="shared" si="97"/>
        <v>1372.8612121091692</v>
      </c>
    </row>
    <row r="733" spans="1:9" x14ac:dyDescent="0.75">
      <c r="A733" s="99">
        <v>7.18999999999994</v>
      </c>
      <c r="B733" s="119">
        <f t="shared" si="90"/>
        <v>135.52830707586256</v>
      </c>
      <c r="C733" s="119" t="str">
        <f t="shared" si="91"/>
        <v>MAX FLOW REACHED</v>
      </c>
      <c r="D733" s="119">
        <f t="shared" si="92"/>
        <v>153.21438664720495</v>
      </c>
      <c r="E733" s="119">
        <f t="shared" si="93"/>
        <v>4.6869633323298103</v>
      </c>
      <c r="F733" s="93">
        <f t="shared" si="94"/>
        <v>1381.9733773402188</v>
      </c>
      <c r="G733" s="93" t="str">
        <f t="shared" si="95"/>
        <v>N/A</v>
      </c>
      <c r="H733" s="93">
        <f t="shared" si="96"/>
        <v>1228.7589906930139</v>
      </c>
      <c r="I733" s="93">
        <f t="shared" si="97"/>
        <v>1377.2864140078891</v>
      </c>
    </row>
    <row r="734" spans="1:9" x14ac:dyDescent="0.75">
      <c r="A734" s="99">
        <v>7.1999999999999398</v>
      </c>
      <c r="B734" s="119">
        <f t="shared" si="90"/>
        <v>135.71680263507793</v>
      </c>
      <c r="C734" s="119" t="str">
        <f t="shared" si="91"/>
        <v>MAX FLOW REACHED</v>
      </c>
      <c r="D734" s="119">
        <f t="shared" si="92"/>
        <v>152.99688992882665</v>
      </c>
      <c r="E734" s="119">
        <f t="shared" si="93"/>
        <v>3.810948852411741</v>
      </c>
      <c r="F734" s="93">
        <f t="shared" si="94"/>
        <v>1385.5285265627917</v>
      </c>
      <c r="G734" s="93" t="str">
        <f t="shared" si="95"/>
        <v>N/A</v>
      </c>
      <c r="H734" s="93">
        <f t="shared" si="96"/>
        <v>1232.531636633965</v>
      </c>
      <c r="I734" s="93">
        <f t="shared" si="97"/>
        <v>1381.7175777103801</v>
      </c>
    </row>
    <row r="735" spans="1:9" x14ac:dyDescent="0.75">
      <c r="A735" s="99">
        <v>7.2099999999999396</v>
      </c>
      <c r="B735" s="119">
        <f t="shared" ref="B735:B798" si="98">A735*$E$3*60*1000</f>
        <v>135.90529819429332</v>
      </c>
      <c r="C735" s="119" t="str">
        <f t="shared" ref="C735:C798" si="99">IF( $B735&lt;H$9, H$3*$B735^2+H$4*$B735+H$5, "MAX FLOW REACHED")</f>
        <v>MAX FLOW REACHED</v>
      </c>
      <c r="D735" s="119">
        <f t="shared" ref="D735:D798" si="100">IF( $B735&lt;I$9, I$3*$B735^2+I$4*$B735+I$5, "MAX FLOW REACHED")</f>
        <v>152.77911607195671</v>
      </c>
      <c r="E735" s="119">
        <f t="shared" ref="E735:E798" si="101">IF( $B735&lt;J$9, J$3*$B735^2+J$4*$B735+J$5, "MAX FLOW REACHED")</f>
        <v>2.9338613491029832</v>
      </c>
      <c r="F735" s="93">
        <f t="shared" ref="F735:F798" si="102">($M$2*$M$3*$B$3+$E$4*($B$2*$M$2*(A735^2)/(2*$E$2))+($E$5*$M$2*A735^2)/2+($E$6*A735))/1000</f>
        <v>1389.0885645657456</v>
      </c>
      <c r="G735" s="93" t="str">
        <f t="shared" ref="G735:G798" si="103">IF(C735&lt;&gt;"MAX FLOW REACHED",ABS(C735-$F735),"N/A")</f>
        <v>N/A</v>
      </c>
      <c r="H735" s="93">
        <f t="shared" ref="H735:H798" si="104">IF(D735&lt;&gt;"MAX FLOW REACHED",ABS(D735-$F735),"N/A")</f>
        <v>1236.309448493789</v>
      </c>
      <c r="I735" s="93">
        <f t="shared" ref="I735:I798" si="105">IF(E735&lt;&gt;"MAX FLOW REACHED",ABS(E735-$F735),"N/A")</f>
        <v>1386.1547032166427</v>
      </c>
    </row>
    <row r="736" spans="1:9" x14ac:dyDescent="0.75">
      <c r="A736" s="99">
        <v>7.2199999999999402</v>
      </c>
      <c r="B736" s="119">
        <f t="shared" si="98"/>
        <v>136.09379375350872</v>
      </c>
      <c r="C736" s="119" t="str">
        <f t="shared" si="99"/>
        <v>MAX FLOW REACHED</v>
      </c>
      <c r="D736" s="119">
        <f t="shared" si="100"/>
        <v>152.56106507659516</v>
      </c>
      <c r="E736" s="119">
        <f t="shared" si="101"/>
        <v>2.0557008224038213</v>
      </c>
      <c r="F736" s="93">
        <f t="shared" si="102"/>
        <v>1392.6534913490798</v>
      </c>
      <c r="G736" s="93" t="str">
        <f t="shared" si="103"/>
        <v>N/A</v>
      </c>
      <c r="H736" s="93">
        <f t="shared" si="104"/>
        <v>1240.0924262724845</v>
      </c>
      <c r="I736" s="93">
        <f t="shared" si="105"/>
        <v>1390.5977905266759</v>
      </c>
    </row>
    <row r="737" spans="1:9" x14ac:dyDescent="0.75">
      <c r="A737" s="99">
        <v>7.22999999999994</v>
      </c>
      <c r="B737" s="119">
        <f t="shared" si="98"/>
        <v>136.28228931272409</v>
      </c>
      <c r="C737" s="119" t="str">
        <f t="shared" si="99"/>
        <v>MAX FLOW REACHED</v>
      </c>
      <c r="D737" s="119">
        <f t="shared" si="100"/>
        <v>152.34273694274208</v>
      </c>
      <c r="E737" s="119">
        <f t="shared" si="101"/>
        <v>1.1764672723142553</v>
      </c>
      <c r="F737" s="93">
        <f t="shared" si="102"/>
        <v>1396.2233069127942</v>
      </c>
      <c r="G737" s="93" t="str">
        <f t="shared" si="103"/>
        <v>N/A</v>
      </c>
      <c r="H737" s="93">
        <f t="shared" si="104"/>
        <v>1243.8805699700522</v>
      </c>
      <c r="I737" s="93">
        <f t="shared" si="105"/>
        <v>1395.0468396404799</v>
      </c>
    </row>
    <row r="738" spans="1:9" x14ac:dyDescent="0.75">
      <c r="A738" s="99">
        <v>7.2399999999999398</v>
      </c>
      <c r="B738" s="119">
        <f t="shared" si="98"/>
        <v>136.47078487193949</v>
      </c>
      <c r="C738" s="119" t="str">
        <f t="shared" si="99"/>
        <v>MAX FLOW REACHED</v>
      </c>
      <c r="D738" s="119">
        <f t="shared" si="100"/>
        <v>152.12413167039739</v>
      </c>
      <c r="E738" s="119">
        <f t="shared" si="101"/>
        <v>0.29616069883405771</v>
      </c>
      <c r="F738" s="93">
        <f t="shared" si="102"/>
        <v>1399.7980112568891</v>
      </c>
      <c r="G738" s="93" t="str">
        <f t="shared" si="103"/>
        <v>N/A</v>
      </c>
      <c r="H738" s="93">
        <f t="shared" si="104"/>
        <v>1247.6738795864917</v>
      </c>
      <c r="I738" s="93">
        <f t="shared" si="105"/>
        <v>1399.5018505580551</v>
      </c>
    </row>
    <row r="739" spans="1:9" x14ac:dyDescent="0.75">
      <c r="A739" s="99">
        <v>7.2499999999999396</v>
      </c>
      <c r="B739" s="119">
        <f t="shared" si="98"/>
        <v>136.65928043115485</v>
      </c>
      <c r="C739" s="119" t="str">
        <f t="shared" si="99"/>
        <v>MAX FLOW REACHED</v>
      </c>
      <c r="D739" s="119">
        <f t="shared" si="100"/>
        <v>151.90524925956115</v>
      </c>
      <c r="E739" s="119" t="str">
        <f t="shared" si="101"/>
        <v>MAX FLOW REACHED</v>
      </c>
      <c r="F739" s="93">
        <f t="shared" si="102"/>
        <v>1403.3776043813648</v>
      </c>
      <c r="G739" s="93" t="str">
        <f t="shared" si="103"/>
        <v>N/A</v>
      </c>
      <c r="H739" s="93">
        <f t="shared" si="104"/>
        <v>1251.4723551218037</v>
      </c>
      <c r="I739" s="93" t="str">
        <f t="shared" si="105"/>
        <v>N/A</v>
      </c>
    </row>
    <row r="740" spans="1:9" x14ac:dyDescent="0.75">
      <c r="A740" s="99">
        <v>7.2599999999999403</v>
      </c>
      <c r="B740" s="119">
        <f t="shared" si="98"/>
        <v>136.84777599037025</v>
      </c>
      <c r="C740" s="119" t="str">
        <f t="shared" si="99"/>
        <v>MAX FLOW REACHED</v>
      </c>
      <c r="D740" s="119">
        <f t="shared" si="100"/>
        <v>151.68608971023332</v>
      </c>
      <c r="E740" s="119" t="str">
        <f t="shared" si="101"/>
        <v>MAX FLOW REACHED</v>
      </c>
      <c r="F740" s="93">
        <f t="shared" si="102"/>
        <v>1406.9620862862209</v>
      </c>
      <c r="G740" s="93" t="str">
        <f t="shared" si="103"/>
        <v>N/A</v>
      </c>
      <c r="H740" s="93">
        <f t="shared" si="104"/>
        <v>1255.2759965759876</v>
      </c>
      <c r="I740" s="93" t="str">
        <f t="shared" si="105"/>
        <v>N/A</v>
      </c>
    </row>
    <row r="741" spans="1:9" x14ac:dyDescent="0.75">
      <c r="A741" s="99">
        <v>7.2699999999999401</v>
      </c>
      <c r="B741" s="119">
        <f t="shared" si="98"/>
        <v>137.03627154958565</v>
      </c>
      <c r="C741" s="119" t="str">
        <f t="shared" si="99"/>
        <v>MAX FLOW REACHED</v>
      </c>
      <c r="D741" s="119">
        <f t="shared" si="100"/>
        <v>151.46665302241388</v>
      </c>
      <c r="E741" s="119" t="str">
        <f t="shared" si="101"/>
        <v>MAX FLOW REACHED</v>
      </c>
      <c r="F741" s="93">
        <f t="shared" si="102"/>
        <v>1410.551456971458</v>
      </c>
      <c r="G741" s="93" t="str">
        <f t="shared" si="103"/>
        <v>N/A</v>
      </c>
      <c r="H741" s="93">
        <f t="shared" si="104"/>
        <v>1259.0848039490443</v>
      </c>
      <c r="I741" s="93" t="str">
        <f t="shared" si="105"/>
        <v>N/A</v>
      </c>
    </row>
    <row r="742" spans="1:9" x14ac:dyDescent="0.75">
      <c r="A742" s="99">
        <v>7.2799999999999399</v>
      </c>
      <c r="B742" s="119">
        <f t="shared" si="98"/>
        <v>137.22476710880105</v>
      </c>
      <c r="C742" s="119" t="str">
        <f t="shared" si="99"/>
        <v>MAX FLOW REACHED</v>
      </c>
      <c r="D742" s="119">
        <f t="shared" si="100"/>
        <v>151.24693919610286</v>
      </c>
      <c r="E742" s="119" t="str">
        <f t="shared" si="101"/>
        <v>MAX FLOW REACHED</v>
      </c>
      <c r="F742" s="93">
        <f t="shared" si="102"/>
        <v>1414.1457164370747</v>
      </c>
      <c r="G742" s="93" t="str">
        <f t="shared" si="103"/>
        <v>N/A</v>
      </c>
      <c r="H742" s="93">
        <f t="shared" si="104"/>
        <v>1262.8987772409719</v>
      </c>
      <c r="I742" s="93" t="str">
        <f t="shared" si="105"/>
        <v>N/A</v>
      </c>
    </row>
    <row r="743" spans="1:9" x14ac:dyDescent="0.75">
      <c r="A743" s="99">
        <v>7.2899999999999396</v>
      </c>
      <c r="B743" s="119">
        <f t="shared" si="98"/>
        <v>137.41326266801642</v>
      </c>
      <c r="C743" s="119" t="str">
        <f t="shared" si="99"/>
        <v>MAX FLOW REACHED</v>
      </c>
      <c r="D743" s="119">
        <f t="shared" si="100"/>
        <v>151.02694823130025</v>
      </c>
      <c r="E743" s="119" t="str">
        <f t="shared" si="101"/>
        <v>MAX FLOW REACHED</v>
      </c>
      <c r="F743" s="93">
        <f t="shared" si="102"/>
        <v>1417.7448646830724</v>
      </c>
      <c r="G743" s="93" t="str">
        <f t="shared" si="103"/>
        <v>N/A</v>
      </c>
      <c r="H743" s="93">
        <f t="shared" si="104"/>
        <v>1266.717916451772</v>
      </c>
      <c r="I743" s="93" t="str">
        <f t="shared" si="105"/>
        <v>N/A</v>
      </c>
    </row>
    <row r="744" spans="1:9" x14ac:dyDescent="0.75">
      <c r="A744" s="99">
        <v>7.2999999999999403</v>
      </c>
      <c r="B744" s="119">
        <f t="shared" si="98"/>
        <v>137.60175822723181</v>
      </c>
      <c r="C744" s="119" t="str">
        <f t="shared" si="99"/>
        <v>MAX FLOW REACHED</v>
      </c>
      <c r="D744" s="119">
        <f t="shared" si="100"/>
        <v>150.80668012800609</v>
      </c>
      <c r="E744" s="119" t="str">
        <f t="shared" si="101"/>
        <v>MAX FLOW REACHED</v>
      </c>
      <c r="F744" s="93">
        <f t="shared" si="102"/>
        <v>1421.3489017094507</v>
      </c>
      <c r="G744" s="93" t="str">
        <f t="shared" si="103"/>
        <v>N/A</v>
      </c>
      <c r="H744" s="93">
        <f t="shared" si="104"/>
        <v>1270.5422215814447</v>
      </c>
      <c r="I744" s="93" t="str">
        <f t="shared" si="105"/>
        <v>N/A</v>
      </c>
    </row>
    <row r="745" spans="1:9" x14ac:dyDescent="0.75">
      <c r="A745" s="99">
        <v>7.3099999999999401</v>
      </c>
      <c r="B745" s="119">
        <f t="shared" si="98"/>
        <v>137.79025378644718</v>
      </c>
      <c r="C745" s="119" t="str">
        <f t="shared" si="99"/>
        <v>MAX FLOW REACHED</v>
      </c>
      <c r="D745" s="119">
        <f t="shared" si="100"/>
        <v>150.58613488622035</v>
      </c>
      <c r="E745" s="119" t="str">
        <f t="shared" si="101"/>
        <v>MAX FLOW REACHED</v>
      </c>
      <c r="F745" s="93">
        <f t="shared" si="102"/>
        <v>1424.9578275162094</v>
      </c>
      <c r="G745" s="93" t="str">
        <f t="shared" si="103"/>
        <v>N/A</v>
      </c>
      <c r="H745" s="93">
        <f t="shared" si="104"/>
        <v>1274.371692629989</v>
      </c>
      <c r="I745" s="93" t="str">
        <f t="shared" si="105"/>
        <v>N/A</v>
      </c>
    </row>
    <row r="746" spans="1:9" x14ac:dyDescent="0.75">
      <c r="A746" s="99">
        <v>7.3199999999999399</v>
      </c>
      <c r="B746" s="119">
        <f t="shared" si="98"/>
        <v>137.97874934566258</v>
      </c>
      <c r="C746" s="119" t="str">
        <f t="shared" si="99"/>
        <v>MAX FLOW REACHED</v>
      </c>
      <c r="D746" s="119">
        <f t="shared" si="100"/>
        <v>150.365312505943</v>
      </c>
      <c r="E746" s="119" t="str">
        <f t="shared" si="101"/>
        <v>MAX FLOW REACHED</v>
      </c>
      <c r="F746" s="93">
        <f t="shared" si="102"/>
        <v>1428.5716421033485</v>
      </c>
      <c r="G746" s="93" t="str">
        <f t="shared" si="103"/>
        <v>N/A</v>
      </c>
      <c r="H746" s="93">
        <f t="shared" si="104"/>
        <v>1278.2063295974056</v>
      </c>
      <c r="I746" s="93" t="str">
        <f t="shared" si="105"/>
        <v>N/A</v>
      </c>
    </row>
    <row r="747" spans="1:9" x14ac:dyDescent="0.75">
      <c r="A747" s="99">
        <v>7.3299999999999397</v>
      </c>
      <c r="B747" s="119">
        <f t="shared" si="98"/>
        <v>138.16724490487798</v>
      </c>
      <c r="C747" s="119" t="str">
        <f t="shared" si="99"/>
        <v>MAX FLOW REACHED</v>
      </c>
      <c r="D747" s="119">
        <f t="shared" si="100"/>
        <v>150.14421298717406</v>
      </c>
      <c r="E747" s="119" t="str">
        <f t="shared" si="101"/>
        <v>MAX FLOW REACHED</v>
      </c>
      <c r="F747" s="93">
        <f t="shared" si="102"/>
        <v>1432.1903454708679</v>
      </c>
      <c r="G747" s="93" t="str">
        <f t="shared" si="103"/>
        <v>N/A</v>
      </c>
      <c r="H747" s="93">
        <f t="shared" si="104"/>
        <v>1282.0461324836938</v>
      </c>
      <c r="I747" s="93" t="str">
        <f t="shared" si="105"/>
        <v>N/A</v>
      </c>
    </row>
    <row r="748" spans="1:9" x14ac:dyDescent="0.75">
      <c r="A748" s="99">
        <v>7.3399999999999403</v>
      </c>
      <c r="B748" s="119">
        <f t="shared" si="98"/>
        <v>138.35574046409337</v>
      </c>
      <c r="C748" s="119" t="str">
        <f t="shared" si="99"/>
        <v>MAX FLOW REACHED</v>
      </c>
      <c r="D748" s="119">
        <f t="shared" si="100"/>
        <v>149.92283632991354</v>
      </c>
      <c r="E748" s="119" t="str">
        <f t="shared" si="101"/>
        <v>MAX FLOW REACHED</v>
      </c>
      <c r="F748" s="93">
        <f t="shared" si="102"/>
        <v>1435.8139376187683</v>
      </c>
      <c r="G748" s="93" t="str">
        <f t="shared" si="103"/>
        <v>N/A</v>
      </c>
      <c r="H748" s="93">
        <f t="shared" si="104"/>
        <v>1285.8911012888548</v>
      </c>
      <c r="I748" s="93" t="str">
        <f t="shared" si="105"/>
        <v>N/A</v>
      </c>
    </row>
    <row r="749" spans="1:9" x14ac:dyDescent="0.75">
      <c r="A749" s="99">
        <v>7.3499999999999401</v>
      </c>
      <c r="B749" s="119">
        <f t="shared" si="98"/>
        <v>138.54423602330877</v>
      </c>
      <c r="C749" s="119" t="str">
        <f t="shared" si="99"/>
        <v>MAX FLOW REACHED</v>
      </c>
      <c r="D749" s="119">
        <f t="shared" si="100"/>
        <v>149.70118253416146</v>
      </c>
      <c r="E749" s="119" t="str">
        <f t="shared" si="101"/>
        <v>MAX FLOW REACHED</v>
      </c>
      <c r="F749" s="93">
        <f t="shared" si="102"/>
        <v>1439.4424185470491</v>
      </c>
      <c r="G749" s="93" t="str">
        <f t="shared" si="103"/>
        <v>N/A</v>
      </c>
      <c r="H749" s="93">
        <f t="shared" si="104"/>
        <v>1289.7412360128876</v>
      </c>
      <c r="I749" s="93" t="str">
        <f t="shared" si="105"/>
        <v>N/A</v>
      </c>
    </row>
    <row r="750" spans="1:9" x14ac:dyDescent="0.75">
      <c r="A750" s="99">
        <v>7.3599999999999399</v>
      </c>
      <c r="B750" s="119">
        <f t="shared" si="98"/>
        <v>138.73273158252414</v>
      </c>
      <c r="C750" s="119" t="str">
        <f t="shared" si="99"/>
        <v>MAX FLOW REACHED</v>
      </c>
      <c r="D750" s="119">
        <f t="shared" si="100"/>
        <v>149.4792515999178</v>
      </c>
      <c r="E750" s="119" t="str">
        <f t="shared" si="101"/>
        <v>MAX FLOW REACHED</v>
      </c>
      <c r="F750" s="93">
        <f t="shared" si="102"/>
        <v>1443.07578825571</v>
      </c>
      <c r="G750" s="93" t="str">
        <f t="shared" si="103"/>
        <v>N/A</v>
      </c>
      <c r="H750" s="93">
        <f t="shared" si="104"/>
        <v>1293.5965366557921</v>
      </c>
      <c r="I750" s="93" t="str">
        <f t="shared" si="105"/>
        <v>N/A</v>
      </c>
    </row>
    <row r="751" spans="1:9" x14ac:dyDescent="0.75">
      <c r="A751" s="99">
        <v>7.3699999999999397</v>
      </c>
      <c r="B751" s="119">
        <f t="shared" si="98"/>
        <v>138.92122714173951</v>
      </c>
      <c r="C751" s="119" t="str">
        <f t="shared" si="99"/>
        <v>MAX FLOW REACHED</v>
      </c>
      <c r="D751" s="119">
        <f t="shared" si="100"/>
        <v>149.25704352718259</v>
      </c>
      <c r="E751" s="119" t="str">
        <f t="shared" si="101"/>
        <v>MAX FLOW REACHED</v>
      </c>
      <c r="F751" s="93">
        <f t="shared" si="102"/>
        <v>1446.7140467447516</v>
      </c>
      <c r="G751" s="93" t="str">
        <f t="shared" si="103"/>
        <v>N/A</v>
      </c>
      <c r="H751" s="93">
        <f t="shared" si="104"/>
        <v>1297.4570032175691</v>
      </c>
      <c r="I751" s="93" t="str">
        <f t="shared" si="105"/>
        <v>N/A</v>
      </c>
    </row>
    <row r="752" spans="1:9" x14ac:dyDescent="0.75">
      <c r="A752" s="99">
        <v>7.3799999999999404</v>
      </c>
      <c r="B752" s="119">
        <f t="shared" si="98"/>
        <v>139.1097227009549</v>
      </c>
      <c r="C752" s="119" t="str">
        <f t="shared" si="99"/>
        <v>MAX FLOW REACHED</v>
      </c>
      <c r="D752" s="119">
        <f t="shared" si="100"/>
        <v>149.03455831595573</v>
      </c>
      <c r="E752" s="119" t="str">
        <f t="shared" si="101"/>
        <v>MAX FLOW REACHED</v>
      </c>
      <c r="F752" s="93">
        <f t="shared" si="102"/>
        <v>1450.3571940141737</v>
      </c>
      <c r="G752" s="93" t="str">
        <f t="shared" si="103"/>
        <v>N/A</v>
      </c>
      <c r="H752" s="93">
        <f t="shared" si="104"/>
        <v>1301.3226356982179</v>
      </c>
      <c r="I752" s="93" t="str">
        <f t="shared" si="105"/>
        <v>N/A</v>
      </c>
    </row>
    <row r="753" spans="1:9" x14ac:dyDescent="0.75">
      <c r="A753" s="99">
        <v>7.3899999999999402</v>
      </c>
      <c r="B753" s="119">
        <f t="shared" si="98"/>
        <v>139.2982182601703</v>
      </c>
      <c r="C753" s="119" t="str">
        <f t="shared" si="99"/>
        <v>MAX FLOW REACHED</v>
      </c>
      <c r="D753" s="119">
        <f t="shared" si="100"/>
        <v>148.8117959662373</v>
      </c>
      <c r="E753" s="119" t="str">
        <f t="shared" si="101"/>
        <v>MAX FLOW REACHED</v>
      </c>
      <c r="F753" s="93">
        <f t="shared" si="102"/>
        <v>1454.0052300639768</v>
      </c>
      <c r="G753" s="93" t="str">
        <f t="shared" si="103"/>
        <v>N/A</v>
      </c>
      <c r="H753" s="93">
        <f t="shared" si="104"/>
        <v>1305.1934340977396</v>
      </c>
      <c r="I753" s="93" t="str">
        <f t="shared" si="105"/>
        <v>N/A</v>
      </c>
    </row>
    <row r="754" spans="1:9" x14ac:dyDescent="0.75">
      <c r="A754" s="99">
        <v>7.39999999999994</v>
      </c>
      <c r="B754" s="119">
        <f t="shared" si="98"/>
        <v>139.48671381938567</v>
      </c>
      <c r="C754" s="119" t="str">
        <f t="shared" si="99"/>
        <v>MAX FLOW REACHED</v>
      </c>
      <c r="D754" s="119">
        <f t="shared" si="100"/>
        <v>148.58875647802734</v>
      </c>
      <c r="E754" s="119" t="str">
        <f t="shared" si="101"/>
        <v>MAX FLOW REACHED</v>
      </c>
      <c r="F754" s="93">
        <f t="shared" si="102"/>
        <v>1457.6581548941597</v>
      </c>
      <c r="G754" s="93" t="str">
        <f t="shared" si="103"/>
        <v>N/A</v>
      </c>
      <c r="H754" s="93">
        <f t="shared" si="104"/>
        <v>1309.0693984161323</v>
      </c>
      <c r="I754" s="93" t="str">
        <f t="shared" si="105"/>
        <v>N/A</v>
      </c>
    </row>
    <row r="755" spans="1:9" x14ac:dyDescent="0.75">
      <c r="A755" s="99">
        <v>7.4099999999999397</v>
      </c>
      <c r="B755" s="119">
        <f t="shared" si="98"/>
        <v>139.67520937860107</v>
      </c>
      <c r="C755" s="119" t="str">
        <f t="shared" si="99"/>
        <v>MAX FLOW REACHED</v>
      </c>
      <c r="D755" s="119">
        <f t="shared" si="100"/>
        <v>148.36543985132573</v>
      </c>
      <c r="E755" s="119" t="str">
        <f t="shared" si="101"/>
        <v>MAX FLOW REACHED</v>
      </c>
      <c r="F755" s="93">
        <f t="shared" si="102"/>
        <v>1461.3159685047233</v>
      </c>
      <c r="G755" s="93" t="str">
        <f t="shared" si="103"/>
        <v>N/A</v>
      </c>
      <c r="H755" s="93">
        <f t="shared" si="104"/>
        <v>1312.9505286533977</v>
      </c>
      <c r="I755" s="93" t="str">
        <f t="shared" si="105"/>
        <v>N/A</v>
      </c>
    </row>
    <row r="756" spans="1:9" x14ac:dyDescent="0.75">
      <c r="A756" s="99">
        <v>7.4199999999999404</v>
      </c>
      <c r="B756" s="119">
        <f t="shared" si="98"/>
        <v>139.86370493781646</v>
      </c>
      <c r="C756" s="119" t="str">
        <f t="shared" si="99"/>
        <v>MAX FLOW REACHED</v>
      </c>
      <c r="D756" s="119">
        <f t="shared" si="100"/>
        <v>148.14184608613255</v>
      </c>
      <c r="E756" s="119" t="str">
        <f t="shared" si="101"/>
        <v>MAX FLOW REACHED</v>
      </c>
      <c r="F756" s="93">
        <f t="shared" si="102"/>
        <v>1464.9786708956676</v>
      </c>
      <c r="G756" s="93" t="str">
        <f t="shared" si="103"/>
        <v>N/A</v>
      </c>
      <c r="H756" s="93">
        <f t="shared" si="104"/>
        <v>1316.8368248095351</v>
      </c>
      <c r="I756" s="93" t="str">
        <f t="shared" si="105"/>
        <v>N/A</v>
      </c>
    </row>
    <row r="757" spans="1:9" x14ac:dyDescent="0.75">
      <c r="A757" s="99">
        <v>7.4299999999999402</v>
      </c>
      <c r="B757" s="119">
        <f t="shared" si="98"/>
        <v>140.05220049703186</v>
      </c>
      <c r="C757" s="119" t="str">
        <f t="shared" si="99"/>
        <v>MAX FLOW REACHED</v>
      </c>
      <c r="D757" s="119">
        <f t="shared" si="100"/>
        <v>147.91797518244778</v>
      </c>
      <c r="E757" s="119" t="str">
        <f t="shared" si="101"/>
        <v>MAX FLOW REACHED</v>
      </c>
      <c r="F757" s="93">
        <f t="shared" si="102"/>
        <v>1468.6462620669924</v>
      </c>
      <c r="G757" s="93" t="str">
        <f t="shared" si="103"/>
        <v>N/A</v>
      </c>
      <c r="H757" s="93">
        <f t="shared" si="104"/>
        <v>1320.7282868845446</v>
      </c>
      <c r="I757" s="93" t="str">
        <f t="shared" si="105"/>
        <v>N/A</v>
      </c>
    </row>
    <row r="758" spans="1:9" x14ac:dyDescent="0.75">
      <c r="A758" s="99">
        <v>7.43999999999994</v>
      </c>
      <c r="B758" s="119">
        <f t="shared" si="98"/>
        <v>140.24069605624723</v>
      </c>
      <c r="C758" s="119" t="str">
        <f t="shared" si="99"/>
        <v>MAX FLOW REACHED</v>
      </c>
      <c r="D758" s="119">
        <f t="shared" si="100"/>
        <v>147.69382714027148</v>
      </c>
      <c r="E758" s="119" t="str">
        <f t="shared" si="101"/>
        <v>MAX FLOW REACHED</v>
      </c>
      <c r="F758" s="93">
        <f t="shared" si="102"/>
        <v>1472.3187420186975</v>
      </c>
      <c r="G758" s="93" t="str">
        <f t="shared" si="103"/>
        <v>N/A</v>
      </c>
      <c r="H758" s="93">
        <f t="shared" si="104"/>
        <v>1324.6249148784261</v>
      </c>
      <c r="I758" s="93" t="str">
        <f t="shared" si="105"/>
        <v>N/A</v>
      </c>
    </row>
    <row r="759" spans="1:9" x14ac:dyDescent="0.75">
      <c r="A759" s="99">
        <v>7.4499999999999398</v>
      </c>
      <c r="B759" s="119">
        <f t="shared" si="98"/>
        <v>140.42919161546263</v>
      </c>
      <c r="C759" s="119" t="str">
        <f t="shared" si="99"/>
        <v>MAX FLOW REACHED</v>
      </c>
      <c r="D759" s="119">
        <f t="shared" si="100"/>
        <v>147.46940195960354</v>
      </c>
      <c r="E759" s="119" t="str">
        <f t="shared" si="101"/>
        <v>MAX FLOW REACHED</v>
      </c>
      <c r="F759" s="93">
        <f t="shared" si="102"/>
        <v>1475.9961107507829</v>
      </c>
      <c r="G759" s="93" t="str">
        <f t="shared" si="103"/>
        <v>N/A</v>
      </c>
      <c r="H759" s="93">
        <f t="shared" si="104"/>
        <v>1328.5267087911793</v>
      </c>
      <c r="I759" s="93" t="str">
        <f t="shared" si="105"/>
        <v>N/A</v>
      </c>
    </row>
    <row r="760" spans="1:9" x14ac:dyDescent="0.75">
      <c r="A760" s="99">
        <v>7.4599999999999396</v>
      </c>
      <c r="B760" s="119">
        <f t="shared" si="98"/>
        <v>140.61768717467803</v>
      </c>
      <c r="C760" s="119" t="str">
        <f t="shared" si="99"/>
        <v>MAX FLOW REACHED</v>
      </c>
      <c r="D760" s="119">
        <f t="shared" si="100"/>
        <v>147.24469964044408</v>
      </c>
      <c r="E760" s="119" t="str">
        <f t="shared" si="101"/>
        <v>MAX FLOW REACHED</v>
      </c>
      <c r="F760" s="93">
        <f t="shared" si="102"/>
        <v>1479.6783682632492</v>
      </c>
      <c r="G760" s="93" t="str">
        <f t="shared" si="103"/>
        <v>N/A</v>
      </c>
      <c r="H760" s="93">
        <f t="shared" si="104"/>
        <v>1332.4336686228053</v>
      </c>
      <c r="I760" s="93" t="str">
        <f t="shared" si="105"/>
        <v>N/A</v>
      </c>
    </row>
    <row r="761" spans="1:9" x14ac:dyDescent="0.75">
      <c r="A761" s="99">
        <v>7.4699999999999402</v>
      </c>
      <c r="B761" s="119">
        <f t="shared" si="98"/>
        <v>140.80618273389339</v>
      </c>
      <c r="C761" s="119" t="str">
        <f t="shared" si="99"/>
        <v>MAX FLOW REACHED</v>
      </c>
      <c r="D761" s="119">
        <f t="shared" si="100"/>
        <v>147.01972018279298</v>
      </c>
      <c r="E761" s="119" t="str">
        <f t="shared" si="101"/>
        <v>MAX FLOW REACHED</v>
      </c>
      <c r="F761" s="93">
        <f t="shared" si="102"/>
        <v>1483.3655145560961</v>
      </c>
      <c r="G761" s="93" t="str">
        <f t="shared" si="103"/>
        <v>N/A</v>
      </c>
      <c r="H761" s="93">
        <f t="shared" si="104"/>
        <v>1336.3457943733031</v>
      </c>
      <c r="I761" s="93" t="str">
        <f t="shared" si="105"/>
        <v>N/A</v>
      </c>
    </row>
    <row r="762" spans="1:9" x14ac:dyDescent="0.75">
      <c r="A762" s="99">
        <v>7.47999999999994</v>
      </c>
      <c r="B762" s="119">
        <f t="shared" si="98"/>
        <v>140.99467829310876</v>
      </c>
      <c r="C762" s="119" t="str">
        <f t="shared" si="99"/>
        <v>MAX FLOW REACHED</v>
      </c>
      <c r="D762" s="119">
        <f t="shared" si="100"/>
        <v>146.79446358665035</v>
      </c>
      <c r="E762" s="119" t="str">
        <f t="shared" si="101"/>
        <v>MAX FLOW REACHED</v>
      </c>
      <c r="F762" s="93">
        <f t="shared" si="102"/>
        <v>1487.0575496293234</v>
      </c>
      <c r="G762" s="93" t="str">
        <f t="shared" si="103"/>
        <v>N/A</v>
      </c>
      <c r="H762" s="93">
        <f t="shared" si="104"/>
        <v>1340.263086042673</v>
      </c>
      <c r="I762" s="93" t="str">
        <f t="shared" si="105"/>
        <v>N/A</v>
      </c>
    </row>
    <row r="763" spans="1:9" x14ac:dyDescent="0.75">
      <c r="A763" s="99">
        <v>7.4899999999999398</v>
      </c>
      <c r="B763" s="119">
        <f t="shared" si="98"/>
        <v>141.18317385232416</v>
      </c>
      <c r="C763" s="119" t="str">
        <f t="shared" si="99"/>
        <v>MAX FLOW REACHED</v>
      </c>
      <c r="D763" s="119">
        <f t="shared" si="100"/>
        <v>146.56892985201608</v>
      </c>
      <c r="E763" s="119" t="str">
        <f t="shared" si="101"/>
        <v>MAX FLOW REACHED</v>
      </c>
      <c r="F763" s="93">
        <f t="shared" si="102"/>
        <v>1490.7544734829307</v>
      </c>
      <c r="G763" s="93" t="str">
        <f t="shared" si="103"/>
        <v>N/A</v>
      </c>
      <c r="H763" s="93">
        <f t="shared" si="104"/>
        <v>1344.1855436309147</v>
      </c>
      <c r="I763" s="93" t="str">
        <f t="shared" si="105"/>
        <v>N/A</v>
      </c>
    </row>
    <row r="764" spans="1:9" x14ac:dyDescent="0.75">
      <c r="A764" s="99">
        <v>7.4999999999999298</v>
      </c>
      <c r="B764" s="119">
        <f t="shared" si="98"/>
        <v>141.37166941153936</v>
      </c>
      <c r="C764" s="119" t="str">
        <f t="shared" si="99"/>
        <v>MAX FLOW REACHED</v>
      </c>
      <c r="D764" s="119">
        <f t="shared" si="100"/>
        <v>146.34311897889052</v>
      </c>
      <c r="E764" s="119" t="str">
        <f t="shared" si="101"/>
        <v>MAX FLOW REACHED</v>
      </c>
      <c r="F764" s="93">
        <f t="shared" si="102"/>
        <v>1494.4562861169159</v>
      </c>
      <c r="G764" s="93" t="str">
        <f t="shared" si="103"/>
        <v>N/A</v>
      </c>
      <c r="H764" s="93">
        <f t="shared" si="104"/>
        <v>1348.1131671380253</v>
      </c>
      <c r="I764" s="93" t="str">
        <f t="shared" si="105"/>
        <v>N/A</v>
      </c>
    </row>
    <row r="765" spans="1:9" x14ac:dyDescent="0.75">
      <c r="A765" s="99">
        <v>7.5099999999999296</v>
      </c>
      <c r="B765" s="119">
        <f t="shared" si="98"/>
        <v>141.56016497075476</v>
      </c>
      <c r="C765" s="119" t="str">
        <f t="shared" si="99"/>
        <v>MAX FLOW REACHED</v>
      </c>
      <c r="D765" s="119">
        <f t="shared" si="100"/>
        <v>146.11703096727308</v>
      </c>
      <c r="E765" s="119" t="str">
        <f t="shared" si="101"/>
        <v>MAX FLOW REACHED</v>
      </c>
      <c r="F765" s="93">
        <f t="shared" si="102"/>
        <v>1498.1629875312844</v>
      </c>
      <c r="G765" s="93" t="str">
        <f t="shared" si="103"/>
        <v>N/A</v>
      </c>
      <c r="H765" s="93">
        <f t="shared" si="104"/>
        <v>1352.0459565640112</v>
      </c>
      <c r="I765" s="93" t="str">
        <f t="shared" si="105"/>
        <v>N/A</v>
      </c>
    </row>
    <row r="766" spans="1:9" x14ac:dyDescent="0.75">
      <c r="A766" s="99">
        <v>7.5199999999999303</v>
      </c>
      <c r="B766" s="119">
        <f t="shared" si="98"/>
        <v>141.74866052997015</v>
      </c>
      <c r="C766" s="119" t="str">
        <f t="shared" si="99"/>
        <v>MAX FLOW REACHED</v>
      </c>
      <c r="D766" s="119">
        <f t="shared" si="100"/>
        <v>145.89066581716409</v>
      </c>
      <c r="E766" s="119" t="str">
        <f t="shared" si="101"/>
        <v>MAX FLOW REACHED</v>
      </c>
      <c r="F766" s="93">
        <f t="shared" si="102"/>
        <v>1501.8745777260335</v>
      </c>
      <c r="G766" s="93" t="str">
        <f t="shared" si="103"/>
        <v>N/A</v>
      </c>
      <c r="H766" s="93">
        <f t="shared" si="104"/>
        <v>1355.9839119088695</v>
      </c>
      <c r="I766" s="93" t="str">
        <f t="shared" si="105"/>
        <v>N/A</v>
      </c>
    </row>
    <row r="767" spans="1:9" x14ac:dyDescent="0.75">
      <c r="A767" s="99">
        <v>7.5299999999999301</v>
      </c>
      <c r="B767" s="119">
        <f t="shared" si="98"/>
        <v>141.93715608918555</v>
      </c>
      <c r="C767" s="119" t="str">
        <f t="shared" si="99"/>
        <v>MAX FLOW REACHED</v>
      </c>
      <c r="D767" s="119">
        <f t="shared" si="100"/>
        <v>145.66402352856349</v>
      </c>
      <c r="E767" s="119" t="str">
        <f t="shared" si="101"/>
        <v>MAX FLOW REACHED</v>
      </c>
      <c r="F767" s="93">
        <f t="shared" si="102"/>
        <v>1505.5910567011633</v>
      </c>
      <c r="G767" s="93" t="str">
        <f t="shared" si="103"/>
        <v>N/A</v>
      </c>
      <c r="H767" s="93">
        <f t="shared" si="104"/>
        <v>1359.9270331725997</v>
      </c>
      <c r="I767" s="93" t="str">
        <f t="shared" si="105"/>
        <v>N/A</v>
      </c>
    </row>
    <row r="768" spans="1:9" x14ac:dyDescent="0.75">
      <c r="A768" s="99">
        <v>7.5399999999999299</v>
      </c>
      <c r="B768" s="119">
        <f t="shared" si="98"/>
        <v>142.12565164840095</v>
      </c>
      <c r="C768" s="119" t="str">
        <f t="shared" si="99"/>
        <v>MAX FLOW REACHED</v>
      </c>
      <c r="D768" s="119">
        <f t="shared" si="100"/>
        <v>145.43710410147133</v>
      </c>
      <c r="E768" s="119" t="str">
        <f t="shared" si="101"/>
        <v>MAX FLOW REACHED</v>
      </c>
      <c r="F768" s="93">
        <f t="shared" si="102"/>
        <v>1509.3124244566732</v>
      </c>
      <c r="G768" s="93" t="str">
        <f t="shared" si="103"/>
        <v>N/A</v>
      </c>
      <c r="H768" s="93">
        <f t="shared" si="104"/>
        <v>1363.8753203552019</v>
      </c>
      <c r="I768" s="93" t="str">
        <f t="shared" si="105"/>
        <v>N/A</v>
      </c>
    </row>
    <row r="769" spans="1:9" x14ac:dyDescent="0.75">
      <c r="A769" s="99">
        <v>7.5499999999999297</v>
      </c>
      <c r="B769" s="119">
        <f t="shared" si="98"/>
        <v>142.31414720761632</v>
      </c>
      <c r="C769" s="119" t="str">
        <f t="shared" si="99"/>
        <v>MAX FLOW REACHED</v>
      </c>
      <c r="D769" s="119">
        <f t="shared" si="100"/>
        <v>145.20990753588762</v>
      </c>
      <c r="E769" s="119" t="str">
        <f t="shared" si="101"/>
        <v>MAX FLOW REACHED</v>
      </c>
      <c r="F769" s="93">
        <f t="shared" si="102"/>
        <v>1513.0386809925644</v>
      </c>
      <c r="G769" s="93" t="str">
        <f t="shared" si="103"/>
        <v>N/A</v>
      </c>
      <c r="H769" s="93">
        <f t="shared" si="104"/>
        <v>1367.8287734566768</v>
      </c>
      <c r="I769" s="93" t="str">
        <f t="shared" si="105"/>
        <v>N/A</v>
      </c>
    </row>
    <row r="770" spans="1:9" x14ac:dyDescent="0.75">
      <c r="A770" s="99">
        <v>7.5599999999999303</v>
      </c>
      <c r="B770" s="119">
        <f t="shared" si="98"/>
        <v>142.50264276683168</v>
      </c>
      <c r="C770" s="119" t="str">
        <f t="shared" si="99"/>
        <v>MAX FLOW REACHED</v>
      </c>
      <c r="D770" s="119">
        <f t="shared" si="100"/>
        <v>144.98243383181233</v>
      </c>
      <c r="E770" s="119" t="str">
        <f t="shared" si="101"/>
        <v>MAX FLOW REACHED</v>
      </c>
      <c r="F770" s="93">
        <f t="shared" si="102"/>
        <v>1516.7698263088355</v>
      </c>
      <c r="G770" s="93" t="str">
        <f t="shared" si="103"/>
        <v>N/A</v>
      </c>
      <c r="H770" s="93">
        <f t="shared" si="104"/>
        <v>1371.7873924770231</v>
      </c>
      <c r="I770" s="93" t="str">
        <f t="shared" si="105"/>
        <v>N/A</v>
      </c>
    </row>
    <row r="771" spans="1:9" x14ac:dyDescent="0.75">
      <c r="A771" s="99">
        <v>7.5699999999999301</v>
      </c>
      <c r="B771" s="119">
        <f t="shared" si="98"/>
        <v>142.69113832604708</v>
      </c>
      <c r="C771" s="119" t="str">
        <f t="shared" si="99"/>
        <v>MAX FLOW REACHED</v>
      </c>
      <c r="D771" s="119">
        <f t="shared" si="100"/>
        <v>144.7546829892454</v>
      </c>
      <c r="E771" s="119" t="str">
        <f t="shared" si="101"/>
        <v>MAX FLOW REACHED</v>
      </c>
      <c r="F771" s="93">
        <f t="shared" si="102"/>
        <v>1520.5058604054875</v>
      </c>
      <c r="G771" s="93" t="str">
        <f t="shared" si="103"/>
        <v>N/A</v>
      </c>
      <c r="H771" s="93">
        <f t="shared" si="104"/>
        <v>1375.7511774162422</v>
      </c>
      <c r="I771" s="93" t="str">
        <f t="shared" si="105"/>
        <v>N/A</v>
      </c>
    </row>
    <row r="772" spans="1:9" x14ac:dyDescent="0.75">
      <c r="A772" s="99">
        <v>7.5799999999999299</v>
      </c>
      <c r="B772" s="119">
        <f t="shared" si="98"/>
        <v>142.87963388526248</v>
      </c>
      <c r="C772" s="119" t="str">
        <f t="shared" si="99"/>
        <v>MAX FLOW REACHED</v>
      </c>
      <c r="D772" s="119">
        <f t="shared" si="100"/>
        <v>144.52665500818691</v>
      </c>
      <c r="E772" s="119" t="str">
        <f t="shared" si="101"/>
        <v>MAX FLOW REACHED</v>
      </c>
      <c r="F772" s="93">
        <f t="shared" si="102"/>
        <v>1524.2467832825193</v>
      </c>
      <c r="G772" s="93" t="str">
        <f t="shared" si="103"/>
        <v>N/A</v>
      </c>
      <c r="H772" s="93">
        <f t="shared" si="104"/>
        <v>1379.7201282743324</v>
      </c>
      <c r="I772" s="93" t="str">
        <f t="shared" si="105"/>
        <v>N/A</v>
      </c>
    </row>
    <row r="773" spans="1:9" x14ac:dyDescent="0.75">
      <c r="A773" s="99">
        <v>7.5899999999999297</v>
      </c>
      <c r="B773" s="119">
        <f t="shared" si="98"/>
        <v>143.06812944447785</v>
      </c>
      <c r="C773" s="119" t="str">
        <f t="shared" si="99"/>
        <v>MAX FLOW REACHED</v>
      </c>
      <c r="D773" s="119">
        <f t="shared" si="100"/>
        <v>144.29834988863686</v>
      </c>
      <c r="E773" s="119" t="str">
        <f t="shared" si="101"/>
        <v>MAX FLOW REACHED</v>
      </c>
      <c r="F773" s="93">
        <f t="shared" si="102"/>
        <v>1527.9925949399324</v>
      </c>
      <c r="G773" s="93" t="str">
        <f t="shared" si="103"/>
        <v>N/A</v>
      </c>
      <c r="H773" s="93">
        <f t="shared" si="104"/>
        <v>1383.6942450512954</v>
      </c>
      <c r="I773" s="93" t="str">
        <f t="shared" si="105"/>
        <v>N/A</v>
      </c>
    </row>
    <row r="774" spans="1:9" x14ac:dyDescent="0.75">
      <c r="A774" s="99">
        <v>7.5999999999999304</v>
      </c>
      <c r="B774" s="119">
        <f t="shared" si="98"/>
        <v>143.25662500369327</v>
      </c>
      <c r="C774" s="119" t="str">
        <f t="shared" si="99"/>
        <v>MAX FLOW REACHED</v>
      </c>
      <c r="D774" s="119">
        <f t="shared" si="100"/>
        <v>144.06976763059515</v>
      </c>
      <c r="E774" s="119" t="str">
        <f t="shared" si="101"/>
        <v>MAX FLOW REACHED</v>
      </c>
      <c r="F774" s="93">
        <f t="shared" si="102"/>
        <v>1531.7432953777256</v>
      </c>
      <c r="G774" s="93" t="str">
        <f t="shared" si="103"/>
        <v>N/A</v>
      </c>
      <c r="H774" s="93">
        <f t="shared" si="104"/>
        <v>1387.6735277471305</v>
      </c>
      <c r="I774" s="93" t="str">
        <f t="shared" si="105"/>
        <v>N/A</v>
      </c>
    </row>
    <row r="775" spans="1:9" x14ac:dyDescent="0.75">
      <c r="A775" s="99">
        <v>7.6099999999999302</v>
      </c>
      <c r="B775" s="119">
        <f t="shared" si="98"/>
        <v>143.44512056290864</v>
      </c>
      <c r="C775" s="119" t="str">
        <f t="shared" si="99"/>
        <v>MAX FLOW REACHED</v>
      </c>
      <c r="D775" s="119">
        <f t="shared" si="100"/>
        <v>143.84090823406194</v>
      </c>
      <c r="E775" s="119" t="str">
        <f t="shared" si="101"/>
        <v>MAX FLOW REACHED</v>
      </c>
      <c r="F775" s="93">
        <f t="shared" si="102"/>
        <v>1535.4988845958994</v>
      </c>
      <c r="G775" s="93" t="str">
        <f t="shared" si="103"/>
        <v>N/A</v>
      </c>
      <c r="H775" s="93">
        <f t="shared" si="104"/>
        <v>1391.6579763618374</v>
      </c>
      <c r="I775" s="93" t="str">
        <f t="shared" si="105"/>
        <v>N/A</v>
      </c>
    </row>
    <row r="776" spans="1:9" x14ac:dyDescent="0.75">
      <c r="A776" s="99">
        <v>7.6199999999999299</v>
      </c>
      <c r="B776" s="119">
        <f t="shared" si="98"/>
        <v>143.63361612212404</v>
      </c>
      <c r="C776" s="119" t="str">
        <f t="shared" si="99"/>
        <v>MAX FLOW REACHED</v>
      </c>
      <c r="D776" s="119">
        <f t="shared" si="100"/>
        <v>143.61177169903712</v>
      </c>
      <c r="E776" s="119" t="str">
        <f t="shared" si="101"/>
        <v>MAX FLOW REACHED</v>
      </c>
      <c r="F776" s="93">
        <f t="shared" si="102"/>
        <v>1539.2593625944537</v>
      </c>
      <c r="G776" s="93" t="str">
        <f t="shared" si="103"/>
        <v>N/A</v>
      </c>
      <c r="H776" s="93">
        <f t="shared" si="104"/>
        <v>1395.6475908954167</v>
      </c>
      <c r="I776" s="93" t="str">
        <f t="shared" si="105"/>
        <v>N/A</v>
      </c>
    </row>
    <row r="777" spans="1:9" x14ac:dyDescent="0.75">
      <c r="A777" s="99">
        <v>7.6299999999999297</v>
      </c>
      <c r="B777" s="119">
        <f t="shared" si="98"/>
        <v>143.82211168133941</v>
      </c>
      <c r="C777" s="119" t="str">
        <f t="shared" si="99"/>
        <v>MAX FLOW REACHED</v>
      </c>
      <c r="D777" s="119">
        <f t="shared" si="100"/>
        <v>143.38235802552074</v>
      </c>
      <c r="E777" s="119" t="str">
        <f t="shared" si="101"/>
        <v>MAX FLOW REACHED</v>
      </c>
      <c r="F777" s="93">
        <f t="shared" si="102"/>
        <v>1543.0247293733883</v>
      </c>
      <c r="G777" s="93" t="str">
        <f t="shared" si="103"/>
        <v>N/A</v>
      </c>
      <c r="H777" s="93">
        <f t="shared" si="104"/>
        <v>1399.6423713478675</v>
      </c>
      <c r="I777" s="93" t="str">
        <f t="shared" si="105"/>
        <v>N/A</v>
      </c>
    </row>
    <row r="778" spans="1:9" x14ac:dyDescent="0.75">
      <c r="A778" s="99">
        <v>7.6399999999999304</v>
      </c>
      <c r="B778" s="119">
        <f t="shared" si="98"/>
        <v>144.0106072405548</v>
      </c>
      <c r="C778" s="119" t="str">
        <f t="shared" si="99"/>
        <v>MAX FLOW REACHED</v>
      </c>
      <c r="D778" s="119">
        <f t="shared" si="100"/>
        <v>143.15266721351276</v>
      </c>
      <c r="E778" s="119" t="str">
        <f t="shared" si="101"/>
        <v>MAX FLOW REACHED</v>
      </c>
      <c r="F778" s="93">
        <f t="shared" si="102"/>
        <v>1546.7949849327042</v>
      </c>
      <c r="G778" s="93" t="str">
        <f t="shared" si="103"/>
        <v>N/A</v>
      </c>
      <c r="H778" s="93">
        <f t="shared" si="104"/>
        <v>1403.6423177191914</v>
      </c>
      <c r="I778" s="93" t="str">
        <f t="shared" si="105"/>
        <v>N/A</v>
      </c>
    </row>
    <row r="779" spans="1:9" x14ac:dyDescent="0.75">
      <c r="A779" s="99">
        <v>7.6499999999999302</v>
      </c>
      <c r="B779" s="119">
        <f t="shared" si="98"/>
        <v>144.1991027997702</v>
      </c>
      <c r="C779" s="119" t="str">
        <f t="shared" si="99"/>
        <v>MAX FLOW REACHED</v>
      </c>
      <c r="D779" s="119">
        <f t="shared" si="100"/>
        <v>142.92269926301316</v>
      </c>
      <c r="E779" s="119" t="str">
        <f t="shared" si="101"/>
        <v>MAX FLOW REACHED</v>
      </c>
      <c r="F779" s="93">
        <f t="shared" si="102"/>
        <v>1550.5701292723998</v>
      </c>
      <c r="G779" s="93" t="str">
        <f t="shared" si="103"/>
        <v>N/A</v>
      </c>
      <c r="H779" s="93">
        <f t="shared" si="104"/>
        <v>1407.6474300093867</v>
      </c>
      <c r="I779" s="93" t="str">
        <f t="shared" si="105"/>
        <v>N/A</v>
      </c>
    </row>
    <row r="780" spans="1:9" x14ac:dyDescent="0.75">
      <c r="A780" s="99">
        <v>7.65999999999993</v>
      </c>
      <c r="B780" s="119">
        <f t="shared" si="98"/>
        <v>144.38759835898557</v>
      </c>
      <c r="C780" s="119" t="str">
        <f t="shared" si="99"/>
        <v>MAX FLOW REACHED</v>
      </c>
      <c r="D780" s="119">
        <f t="shared" si="100"/>
        <v>142.69245417402203</v>
      </c>
      <c r="E780" s="119" t="str">
        <f t="shared" si="101"/>
        <v>MAX FLOW REACHED</v>
      </c>
      <c r="F780" s="93">
        <f t="shared" si="102"/>
        <v>1554.3501623924758</v>
      </c>
      <c r="G780" s="93" t="str">
        <f t="shared" si="103"/>
        <v>N/A</v>
      </c>
      <c r="H780" s="93">
        <f t="shared" si="104"/>
        <v>1411.6577082184538</v>
      </c>
      <c r="I780" s="93" t="str">
        <f t="shared" si="105"/>
        <v>N/A</v>
      </c>
    </row>
    <row r="781" spans="1:9" x14ac:dyDescent="0.75">
      <c r="A781" s="99">
        <v>7.6699999999999298</v>
      </c>
      <c r="B781" s="119">
        <f t="shared" si="98"/>
        <v>144.57609391820094</v>
      </c>
      <c r="C781" s="119" t="str">
        <f t="shared" si="99"/>
        <v>MAX FLOW REACHED</v>
      </c>
      <c r="D781" s="119">
        <f t="shared" si="100"/>
        <v>142.46193194653932</v>
      </c>
      <c r="E781" s="119" t="str">
        <f t="shared" si="101"/>
        <v>MAX FLOW REACHED</v>
      </c>
      <c r="F781" s="93">
        <f t="shared" si="102"/>
        <v>1558.1350842929323</v>
      </c>
      <c r="G781" s="93" t="str">
        <f t="shared" si="103"/>
        <v>N/A</v>
      </c>
      <c r="H781" s="93">
        <f t="shared" si="104"/>
        <v>1415.673152346393</v>
      </c>
      <c r="I781" s="93" t="str">
        <f t="shared" si="105"/>
        <v>N/A</v>
      </c>
    </row>
    <row r="782" spans="1:9" x14ac:dyDescent="0.75">
      <c r="A782" s="99">
        <v>7.6799999999999304</v>
      </c>
      <c r="B782" s="119">
        <f t="shared" si="98"/>
        <v>144.76458947741637</v>
      </c>
      <c r="C782" s="119" t="str">
        <f t="shared" si="99"/>
        <v>MAX FLOW REACHED</v>
      </c>
      <c r="D782" s="119">
        <f t="shared" si="100"/>
        <v>142.23113258056497</v>
      </c>
      <c r="E782" s="119" t="str">
        <f t="shared" si="101"/>
        <v>MAX FLOW REACHED</v>
      </c>
      <c r="F782" s="93">
        <f t="shared" si="102"/>
        <v>1561.9248949737703</v>
      </c>
      <c r="G782" s="93" t="str">
        <f t="shared" si="103"/>
        <v>N/A</v>
      </c>
      <c r="H782" s="93">
        <f t="shared" si="104"/>
        <v>1419.6937623932054</v>
      </c>
      <c r="I782" s="93" t="str">
        <f t="shared" si="105"/>
        <v>N/A</v>
      </c>
    </row>
    <row r="783" spans="1:9" x14ac:dyDescent="0.75">
      <c r="A783" s="99">
        <v>7.6899999999999302</v>
      </c>
      <c r="B783" s="119">
        <f t="shared" si="98"/>
        <v>144.95308503663173</v>
      </c>
      <c r="C783" s="119" t="str">
        <f t="shared" si="99"/>
        <v>MAX FLOW REACHED</v>
      </c>
      <c r="D783" s="119">
        <f t="shared" si="100"/>
        <v>142.0000560760991</v>
      </c>
      <c r="E783" s="119" t="str">
        <f t="shared" si="101"/>
        <v>MAX FLOW REACHED</v>
      </c>
      <c r="F783" s="93">
        <f t="shared" si="102"/>
        <v>1565.7195944349878</v>
      </c>
      <c r="G783" s="93" t="str">
        <f t="shared" si="103"/>
        <v>N/A</v>
      </c>
      <c r="H783" s="93">
        <f t="shared" si="104"/>
        <v>1423.7195383588887</v>
      </c>
      <c r="I783" s="93" t="str">
        <f t="shared" si="105"/>
        <v>N/A</v>
      </c>
    </row>
    <row r="784" spans="1:9" x14ac:dyDescent="0.75">
      <c r="A784" s="99">
        <v>7.69999999999993</v>
      </c>
      <c r="B784" s="119">
        <f t="shared" si="98"/>
        <v>145.14158059584713</v>
      </c>
      <c r="C784" s="119" t="str">
        <f t="shared" si="99"/>
        <v>MAX FLOW REACHED</v>
      </c>
      <c r="D784" s="119">
        <f t="shared" si="100"/>
        <v>141.76870243314161</v>
      </c>
      <c r="E784" s="119" t="str">
        <f t="shared" si="101"/>
        <v>MAX FLOW REACHED</v>
      </c>
      <c r="F784" s="93">
        <f t="shared" si="102"/>
        <v>1569.5191826765861</v>
      </c>
      <c r="G784" s="93" t="str">
        <f t="shared" si="103"/>
        <v>N/A</v>
      </c>
      <c r="H784" s="93">
        <f t="shared" si="104"/>
        <v>1427.7504802434444</v>
      </c>
      <c r="I784" s="93" t="str">
        <f t="shared" si="105"/>
        <v>N/A</v>
      </c>
    </row>
    <row r="785" spans="1:9" x14ac:dyDescent="0.75">
      <c r="A785" s="99">
        <v>7.7099999999999298</v>
      </c>
      <c r="B785" s="119">
        <f t="shared" si="98"/>
        <v>145.33007615506253</v>
      </c>
      <c r="C785" s="119" t="str">
        <f t="shared" si="99"/>
        <v>MAX FLOW REACHED</v>
      </c>
      <c r="D785" s="119">
        <f t="shared" si="100"/>
        <v>141.53707165169254</v>
      </c>
      <c r="E785" s="119" t="str">
        <f t="shared" si="101"/>
        <v>MAX FLOW REACHED</v>
      </c>
      <c r="F785" s="93">
        <f t="shared" si="102"/>
        <v>1573.3236596985651</v>
      </c>
      <c r="G785" s="93" t="str">
        <f t="shared" si="103"/>
        <v>N/A</v>
      </c>
      <c r="H785" s="93">
        <f t="shared" si="104"/>
        <v>1431.7865880468726</v>
      </c>
      <c r="I785" s="93" t="str">
        <f t="shared" si="105"/>
        <v>N/A</v>
      </c>
    </row>
    <row r="786" spans="1:9" x14ac:dyDescent="0.75">
      <c r="A786" s="99">
        <v>7.7199999999999296</v>
      </c>
      <c r="B786" s="119">
        <f t="shared" si="98"/>
        <v>145.5185717142779</v>
      </c>
      <c r="C786" s="119" t="str">
        <f t="shared" si="99"/>
        <v>MAX FLOW REACHED</v>
      </c>
      <c r="D786" s="119">
        <f t="shared" si="100"/>
        <v>141.30516373175192</v>
      </c>
      <c r="E786" s="119" t="str">
        <f t="shared" si="101"/>
        <v>MAX FLOW REACHED</v>
      </c>
      <c r="F786" s="93">
        <f t="shared" si="102"/>
        <v>1577.1330255009241</v>
      </c>
      <c r="G786" s="93" t="str">
        <f t="shared" si="103"/>
        <v>N/A</v>
      </c>
      <c r="H786" s="93">
        <f t="shared" si="104"/>
        <v>1435.8278617691722</v>
      </c>
      <c r="I786" s="93" t="str">
        <f t="shared" si="105"/>
        <v>N/A</v>
      </c>
    </row>
    <row r="787" spans="1:9" x14ac:dyDescent="0.75">
      <c r="A787" s="99">
        <v>7.7299999999999303</v>
      </c>
      <c r="B787" s="119">
        <f t="shared" si="98"/>
        <v>145.70706727349327</v>
      </c>
      <c r="C787" s="119" t="str">
        <f t="shared" si="99"/>
        <v>MAX FLOW REACHED</v>
      </c>
      <c r="D787" s="119">
        <f t="shared" si="100"/>
        <v>141.07297867331974</v>
      </c>
      <c r="E787" s="119" t="str">
        <f t="shared" si="101"/>
        <v>MAX FLOW REACHED</v>
      </c>
      <c r="F787" s="93">
        <f t="shared" si="102"/>
        <v>1580.9472800836643</v>
      </c>
      <c r="G787" s="93" t="str">
        <f t="shared" si="103"/>
        <v>N/A</v>
      </c>
      <c r="H787" s="93">
        <f t="shared" si="104"/>
        <v>1439.8743014103445</v>
      </c>
      <c r="I787" s="93" t="str">
        <f t="shared" si="105"/>
        <v>N/A</v>
      </c>
    </row>
    <row r="788" spans="1:9" x14ac:dyDescent="0.75">
      <c r="A788" s="99">
        <v>7.73999999999993</v>
      </c>
      <c r="B788" s="119">
        <f t="shared" si="98"/>
        <v>145.89556283270866</v>
      </c>
      <c r="C788" s="119" t="str">
        <f t="shared" si="99"/>
        <v>MAX FLOW REACHED</v>
      </c>
      <c r="D788" s="119">
        <f t="shared" si="100"/>
        <v>140.84051647639592</v>
      </c>
      <c r="E788" s="119" t="str">
        <f t="shared" si="101"/>
        <v>MAX FLOW REACHED</v>
      </c>
      <c r="F788" s="93">
        <f t="shared" si="102"/>
        <v>1584.7664234467848</v>
      </c>
      <c r="G788" s="93" t="str">
        <f t="shared" si="103"/>
        <v>N/A</v>
      </c>
      <c r="H788" s="93">
        <f t="shared" si="104"/>
        <v>1443.925906970389</v>
      </c>
      <c r="I788" s="93" t="str">
        <f t="shared" si="105"/>
        <v>N/A</v>
      </c>
    </row>
    <row r="789" spans="1:9" x14ac:dyDescent="0.75">
      <c r="A789" s="99">
        <v>7.7499999999999298</v>
      </c>
      <c r="B789" s="119">
        <f t="shared" si="98"/>
        <v>146.08405839192406</v>
      </c>
      <c r="C789" s="119" t="str">
        <f t="shared" si="99"/>
        <v>MAX FLOW REACHED</v>
      </c>
      <c r="D789" s="119">
        <f t="shared" si="100"/>
        <v>140.60777714098049</v>
      </c>
      <c r="E789" s="119" t="str">
        <f t="shared" si="101"/>
        <v>MAX FLOW REACHED</v>
      </c>
      <c r="F789" s="93">
        <f t="shared" si="102"/>
        <v>1588.590455590285</v>
      </c>
      <c r="G789" s="93" t="str">
        <f t="shared" si="103"/>
        <v>N/A</v>
      </c>
      <c r="H789" s="93">
        <f t="shared" si="104"/>
        <v>1447.9826784493046</v>
      </c>
      <c r="I789" s="93" t="str">
        <f t="shared" si="105"/>
        <v>N/A</v>
      </c>
    </row>
    <row r="790" spans="1:9" x14ac:dyDescent="0.75">
      <c r="A790" s="99">
        <v>7.7599999999999296</v>
      </c>
      <c r="B790" s="119">
        <f t="shared" si="98"/>
        <v>146.27255395113946</v>
      </c>
      <c r="C790" s="119" t="str">
        <f t="shared" si="99"/>
        <v>MAX FLOW REACHED</v>
      </c>
      <c r="D790" s="119">
        <f t="shared" si="100"/>
        <v>140.3747606670735</v>
      </c>
      <c r="E790" s="119" t="str">
        <f t="shared" si="101"/>
        <v>MAX FLOW REACHED</v>
      </c>
      <c r="F790" s="93">
        <f t="shared" si="102"/>
        <v>1592.4193765141663</v>
      </c>
      <c r="G790" s="93" t="str">
        <f t="shared" si="103"/>
        <v>N/A</v>
      </c>
      <c r="H790" s="93">
        <f t="shared" si="104"/>
        <v>1452.0446158470927</v>
      </c>
      <c r="I790" s="93" t="str">
        <f t="shared" si="105"/>
        <v>N/A</v>
      </c>
    </row>
    <row r="791" spans="1:9" x14ac:dyDescent="0.75">
      <c r="A791" s="99">
        <v>7.7699999999999303</v>
      </c>
      <c r="B791" s="119">
        <f t="shared" si="98"/>
        <v>146.46104951035485</v>
      </c>
      <c r="C791" s="119" t="str">
        <f t="shared" si="99"/>
        <v>MAX FLOW REACHED</v>
      </c>
      <c r="D791" s="119">
        <f t="shared" si="100"/>
        <v>140.14146705467493</v>
      </c>
      <c r="E791" s="119" t="str">
        <f t="shared" si="101"/>
        <v>MAX FLOW REACHED</v>
      </c>
      <c r="F791" s="93">
        <f t="shared" si="102"/>
        <v>1596.2531862184287</v>
      </c>
      <c r="G791" s="93" t="str">
        <f t="shared" si="103"/>
        <v>N/A</v>
      </c>
      <c r="H791" s="93">
        <f t="shared" si="104"/>
        <v>1456.1117191637538</v>
      </c>
      <c r="I791" s="93" t="str">
        <f t="shared" si="105"/>
        <v>N/A</v>
      </c>
    </row>
    <row r="792" spans="1:9" x14ac:dyDescent="0.75">
      <c r="A792" s="99">
        <v>7.7799999999999301</v>
      </c>
      <c r="B792" s="119">
        <f t="shared" si="98"/>
        <v>146.64954506957022</v>
      </c>
      <c r="C792" s="119" t="str">
        <f t="shared" si="99"/>
        <v>MAX FLOW REACHED</v>
      </c>
      <c r="D792" s="119">
        <f t="shared" si="100"/>
        <v>139.90789630378481</v>
      </c>
      <c r="E792" s="119" t="str">
        <f t="shared" si="101"/>
        <v>MAX FLOW REACHED</v>
      </c>
      <c r="F792" s="93">
        <f t="shared" si="102"/>
        <v>1600.0918847030709</v>
      </c>
      <c r="G792" s="93" t="str">
        <f t="shared" si="103"/>
        <v>N/A</v>
      </c>
      <c r="H792" s="93">
        <f t="shared" si="104"/>
        <v>1460.1839883992861</v>
      </c>
      <c r="I792" s="93" t="str">
        <f t="shared" si="105"/>
        <v>N/A</v>
      </c>
    </row>
    <row r="793" spans="1:9" x14ac:dyDescent="0.75">
      <c r="A793" s="99">
        <v>7.7899999999999299</v>
      </c>
      <c r="B793" s="119">
        <f t="shared" si="98"/>
        <v>146.83804062878562</v>
      </c>
      <c r="C793" s="119" t="str">
        <f t="shared" si="99"/>
        <v>MAX FLOW REACHED</v>
      </c>
      <c r="D793" s="119">
        <f t="shared" si="100"/>
        <v>139.6740484144031</v>
      </c>
      <c r="E793" s="119" t="str">
        <f t="shared" si="101"/>
        <v>MAX FLOW REACHED</v>
      </c>
      <c r="F793" s="93">
        <f t="shared" si="102"/>
        <v>1603.9354719680937</v>
      </c>
      <c r="G793" s="93" t="str">
        <f t="shared" si="103"/>
        <v>N/A</v>
      </c>
      <c r="H793" s="93">
        <f t="shared" si="104"/>
        <v>1464.2614235536905</v>
      </c>
      <c r="I793" s="93" t="str">
        <f t="shared" si="105"/>
        <v>N/A</v>
      </c>
    </row>
    <row r="794" spans="1:9" x14ac:dyDescent="0.75">
      <c r="A794" s="99">
        <v>7.7999999999999297</v>
      </c>
      <c r="B794" s="119">
        <f t="shared" si="98"/>
        <v>147.02653618800099</v>
      </c>
      <c r="C794" s="119" t="str">
        <f t="shared" si="99"/>
        <v>MAX FLOW REACHED</v>
      </c>
      <c r="D794" s="119">
        <f t="shared" si="100"/>
        <v>139.43992338652981</v>
      </c>
      <c r="E794" s="119" t="str">
        <f t="shared" si="101"/>
        <v>MAX FLOW REACHED</v>
      </c>
      <c r="F794" s="93">
        <f t="shared" si="102"/>
        <v>1607.7839480134969</v>
      </c>
      <c r="G794" s="93" t="str">
        <f t="shared" si="103"/>
        <v>N/A</v>
      </c>
      <c r="H794" s="93">
        <f t="shared" si="104"/>
        <v>1468.344024626967</v>
      </c>
      <c r="I794" s="93" t="str">
        <f t="shared" si="105"/>
        <v>N/A</v>
      </c>
    </row>
    <row r="795" spans="1:9" x14ac:dyDescent="0.75">
      <c r="A795" s="99">
        <v>7.8099999999999303</v>
      </c>
      <c r="B795" s="119">
        <f t="shared" si="98"/>
        <v>147.21503174721639</v>
      </c>
      <c r="C795" s="119" t="str">
        <f t="shared" si="99"/>
        <v>MAX FLOW REACHED</v>
      </c>
      <c r="D795" s="119">
        <f t="shared" si="100"/>
        <v>139.20552122016494</v>
      </c>
      <c r="E795" s="119" t="str">
        <f t="shared" si="101"/>
        <v>MAX FLOW REACHED</v>
      </c>
      <c r="F795" s="93">
        <f t="shared" si="102"/>
        <v>1611.6373128392813</v>
      </c>
      <c r="G795" s="93" t="str">
        <f t="shared" si="103"/>
        <v>N/A</v>
      </c>
      <c r="H795" s="93">
        <f t="shared" si="104"/>
        <v>1472.4317916191164</v>
      </c>
      <c r="I795" s="93" t="str">
        <f t="shared" si="105"/>
        <v>N/A</v>
      </c>
    </row>
    <row r="796" spans="1:9" x14ac:dyDescent="0.75">
      <c r="A796" s="99">
        <v>7.8199999999999301</v>
      </c>
      <c r="B796" s="119">
        <f t="shared" si="98"/>
        <v>147.40352730643178</v>
      </c>
      <c r="C796" s="119" t="str">
        <f t="shared" si="99"/>
        <v>MAX FLOW REACHED</v>
      </c>
      <c r="D796" s="119">
        <f t="shared" si="100"/>
        <v>138.97084191530843</v>
      </c>
      <c r="E796" s="119" t="str">
        <f t="shared" si="101"/>
        <v>MAX FLOW REACHED</v>
      </c>
      <c r="F796" s="93">
        <f t="shared" si="102"/>
        <v>1615.4955664454451</v>
      </c>
      <c r="G796" s="93" t="str">
        <f t="shared" si="103"/>
        <v>N/A</v>
      </c>
      <c r="H796" s="93">
        <f t="shared" si="104"/>
        <v>1476.5247245301366</v>
      </c>
      <c r="I796" s="93" t="str">
        <f t="shared" si="105"/>
        <v>N/A</v>
      </c>
    </row>
    <row r="797" spans="1:9" x14ac:dyDescent="0.75">
      <c r="A797" s="99">
        <v>7.8299999999999299</v>
      </c>
      <c r="B797" s="119">
        <f t="shared" si="98"/>
        <v>147.59202286564715</v>
      </c>
      <c r="C797" s="119" t="str">
        <f t="shared" si="99"/>
        <v>MAX FLOW REACHED</v>
      </c>
      <c r="D797" s="119">
        <f t="shared" si="100"/>
        <v>138.73588547196044</v>
      </c>
      <c r="E797" s="119" t="str">
        <f t="shared" si="101"/>
        <v>MAX FLOW REACHED</v>
      </c>
      <c r="F797" s="93">
        <f t="shared" si="102"/>
        <v>1619.35870883199</v>
      </c>
      <c r="G797" s="93" t="str">
        <f t="shared" si="103"/>
        <v>N/A</v>
      </c>
      <c r="H797" s="93">
        <f t="shared" si="104"/>
        <v>1480.6228233600295</v>
      </c>
      <c r="I797" s="93" t="str">
        <f t="shared" si="105"/>
        <v>N/A</v>
      </c>
    </row>
    <row r="798" spans="1:9" x14ac:dyDescent="0.75">
      <c r="A798" s="99">
        <v>7.8399999999999297</v>
      </c>
      <c r="B798" s="119">
        <f t="shared" si="98"/>
        <v>147.78051842486252</v>
      </c>
      <c r="C798" s="119" t="str">
        <f t="shared" si="99"/>
        <v>MAX FLOW REACHED</v>
      </c>
      <c r="D798" s="119">
        <f t="shared" si="100"/>
        <v>138.50065189012082</v>
      </c>
      <c r="E798" s="119" t="str">
        <f t="shared" si="101"/>
        <v>MAX FLOW REACHED</v>
      </c>
      <c r="F798" s="93">
        <f t="shared" si="102"/>
        <v>1623.2267399989155</v>
      </c>
      <c r="G798" s="93" t="str">
        <f t="shared" si="103"/>
        <v>N/A</v>
      </c>
      <c r="H798" s="93">
        <f t="shared" si="104"/>
        <v>1484.7260881087946</v>
      </c>
      <c r="I798" s="93" t="str">
        <f t="shared" si="105"/>
        <v>N/A</v>
      </c>
    </row>
    <row r="799" spans="1:9" x14ac:dyDescent="0.75">
      <c r="A799" s="99">
        <v>7.8499999999999304</v>
      </c>
      <c r="B799" s="119">
        <f t="shared" ref="B799" si="106">A799*$E$3*60*1000</f>
        <v>147.96901398407795</v>
      </c>
      <c r="C799" s="119" t="str">
        <f t="shared" ref="C799" si="107">IF( $B799&lt;H$9, H$3*$B799^2+H$4*$B799+H$5, "MAX FLOW REACHED")</f>
        <v>MAX FLOW REACHED</v>
      </c>
      <c r="D799" s="119">
        <f t="shared" ref="D799" si="108">IF( $B799&lt;I$9, I$3*$B799^2+I$4*$B799+I$5, "MAX FLOW REACHED")</f>
        <v>138.26514116978956</v>
      </c>
      <c r="E799" s="119" t="str">
        <f t="shared" ref="E799" si="109">IF( $B799&lt;J$9, J$3*$B799^2+J$4*$B799+J$5, "MAX FLOW REACHED")</f>
        <v>MAX FLOW REACHED</v>
      </c>
      <c r="F799" s="93">
        <f t="shared" ref="F799" si="110">($M$2*$M$3*$B$3+$E$4*($B$2*$M$2*(A799^2)/(2*$E$2))+($E$5*$M$2*A799^2)/2+($E$6*A799))/1000</f>
        <v>1627.0996599462214</v>
      </c>
      <c r="G799" s="93" t="str">
        <f t="shared" ref="G799" si="111">IF(C799&lt;&gt;"MAX FLOW REACHED",ABS(C799-$F799),"N/A")</f>
        <v>N/A</v>
      </c>
      <c r="H799" s="93">
        <f t="shared" ref="H799" si="112">IF(D799&lt;&gt;"MAX FLOW REACHED",ABS(D799-$F799),"N/A")</f>
        <v>1488.8345187764319</v>
      </c>
      <c r="I799" s="93" t="str">
        <f t="shared" ref="I799" si="113">IF(E799&lt;&gt;"MAX FLOW REACHED",ABS(E799-$F799),"N/A")</f>
        <v>N/A</v>
      </c>
    </row>
    <row r="800" spans="1:9" x14ac:dyDescent="0.75">
      <c r="C800" t="s">
        <v>274</v>
      </c>
      <c r="F800">
        <f>ROW(G15) + MATCH(MIN(G15:G799), G15:G799, 0) - 1</f>
        <v>138</v>
      </c>
      <c r="G800">
        <f>ROW(H15) + MATCH(MIN(H15:H799), H15:H799, 0) - 1</f>
        <v>242</v>
      </c>
      <c r="H800">
        <f>ROW(I15) + MATCH(MIN(I15:I799), I15:I799, 0) - 1</f>
        <v>290</v>
      </c>
    </row>
  </sheetData>
  <mergeCells count="2">
    <mergeCell ref="G1:J1"/>
    <mergeCell ref="C13:F1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67408-2368-4FBD-82FB-86A33BBA2BD4}">
  <dimension ref="A1:L387"/>
  <sheetViews>
    <sheetView zoomScale="71" zoomScaleNormal="115" workbookViewId="0">
      <selection activeCell="B32" sqref="B32:B33"/>
    </sheetView>
  </sheetViews>
  <sheetFormatPr defaultRowHeight="14.75" x14ac:dyDescent="0.75"/>
  <cols>
    <col min="1" max="2" width="12.86328125" customWidth="1"/>
    <col min="3" max="3" width="10.26953125" customWidth="1"/>
    <col min="4" max="4" width="20" customWidth="1"/>
    <col min="5" max="5" width="17.26953125" customWidth="1"/>
    <col min="6" max="6" width="15.26953125" customWidth="1"/>
    <col min="7" max="7" width="17.26953125" customWidth="1"/>
    <col min="8" max="8" width="16.7265625" customWidth="1"/>
    <col min="9" max="9" width="14.7265625" customWidth="1"/>
    <col min="10" max="10" width="18.40625" customWidth="1"/>
    <col min="11" max="11" width="19" customWidth="1"/>
    <col min="12" max="18" width="12.86328125" customWidth="1"/>
  </cols>
  <sheetData>
    <row r="1" spans="1:11" ht="21.75" x14ac:dyDescent="0.75">
      <c r="A1" s="254" t="s">
        <v>275</v>
      </c>
      <c r="B1" s="254"/>
    </row>
    <row r="2" spans="1:11" ht="15.5" thickBot="1" x14ac:dyDescent="0.9"/>
    <row r="3" spans="1:11" ht="19" x14ac:dyDescent="0.95">
      <c r="A3" s="255" t="s">
        <v>276</v>
      </c>
      <c r="B3" s="256"/>
      <c r="D3" s="39" t="s">
        <v>277</v>
      </c>
      <c r="E3" s="40"/>
      <c r="F3" s="41"/>
      <c r="H3" s="1" t="s">
        <v>278</v>
      </c>
    </row>
    <row r="4" spans="1:11" x14ac:dyDescent="0.75">
      <c r="A4" s="42" t="s">
        <v>279</v>
      </c>
      <c r="B4" s="43" t="s">
        <v>280</v>
      </c>
      <c r="D4" s="44" t="s">
        <v>281</v>
      </c>
      <c r="E4" s="147">
        <v>300</v>
      </c>
      <c r="F4" s="45" t="s">
        <v>282</v>
      </c>
      <c r="H4" s="38" t="str">
        <f>MAIN!$B$45</f>
        <v>HES-260</v>
      </c>
      <c r="J4" s="230"/>
      <c r="K4" s="230"/>
    </row>
    <row r="5" spans="1:11" ht="15.5" thickBot="1" x14ac:dyDescent="0.9">
      <c r="A5" s="46" t="s">
        <v>283</v>
      </c>
      <c r="B5" s="47" t="s">
        <v>284</v>
      </c>
      <c r="D5" s="44" t="s">
        <v>285</v>
      </c>
      <c r="E5" s="156">
        <f>IF($H$4="HES-260",1.6,IF($H$4="SW-80",0.62,IF($H$4="HES-305P",2,"Invalid Panel")))</f>
        <v>1.6</v>
      </c>
      <c r="F5" s="45" t="s">
        <v>286</v>
      </c>
      <c r="J5" s="230"/>
      <c r="K5" s="230"/>
    </row>
    <row r="6" spans="1:11" x14ac:dyDescent="0.75">
      <c r="A6" s="48" t="s">
        <v>287</v>
      </c>
      <c r="B6" s="49">
        <v>8.5</v>
      </c>
      <c r="D6" s="44" t="s">
        <v>288</v>
      </c>
      <c r="E6" s="156">
        <f>MAIN!B46</f>
        <v>6</v>
      </c>
      <c r="F6" s="45"/>
      <c r="J6" s="230"/>
      <c r="K6" s="230"/>
    </row>
    <row r="7" spans="1:11" ht="15.5" thickBot="1" x14ac:dyDescent="0.9">
      <c r="A7" s="48" t="s">
        <v>289</v>
      </c>
      <c r="B7" s="49">
        <v>10</v>
      </c>
      <c r="D7" s="44" t="s">
        <v>290</v>
      </c>
      <c r="E7" s="156">
        <f>IF($H$4="HES-260",0.17,IF($H$4="SW-80",0.15,IF($H$4="HES-305P",0.16,"Invalid Panel")))</f>
        <v>0.17</v>
      </c>
      <c r="F7" s="45"/>
    </row>
    <row r="8" spans="1:11" ht="19" x14ac:dyDescent="0.95">
      <c r="A8" s="48" t="s">
        <v>291</v>
      </c>
      <c r="B8" s="49">
        <v>11.8</v>
      </c>
      <c r="D8" s="158" t="s">
        <v>292</v>
      </c>
      <c r="E8" s="50"/>
      <c r="F8" s="51"/>
      <c r="G8" s="37"/>
    </row>
    <row r="9" spans="1:11" x14ac:dyDescent="0.75">
      <c r="A9" s="48" t="s">
        <v>293</v>
      </c>
      <c r="B9" s="49">
        <v>13.6</v>
      </c>
      <c r="D9" s="52" t="s">
        <v>294</v>
      </c>
      <c r="E9" s="153">
        <v>2000</v>
      </c>
      <c r="F9" s="53" t="s">
        <v>295</v>
      </c>
    </row>
    <row r="10" spans="1:11" x14ac:dyDescent="0.75">
      <c r="A10" s="48" t="s">
        <v>296</v>
      </c>
      <c r="B10" s="49">
        <v>15.3</v>
      </c>
      <c r="D10" s="52" t="s">
        <v>297</v>
      </c>
      <c r="E10" s="155">
        <f>MAIN!B47</f>
        <v>4</v>
      </c>
      <c r="F10" s="53"/>
    </row>
    <row r="11" spans="1:11" ht="15.5" thickBot="1" x14ac:dyDescent="0.9">
      <c r="A11" s="48" t="s">
        <v>298</v>
      </c>
      <c r="B11" s="49">
        <v>16</v>
      </c>
      <c r="D11" s="54" t="s">
        <v>290</v>
      </c>
      <c r="E11" s="154">
        <v>0.96</v>
      </c>
      <c r="F11" s="55"/>
      <c r="H11" s="1" t="s">
        <v>299</v>
      </c>
    </row>
    <row r="12" spans="1:11" ht="19" x14ac:dyDescent="0.95">
      <c r="A12" s="48" t="s">
        <v>300</v>
      </c>
      <c r="B12" s="49">
        <v>15.75</v>
      </c>
      <c r="D12" s="56" t="s">
        <v>301</v>
      </c>
      <c r="E12" s="57"/>
      <c r="F12" s="58"/>
      <c r="H12" s="38">
        <f ca="1">COUNTIF(K22:K387,"&gt;0")</f>
        <v>336</v>
      </c>
    </row>
    <row r="13" spans="1:11" x14ac:dyDescent="0.75">
      <c r="A13" s="48" t="s">
        <v>302</v>
      </c>
      <c r="B13" s="49">
        <v>14.2</v>
      </c>
      <c r="D13" s="59" t="s">
        <v>303</v>
      </c>
      <c r="E13" s="60">
        <v>16</v>
      </c>
      <c r="F13" s="61" t="s">
        <v>304</v>
      </c>
    </row>
    <row r="14" spans="1:11" x14ac:dyDescent="0.75">
      <c r="A14" s="48" t="s">
        <v>305</v>
      </c>
      <c r="B14" s="49">
        <v>12.5</v>
      </c>
      <c r="D14" s="59" t="s">
        <v>306</v>
      </c>
      <c r="E14" s="60">
        <v>200</v>
      </c>
      <c r="F14" s="62" t="s">
        <v>307</v>
      </c>
    </row>
    <row r="15" spans="1:11" ht="15.5" thickBot="1" x14ac:dyDescent="0.9">
      <c r="A15" s="48" t="s">
        <v>308</v>
      </c>
      <c r="B15" s="49">
        <v>10.75</v>
      </c>
      <c r="D15" s="59" t="s">
        <v>309</v>
      </c>
      <c r="E15" s="60">
        <v>300</v>
      </c>
      <c r="F15" s="62" t="s">
        <v>307</v>
      </c>
    </row>
    <row r="16" spans="1:11" ht="19" x14ac:dyDescent="0.75">
      <c r="A16" s="48" t="s">
        <v>310</v>
      </c>
      <c r="B16" s="49">
        <v>9</v>
      </c>
      <c r="D16" s="258" t="s">
        <v>311</v>
      </c>
      <c r="E16" s="259"/>
      <c r="F16" s="260"/>
    </row>
    <row r="17" spans="1:12" ht="15.5" thickBot="1" x14ac:dyDescent="0.9">
      <c r="A17" s="64" t="s">
        <v>312</v>
      </c>
      <c r="B17" s="65">
        <v>8.25</v>
      </c>
      <c r="D17" s="59" t="s">
        <v>313</v>
      </c>
      <c r="E17" s="150">
        <f>IF($H$4="HES-260",496*$E$6,IF($H$4="SW-80",192*$E$6,IF($H$4="HES-305P",620*$E$6,"Invalid Panel")))</f>
        <v>2976</v>
      </c>
      <c r="F17" s="61" t="s">
        <v>314</v>
      </c>
    </row>
    <row r="18" spans="1:12" ht="15.5" thickBot="1" x14ac:dyDescent="0.9">
      <c r="A18" s="34"/>
      <c r="B18" s="151"/>
      <c r="D18" s="63" t="s">
        <v>315</v>
      </c>
      <c r="E18" s="148">
        <f>240*$E$10</f>
        <v>960</v>
      </c>
      <c r="F18" s="149" t="s">
        <v>314</v>
      </c>
    </row>
    <row r="20" spans="1:12" ht="15.65" customHeight="1" x14ac:dyDescent="0.75">
      <c r="A20" s="257" t="s">
        <v>179</v>
      </c>
      <c r="B20" s="257" t="s">
        <v>279</v>
      </c>
      <c r="C20" s="257" t="s">
        <v>316</v>
      </c>
      <c r="D20" s="253" t="s">
        <v>317</v>
      </c>
      <c r="E20" s="253" t="s">
        <v>318</v>
      </c>
      <c r="F20" s="253" t="s">
        <v>319</v>
      </c>
      <c r="G20" s="253" t="s">
        <v>320</v>
      </c>
      <c r="H20" s="253" t="s">
        <v>321</v>
      </c>
      <c r="I20" s="253" t="s">
        <v>322</v>
      </c>
      <c r="J20" s="253" t="s">
        <v>323</v>
      </c>
      <c r="K20" s="253" t="s">
        <v>324</v>
      </c>
      <c r="L20" s="239"/>
    </row>
    <row r="21" spans="1:12" x14ac:dyDescent="0.75">
      <c r="A21" s="257"/>
      <c r="B21" s="257"/>
      <c r="C21" s="257"/>
      <c r="D21" s="253"/>
      <c r="E21" s="253"/>
      <c r="F21" s="253"/>
      <c r="G21" s="253"/>
      <c r="H21" s="253"/>
      <c r="I21" s="253"/>
      <c r="J21" s="253"/>
      <c r="K21" s="253"/>
      <c r="L21" s="239"/>
    </row>
    <row r="22" spans="1:12" x14ac:dyDescent="0.75">
      <c r="A22" s="34">
        <v>1</v>
      </c>
      <c r="B22" s="66" t="s">
        <v>287</v>
      </c>
      <c r="C22" s="34">
        <v>1</v>
      </c>
      <c r="D22" s="34">
        <f t="shared" ref="D22:D85" si="0">INDEX($B$6:$B$17,MATCH(B22,$A$6:$A$17,0))</f>
        <v>8.5</v>
      </c>
      <c r="E22" s="34">
        <f>$E$4*$E$5*$E$6*D22</f>
        <v>24480</v>
      </c>
      <c r="F22">
        <f>E22*$E$7</f>
        <v>4161.6000000000004</v>
      </c>
      <c r="G22">
        <f>F22*$E$11</f>
        <v>3995.1360000000004</v>
      </c>
      <c r="H22" s="18">
        <f ca="1">(277.78*'Energy Usage'!I10+277.78*'Energy Usage'!M10)/0.92</f>
        <v>5810.1054797912739</v>
      </c>
      <c r="I22">
        <f>277.8*'Energy Usage'!O10</f>
        <v>0</v>
      </c>
      <c r="J22">
        <f ca="1">(H22+I22)/$E$11</f>
        <v>6052.1932081159102</v>
      </c>
      <c r="K22">
        <f>$E$10*$E$9</f>
        <v>8000</v>
      </c>
    </row>
    <row r="23" spans="1:12" x14ac:dyDescent="0.75">
      <c r="A23" s="34">
        <f>+A22+1</f>
        <v>2</v>
      </c>
      <c r="B23" s="66" t="s">
        <v>287</v>
      </c>
      <c r="C23" s="34">
        <v>2</v>
      </c>
      <c r="D23" s="34">
        <f t="shared" si="0"/>
        <v>8.5</v>
      </c>
      <c r="E23" s="34">
        <f t="shared" ref="E23:E86" si="1">$E$4*$E$5*$E$6*D23</f>
        <v>24480</v>
      </c>
      <c r="F23">
        <f t="shared" ref="F23:F86" si="2">E23*$E$7</f>
        <v>4161.6000000000004</v>
      </c>
      <c r="G23">
        <f t="shared" ref="G23:G86" si="3">F23*$E$11</f>
        <v>3995.1360000000004</v>
      </c>
      <c r="H23" s="18">
        <f ca="1">(277.78*'Energy Usage'!I11+277.78*'Energy Usage'!M11)/0.92</f>
        <v>6119.1536436099586</v>
      </c>
      <c r="I23">
        <f>277.8*'Energy Usage'!O11</f>
        <v>0</v>
      </c>
      <c r="J23">
        <f t="shared" ref="J23:J86" ca="1" si="4">(H23+I23)/$E$11</f>
        <v>6374.1183787603741</v>
      </c>
      <c r="K23">
        <f t="shared" ref="K23:K86" ca="1" si="5">MAX(MIN(K22+G22-J22,$K$22),0)</f>
        <v>5942.9427918840902</v>
      </c>
    </row>
    <row r="24" spans="1:12" x14ac:dyDescent="0.75">
      <c r="A24" s="34">
        <f t="shared" ref="A24:A87" si="6">+A23+1</f>
        <v>3</v>
      </c>
      <c r="B24" s="66" t="s">
        <v>287</v>
      </c>
      <c r="C24" s="34">
        <v>3</v>
      </c>
      <c r="D24" s="34">
        <f t="shared" si="0"/>
        <v>8.5</v>
      </c>
      <c r="E24" s="34">
        <f t="shared" si="1"/>
        <v>24480</v>
      </c>
      <c r="F24">
        <f t="shared" si="2"/>
        <v>4161.6000000000004</v>
      </c>
      <c r="G24">
        <f t="shared" si="3"/>
        <v>3995.1360000000004</v>
      </c>
      <c r="H24" s="18">
        <f ca="1">(277.78*'Energy Usage'!I12+277.78*'Energy Usage'!M12)/0.92</f>
        <v>0</v>
      </c>
      <c r="I24">
        <f>277.8*'Energy Usage'!O12</f>
        <v>0</v>
      </c>
      <c r="J24">
        <f t="shared" ca="1" si="4"/>
        <v>0</v>
      </c>
      <c r="K24">
        <f t="shared" ca="1" si="5"/>
        <v>3563.9604131237165</v>
      </c>
    </row>
    <row r="25" spans="1:12" x14ac:dyDescent="0.75">
      <c r="A25" s="34">
        <f t="shared" si="6"/>
        <v>4</v>
      </c>
      <c r="B25" s="66" t="s">
        <v>287</v>
      </c>
      <c r="C25" s="34">
        <v>4</v>
      </c>
      <c r="D25" s="34">
        <f t="shared" si="0"/>
        <v>8.5</v>
      </c>
      <c r="E25" s="34">
        <f t="shared" si="1"/>
        <v>24480</v>
      </c>
      <c r="F25">
        <f t="shared" si="2"/>
        <v>4161.6000000000004</v>
      </c>
      <c r="G25">
        <f t="shared" si="3"/>
        <v>3995.1360000000004</v>
      </c>
      <c r="H25" s="18">
        <f ca="1">(277.78*'Energy Usage'!I13+277.78*'Energy Usage'!M13)/0.92</f>
        <v>0</v>
      </c>
      <c r="I25">
        <f>277.8*'Energy Usage'!O13</f>
        <v>0</v>
      </c>
      <c r="J25">
        <f t="shared" ca="1" si="4"/>
        <v>0</v>
      </c>
      <c r="K25">
        <f t="shared" ca="1" si="5"/>
        <v>7559.096413123717</v>
      </c>
    </row>
    <row r="26" spans="1:12" x14ac:dyDescent="0.75">
      <c r="A26" s="34">
        <f t="shared" si="6"/>
        <v>5</v>
      </c>
      <c r="B26" s="66" t="s">
        <v>287</v>
      </c>
      <c r="C26" s="34">
        <v>5</v>
      </c>
      <c r="D26" s="34">
        <f t="shared" si="0"/>
        <v>8.5</v>
      </c>
      <c r="E26" s="34">
        <f t="shared" si="1"/>
        <v>24480</v>
      </c>
      <c r="F26">
        <f t="shared" si="2"/>
        <v>4161.6000000000004</v>
      </c>
      <c r="G26">
        <f t="shared" si="3"/>
        <v>3995.1360000000004</v>
      </c>
      <c r="H26" s="18">
        <f ca="1">(277.78*'Energy Usage'!I14+277.78*'Energy Usage'!M14)/0.92</f>
        <v>0</v>
      </c>
      <c r="I26">
        <f>277.8*'Energy Usage'!O14</f>
        <v>0</v>
      </c>
      <c r="J26">
        <f t="shared" ca="1" si="4"/>
        <v>0</v>
      </c>
      <c r="K26">
        <f t="shared" ca="1" si="5"/>
        <v>8000</v>
      </c>
    </row>
    <row r="27" spans="1:12" x14ac:dyDescent="0.75">
      <c r="A27" s="34">
        <f t="shared" si="6"/>
        <v>6</v>
      </c>
      <c r="B27" s="66" t="s">
        <v>287</v>
      </c>
      <c r="C27" s="34">
        <v>6</v>
      </c>
      <c r="D27" s="34">
        <f t="shared" si="0"/>
        <v>8.5</v>
      </c>
      <c r="E27" s="34">
        <f t="shared" si="1"/>
        <v>24480</v>
      </c>
      <c r="F27">
        <f t="shared" si="2"/>
        <v>4161.6000000000004</v>
      </c>
      <c r="G27">
        <f t="shared" si="3"/>
        <v>3995.1360000000004</v>
      </c>
      <c r="H27" s="18">
        <f ca="1">(277.78*'Energy Usage'!I15+277.78*'Energy Usage'!M15)/0.92</f>
        <v>1545.2408190934236</v>
      </c>
      <c r="I27">
        <f>277.8*'Energy Usage'!O15</f>
        <v>0</v>
      </c>
      <c r="J27">
        <f ca="1">(H27+I27)/$E$11</f>
        <v>1609.6258532223164</v>
      </c>
      <c r="K27">
        <f t="shared" ca="1" si="5"/>
        <v>8000</v>
      </c>
    </row>
    <row r="28" spans="1:12" x14ac:dyDescent="0.75">
      <c r="A28" s="34">
        <f t="shared" si="6"/>
        <v>7</v>
      </c>
      <c r="B28" s="66" t="s">
        <v>287</v>
      </c>
      <c r="C28" s="34">
        <v>7</v>
      </c>
      <c r="D28" s="34">
        <f t="shared" si="0"/>
        <v>8.5</v>
      </c>
      <c r="E28" s="34">
        <f t="shared" si="1"/>
        <v>24480</v>
      </c>
      <c r="F28">
        <f t="shared" si="2"/>
        <v>4161.6000000000004</v>
      </c>
      <c r="G28">
        <f t="shared" si="3"/>
        <v>3995.1360000000004</v>
      </c>
      <c r="H28" s="18">
        <f ca="1">(277.78*'Energy Usage'!I16+277.78*'Energy Usage'!M16)/0.92</f>
        <v>6304.5825419011662</v>
      </c>
      <c r="I28">
        <f>277.8*'Energy Usage'!O16</f>
        <v>0</v>
      </c>
      <c r="J28">
        <f t="shared" ca="1" si="4"/>
        <v>6567.2734811470482</v>
      </c>
      <c r="K28">
        <f t="shared" ca="1" si="5"/>
        <v>8000</v>
      </c>
    </row>
    <row r="29" spans="1:12" x14ac:dyDescent="0.75">
      <c r="A29" s="34">
        <f t="shared" si="6"/>
        <v>8</v>
      </c>
      <c r="B29" s="66" t="s">
        <v>287</v>
      </c>
      <c r="C29" s="34">
        <v>8</v>
      </c>
      <c r="D29" s="34">
        <f t="shared" si="0"/>
        <v>8.5</v>
      </c>
      <c r="E29" s="34">
        <f t="shared" si="1"/>
        <v>24480</v>
      </c>
      <c r="F29">
        <f t="shared" si="2"/>
        <v>4161.6000000000004</v>
      </c>
      <c r="G29">
        <f t="shared" si="3"/>
        <v>3995.1360000000004</v>
      </c>
      <c r="H29" s="18">
        <f ca="1">(277.78*'Energy Usage'!I17+277.78*'Energy Usage'!M17)/0.92</f>
        <v>7664.3944627033807</v>
      </c>
      <c r="I29">
        <f>277.8*'Energy Usage'!O17</f>
        <v>0</v>
      </c>
      <c r="J29">
        <f t="shared" ca="1" si="4"/>
        <v>7983.7442319826887</v>
      </c>
      <c r="K29">
        <f t="shared" ca="1" si="5"/>
        <v>5427.8625188529522</v>
      </c>
    </row>
    <row r="30" spans="1:12" x14ac:dyDescent="0.75">
      <c r="A30" s="34">
        <f t="shared" si="6"/>
        <v>9</v>
      </c>
      <c r="B30" s="66" t="s">
        <v>287</v>
      </c>
      <c r="C30" s="34">
        <v>9</v>
      </c>
      <c r="D30" s="34">
        <f t="shared" si="0"/>
        <v>8.5</v>
      </c>
      <c r="E30" s="34">
        <f t="shared" si="1"/>
        <v>24480</v>
      </c>
      <c r="F30">
        <f t="shared" si="2"/>
        <v>4161.6000000000004</v>
      </c>
      <c r="G30">
        <f t="shared" si="3"/>
        <v>3995.1360000000004</v>
      </c>
      <c r="H30" s="18">
        <f ca="1">(277.78*'Energy Usage'!I18+277.78*'Energy Usage'!M18)/0.92</f>
        <v>7726.2040954671183</v>
      </c>
      <c r="I30">
        <f>277.8*'Energy Usage'!O18</f>
        <v>0</v>
      </c>
      <c r="J30">
        <f t="shared" ca="1" si="4"/>
        <v>8048.1292661115822</v>
      </c>
      <c r="K30">
        <f t="shared" ca="1" si="5"/>
        <v>1439.2542868702649</v>
      </c>
    </row>
    <row r="31" spans="1:12" x14ac:dyDescent="0.75">
      <c r="A31" s="34">
        <f t="shared" si="6"/>
        <v>10</v>
      </c>
      <c r="B31" s="66" t="s">
        <v>287</v>
      </c>
      <c r="C31" s="34">
        <v>10</v>
      </c>
      <c r="D31" s="34">
        <f t="shared" si="0"/>
        <v>8.5</v>
      </c>
      <c r="E31" s="34">
        <f t="shared" si="1"/>
        <v>24480</v>
      </c>
      <c r="F31">
        <f t="shared" si="2"/>
        <v>4161.6000000000004</v>
      </c>
      <c r="G31">
        <f t="shared" si="3"/>
        <v>3995.1360000000004</v>
      </c>
      <c r="H31" s="18">
        <f ca="1">(277.78*'Energy Usage'!I19+277.78*'Energy Usage'!M19)/0.92</f>
        <v>7726.2040954671183</v>
      </c>
      <c r="I31">
        <f>277.8*'Energy Usage'!O19</f>
        <v>0</v>
      </c>
      <c r="J31">
        <f t="shared" ca="1" si="4"/>
        <v>8048.1292661115822</v>
      </c>
      <c r="K31">
        <f t="shared" ca="1" si="5"/>
        <v>0</v>
      </c>
    </row>
    <row r="32" spans="1:12" x14ac:dyDescent="0.75">
      <c r="A32" s="34">
        <f t="shared" si="6"/>
        <v>11</v>
      </c>
      <c r="B32" s="66" t="s">
        <v>287</v>
      </c>
      <c r="C32" s="34">
        <v>11</v>
      </c>
      <c r="D32" s="34">
        <f t="shared" si="0"/>
        <v>8.5</v>
      </c>
      <c r="E32" s="34">
        <f t="shared" si="1"/>
        <v>24480</v>
      </c>
      <c r="F32">
        <f t="shared" si="2"/>
        <v>4161.6000000000004</v>
      </c>
      <c r="G32">
        <f t="shared" si="3"/>
        <v>3995.1360000000004</v>
      </c>
      <c r="H32" s="18">
        <f ca="1">(277.78*'Energy Usage'!I20+277.78*'Energy Usage'!M20)/0.92</f>
        <v>4450.2935589890603</v>
      </c>
      <c r="I32">
        <f>277.8*'Energy Usage'!O20</f>
        <v>0</v>
      </c>
      <c r="J32">
        <f t="shared" ca="1" si="4"/>
        <v>4635.7224572802716</v>
      </c>
      <c r="K32">
        <f t="shared" ca="1" si="5"/>
        <v>0</v>
      </c>
    </row>
    <row r="33" spans="1:11" x14ac:dyDescent="0.75">
      <c r="A33" s="34">
        <f t="shared" si="6"/>
        <v>12</v>
      </c>
      <c r="B33" s="66" t="s">
        <v>287</v>
      </c>
      <c r="C33" s="34">
        <v>12</v>
      </c>
      <c r="D33" s="34">
        <f t="shared" si="0"/>
        <v>8.5</v>
      </c>
      <c r="E33" s="34">
        <f t="shared" si="1"/>
        <v>24480</v>
      </c>
      <c r="F33">
        <f t="shared" si="2"/>
        <v>4161.6000000000004</v>
      </c>
      <c r="G33">
        <f t="shared" si="3"/>
        <v>3995.1360000000004</v>
      </c>
      <c r="H33" s="18">
        <f ca="1">(277.78*'Energy Usage'!I21+277.78*'Energy Usage'!M21)/0.92</f>
        <v>7726.2040954671183</v>
      </c>
      <c r="I33">
        <f>277.8*'Energy Usage'!O21</f>
        <v>0</v>
      </c>
      <c r="J33">
        <f t="shared" ca="1" si="4"/>
        <v>8048.1292661115822</v>
      </c>
      <c r="K33">
        <f t="shared" ca="1" si="5"/>
        <v>0</v>
      </c>
    </row>
    <row r="34" spans="1:11" x14ac:dyDescent="0.75">
      <c r="A34" s="34">
        <f t="shared" si="6"/>
        <v>13</v>
      </c>
      <c r="B34" s="66" t="s">
        <v>287</v>
      </c>
      <c r="C34" s="34">
        <v>13</v>
      </c>
      <c r="D34" s="34">
        <f t="shared" si="0"/>
        <v>8.5</v>
      </c>
      <c r="E34" s="34">
        <f t="shared" si="1"/>
        <v>24480</v>
      </c>
      <c r="F34">
        <f t="shared" si="2"/>
        <v>4161.6000000000004</v>
      </c>
      <c r="G34">
        <f t="shared" si="3"/>
        <v>3995.1360000000004</v>
      </c>
      <c r="H34" s="18">
        <f ca="1">(277.78*'Energy Usage'!I22+277.78*'Energy Usage'!M22)/0.92</f>
        <v>2966.8623726593728</v>
      </c>
      <c r="I34">
        <f>277.8*'Energy Usage'!O22</f>
        <v>0</v>
      </c>
      <c r="J34">
        <f t="shared" ca="1" si="4"/>
        <v>3090.4816381868468</v>
      </c>
      <c r="K34">
        <f t="shared" ca="1" si="5"/>
        <v>0</v>
      </c>
    </row>
    <row r="35" spans="1:11" x14ac:dyDescent="0.75">
      <c r="A35" s="34">
        <f t="shared" si="6"/>
        <v>14</v>
      </c>
      <c r="B35" s="66" t="s">
        <v>287</v>
      </c>
      <c r="C35" s="34">
        <v>14</v>
      </c>
      <c r="D35" s="34">
        <f t="shared" si="0"/>
        <v>8.5</v>
      </c>
      <c r="E35" s="34">
        <f t="shared" si="1"/>
        <v>24480</v>
      </c>
      <c r="F35">
        <f t="shared" si="2"/>
        <v>4161.6000000000004</v>
      </c>
      <c r="G35">
        <f t="shared" si="3"/>
        <v>3995.1360000000004</v>
      </c>
      <c r="H35" s="18">
        <f ca="1">(277.78*'Energy Usage'!I23+277.78*'Energy Usage'!M23)/0.92</f>
        <v>1792.4793501483709</v>
      </c>
      <c r="I35">
        <f>277.8*'Energy Usage'!O23</f>
        <v>0</v>
      </c>
      <c r="J35">
        <f t="shared" ca="1" si="4"/>
        <v>1867.1659897378865</v>
      </c>
      <c r="K35">
        <f t="shared" ca="1" si="5"/>
        <v>904.65436181315363</v>
      </c>
    </row>
    <row r="36" spans="1:11" x14ac:dyDescent="0.75">
      <c r="A36" s="34">
        <f t="shared" si="6"/>
        <v>15</v>
      </c>
      <c r="B36" s="66" t="s">
        <v>287</v>
      </c>
      <c r="C36" s="34">
        <v>15</v>
      </c>
      <c r="D36" s="34">
        <f t="shared" si="0"/>
        <v>8.5</v>
      </c>
      <c r="E36" s="34">
        <f t="shared" si="1"/>
        <v>24480</v>
      </c>
      <c r="F36">
        <f t="shared" si="2"/>
        <v>4161.6000000000004</v>
      </c>
      <c r="G36">
        <f t="shared" si="3"/>
        <v>3995.1360000000004</v>
      </c>
      <c r="H36" s="18">
        <f ca="1">(277.78*'Energy Usage'!I24+277.78*'Energy Usage'!M24)/0.92</f>
        <v>494.4770621098956</v>
      </c>
      <c r="I36">
        <f>277.8*'Energy Usage'!O24</f>
        <v>0</v>
      </c>
      <c r="J36">
        <f t="shared" ca="1" si="4"/>
        <v>515.08027303114125</v>
      </c>
      <c r="K36">
        <f t="shared" ca="1" si="5"/>
        <v>3032.6243720752673</v>
      </c>
    </row>
    <row r="37" spans="1:11" x14ac:dyDescent="0.75">
      <c r="A37" s="34">
        <f t="shared" si="6"/>
        <v>16</v>
      </c>
      <c r="B37" s="66" t="s">
        <v>287</v>
      </c>
      <c r="C37" s="34">
        <v>16</v>
      </c>
      <c r="D37" s="34">
        <f t="shared" si="0"/>
        <v>8.5</v>
      </c>
      <c r="E37" s="34">
        <f t="shared" si="1"/>
        <v>24480</v>
      </c>
      <c r="F37">
        <f t="shared" si="2"/>
        <v>4161.6000000000004</v>
      </c>
      <c r="G37">
        <f t="shared" si="3"/>
        <v>3995.1360000000004</v>
      </c>
      <c r="H37" s="18">
        <f ca="1">(277.78*'Energy Usage'!I25+277.78*'Energy Usage'!M25)/0.92</f>
        <v>247.2385310549478</v>
      </c>
      <c r="I37">
        <f>277.8*'Energy Usage'!O25</f>
        <v>0</v>
      </c>
      <c r="J37">
        <f t="shared" ca="1" si="4"/>
        <v>257.54013651557062</v>
      </c>
      <c r="K37">
        <f t="shared" ca="1" si="5"/>
        <v>6512.6800990441261</v>
      </c>
    </row>
    <row r="38" spans="1:11" x14ac:dyDescent="0.75">
      <c r="A38" s="34">
        <f t="shared" si="6"/>
        <v>17</v>
      </c>
      <c r="B38" s="66" t="s">
        <v>287</v>
      </c>
      <c r="C38" s="34">
        <v>17</v>
      </c>
      <c r="D38" s="34">
        <f t="shared" si="0"/>
        <v>8.5</v>
      </c>
      <c r="E38" s="34">
        <f t="shared" si="1"/>
        <v>24480</v>
      </c>
      <c r="F38">
        <f t="shared" si="2"/>
        <v>4161.6000000000004</v>
      </c>
      <c r="G38">
        <f t="shared" si="3"/>
        <v>3995.1360000000004</v>
      </c>
      <c r="H38" s="18">
        <f ca="1">(277.78*'Energy Usage'!I26+277.78*'Energy Usage'!M26)/0.92</f>
        <v>0</v>
      </c>
      <c r="I38">
        <f>277.8*'Energy Usage'!O26</f>
        <v>0</v>
      </c>
      <c r="J38">
        <f t="shared" ca="1" si="4"/>
        <v>0</v>
      </c>
      <c r="K38">
        <f t="shared" ca="1" si="5"/>
        <v>8000</v>
      </c>
    </row>
    <row r="39" spans="1:11" x14ac:dyDescent="0.75">
      <c r="A39" s="34">
        <f t="shared" si="6"/>
        <v>18</v>
      </c>
      <c r="B39" s="66" t="s">
        <v>287</v>
      </c>
      <c r="C39" s="34">
        <v>18</v>
      </c>
      <c r="D39" s="34">
        <f t="shared" si="0"/>
        <v>8.5</v>
      </c>
      <c r="E39" s="34">
        <f t="shared" si="1"/>
        <v>24480</v>
      </c>
      <c r="F39">
        <f t="shared" si="2"/>
        <v>4161.6000000000004</v>
      </c>
      <c r="G39">
        <f t="shared" si="3"/>
        <v>3995.1360000000004</v>
      </c>
      <c r="H39" s="18">
        <f ca="1">(277.78*'Energy Usage'!I27+277.78*'Energy Usage'!M27)/0.92</f>
        <v>803.52522592858031</v>
      </c>
      <c r="I39">
        <f>277.8*'Energy Usage'!O27</f>
        <v>0</v>
      </c>
      <c r="J39">
        <f t="shared" ca="1" si="4"/>
        <v>837.00544367560451</v>
      </c>
      <c r="K39">
        <f t="shared" ca="1" si="5"/>
        <v>8000</v>
      </c>
    </row>
    <row r="40" spans="1:11" x14ac:dyDescent="0.75">
      <c r="A40" s="34">
        <f t="shared" si="6"/>
        <v>19</v>
      </c>
      <c r="B40" s="66" t="s">
        <v>287</v>
      </c>
      <c r="C40" s="34">
        <v>19</v>
      </c>
      <c r="D40" s="34">
        <f t="shared" si="0"/>
        <v>8.5</v>
      </c>
      <c r="E40" s="34">
        <f t="shared" si="1"/>
        <v>24480</v>
      </c>
      <c r="F40">
        <f t="shared" si="2"/>
        <v>4161.6000000000004</v>
      </c>
      <c r="G40">
        <f t="shared" si="3"/>
        <v>3995.1360000000004</v>
      </c>
      <c r="H40" s="18">
        <f ca="1">(277.78*'Energy Usage'!I28+277.78*'Energy Usage'!M28)/0.92</f>
        <v>309.04816381868471</v>
      </c>
      <c r="I40">
        <f>277.8*'Energy Usage'!O28</f>
        <v>0</v>
      </c>
      <c r="J40">
        <f t="shared" ca="1" si="4"/>
        <v>321.92517064446326</v>
      </c>
      <c r="K40">
        <f t="shared" ca="1" si="5"/>
        <v>8000</v>
      </c>
    </row>
    <row r="41" spans="1:11" x14ac:dyDescent="0.75">
      <c r="A41" s="34">
        <f t="shared" si="6"/>
        <v>20</v>
      </c>
      <c r="B41" s="66" t="s">
        <v>287</v>
      </c>
      <c r="C41" s="34">
        <v>20</v>
      </c>
      <c r="D41" s="34">
        <f t="shared" si="0"/>
        <v>8.5</v>
      </c>
      <c r="E41" s="34">
        <f t="shared" si="1"/>
        <v>24480</v>
      </c>
      <c r="F41">
        <f t="shared" si="2"/>
        <v>4161.6000000000004</v>
      </c>
      <c r="G41">
        <f t="shared" si="3"/>
        <v>3995.1360000000004</v>
      </c>
      <c r="H41" s="18">
        <f ca="1">(277.78*'Energy Usage'!I29+277.78*'Energy Usage'!M29)/0.92</f>
        <v>185.4288982912108</v>
      </c>
      <c r="I41">
        <f>277.8*'Energy Usage'!O29</f>
        <v>0</v>
      </c>
      <c r="J41">
        <f t="shared" ca="1" si="4"/>
        <v>193.15510238667792</v>
      </c>
      <c r="K41">
        <f t="shared" ca="1" si="5"/>
        <v>8000</v>
      </c>
    </row>
    <row r="42" spans="1:11" x14ac:dyDescent="0.75">
      <c r="A42" s="34">
        <f t="shared" si="6"/>
        <v>21</v>
      </c>
      <c r="B42" s="66" t="s">
        <v>287</v>
      </c>
      <c r="C42" s="34">
        <v>21</v>
      </c>
      <c r="D42" s="34">
        <f t="shared" si="0"/>
        <v>8.5</v>
      </c>
      <c r="E42" s="34">
        <f t="shared" si="1"/>
        <v>24480</v>
      </c>
      <c r="F42">
        <f t="shared" si="2"/>
        <v>4161.6000000000004</v>
      </c>
      <c r="G42">
        <f t="shared" si="3"/>
        <v>3995.1360000000004</v>
      </c>
      <c r="H42" s="18">
        <f ca="1">(277.78*'Energy Usage'!I30+277.78*'Energy Usage'!M30)/0.92</f>
        <v>247.2385310549478</v>
      </c>
      <c r="I42">
        <f>277.8*'Energy Usage'!O30</f>
        <v>0</v>
      </c>
      <c r="J42">
        <f t="shared" ca="1" si="4"/>
        <v>257.54013651557062</v>
      </c>
      <c r="K42">
        <f t="shared" ca="1" si="5"/>
        <v>8000</v>
      </c>
    </row>
    <row r="43" spans="1:11" x14ac:dyDescent="0.75">
      <c r="A43" s="34">
        <f t="shared" si="6"/>
        <v>22</v>
      </c>
      <c r="B43" s="66" t="s">
        <v>287</v>
      </c>
      <c r="C43" s="34">
        <v>22</v>
      </c>
      <c r="D43" s="34">
        <f t="shared" si="0"/>
        <v>8.5</v>
      </c>
      <c r="E43" s="34">
        <f t="shared" si="1"/>
        <v>24480</v>
      </c>
      <c r="F43">
        <f t="shared" si="2"/>
        <v>4161.6000000000004</v>
      </c>
      <c r="G43">
        <f t="shared" si="3"/>
        <v>3995.1360000000004</v>
      </c>
      <c r="H43" s="18">
        <f ca="1">(277.78*'Energy Usage'!I31+277.78*'Energy Usage'!M31)/0.92</f>
        <v>185.4288982912108</v>
      </c>
      <c r="I43">
        <f>277.8*'Energy Usage'!O31</f>
        <v>0</v>
      </c>
      <c r="J43">
        <f t="shared" ca="1" si="4"/>
        <v>193.15510238667792</v>
      </c>
      <c r="K43">
        <f t="shared" ca="1" si="5"/>
        <v>8000</v>
      </c>
    </row>
    <row r="44" spans="1:11" x14ac:dyDescent="0.75">
      <c r="A44" s="34">
        <f t="shared" si="6"/>
        <v>23</v>
      </c>
      <c r="B44" s="66" t="s">
        <v>287</v>
      </c>
      <c r="C44" s="34">
        <v>23</v>
      </c>
      <c r="D44" s="34">
        <f t="shared" si="0"/>
        <v>8.5</v>
      </c>
      <c r="E44" s="34">
        <f t="shared" si="1"/>
        <v>24480</v>
      </c>
      <c r="F44">
        <f t="shared" si="2"/>
        <v>4161.6000000000004</v>
      </c>
      <c r="G44">
        <f t="shared" si="3"/>
        <v>3995.1360000000004</v>
      </c>
      <c r="H44" s="18">
        <f ca="1">(277.78*'Energy Usage'!I32+277.78*'Energy Usage'!M32)/0.92</f>
        <v>0</v>
      </c>
      <c r="I44">
        <f>277.8*'Energy Usage'!O32</f>
        <v>0</v>
      </c>
      <c r="J44">
        <f t="shared" ca="1" si="4"/>
        <v>0</v>
      </c>
      <c r="K44">
        <f t="shared" ca="1" si="5"/>
        <v>8000</v>
      </c>
    </row>
    <row r="45" spans="1:11" x14ac:dyDescent="0.75">
      <c r="A45" s="34">
        <f t="shared" si="6"/>
        <v>24</v>
      </c>
      <c r="B45" s="66" t="s">
        <v>287</v>
      </c>
      <c r="C45" s="34">
        <v>24</v>
      </c>
      <c r="D45" s="34">
        <f t="shared" si="0"/>
        <v>8.5</v>
      </c>
      <c r="E45" s="34">
        <f t="shared" si="1"/>
        <v>24480</v>
      </c>
      <c r="F45">
        <f t="shared" si="2"/>
        <v>4161.6000000000004</v>
      </c>
      <c r="G45">
        <f t="shared" si="3"/>
        <v>3995.1360000000004</v>
      </c>
      <c r="H45" s="18">
        <f ca="1">(277.78*'Energy Usage'!I33+277.78*'Energy Usage'!M33)/0.92</f>
        <v>0</v>
      </c>
      <c r="I45">
        <f>277.8*'Energy Usage'!O33</f>
        <v>0</v>
      </c>
      <c r="J45">
        <f t="shared" ca="1" si="4"/>
        <v>0</v>
      </c>
      <c r="K45">
        <f t="shared" ca="1" si="5"/>
        <v>8000</v>
      </c>
    </row>
    <row r="46" spans="1:11" x14ac:dyDescent="0.75">
      <c r="A46" s="34">
        <f t="shared" si="6"/>
        <v>25</v>
      </c>
      <c r="B46" s="66" t="s">
        <v>287</v>
      </c>
      <c r="C46" s="34">
        <v>25</v>
      </c>
      <c r="D46" s="34">
        <f t="shared" si="0"/>
        <v>8.5</v>
      </c>
      <c r="E46" s="34">
        <f t="shared" si="1"/>
        <v>24480</v>
      </c>
      <c r="F46">
        <f t="shared" si="2"/>
        <v>4161.6000000000004</v>
      </c>
      <c r="G46">
        <f t="shared" si="3"/>
        <v>3995.1360000000004</v>
      </c>
      <c r="H46" s="18">
        <f ca="1">(277.78*'Energy Usage'!I34+277.78*'Energy Usage'!M34)/0.92</f>
        <v>0</v>
      </c>
      <c r="I46">
        <f>277.8*'Energy Usage'!O34</f>
        <v>0</v>
      </c>
      <c r="J46">
        <f t="shared" ca="1" si="4"/>
        <v>0</v>
      </c>
      <c r="K46">
        <f t="shared" ca="1" si="5"/>
        <v>8000</v>
      </c>
    </row>
    <row r="47" spans="1:11" x14ac:dyDescent="0.75">
      <c r="A47" s="34">
        <f t="shared" si="6"/>
        <v>26</v>
      </c>
      <c r="B47" s="66" t="s">
        <v>287</v>
      </c>
      <c r="C47" s="34">
        <v>26</v>
      </c>
      <c r="D47" s="34">
        <f t="shared" si="0"/>
        <v>8.5</v>
      </c>
      <c r="E47" s="34">
        <f t="shared" si="1"/>
        <v>24480</v>
      </c>
      <c r="F47">
        <f t="shared" si="2"/>
        <v>4161.6000000000004</v>
      </c>
      <c r="G47">
        <f t="shared" si="3"/>
        <v>3995.1360000000004</v>
      </c>
      <c r="H47" s="18">
        <f ca="1">(277.78*'Energy Usage'!I35+277.78*'Energy Usage'!M35)/0.92</f>
        <v>0</v>
      </c>
      <c r="I47">
        <f>277.8*'Energy Usage'!O35</f>
        <v>0</v>
      </c>
      <c r="J47">
        <f t="shared" ca="1" si="4"/>
        <v>0</v>
      </c>
      <c r="K47">
        <f t="shared" ca="1" si="5"/>
        <v>8000</v>
      </c>
    </row>
    <row r="48" spans="1:11" x14ac:dyDescent="0.75">
      <c r="A48" s="34">
        <f t="shared" si="6"/>
        <v>27</v>
      </c>
      <c r="B48" s="66" t="s">
        <v>287</v>
      </c>
      <c r="C48" s="34">
        <v>27</v>
      </c>
      <c r="D48" s="34">
        <f t="shared" si="0"/>
        <v>8.5</v>
      </c>
      <c r="E48" s="34">
        <f t="shared" si="1"/>
        <v>24480</v>
      </c>
      <c r="F48">
        <f t="shared" si="2"/>
        <v>4161.6000000000004</v>
      </c>
      <c r="G48">
        <f t="shared" si="3"/>
        <v>3995.1360000000004</v>
      </c>
      <c r="H48" s="18">
        <f ca="1">(277.78*'Energy Usage'!I36+277.78*'Energy Usage'!M36)/0.92</f>
        <v>5439.2476832088514</v>
      </c>
      <c r="I48">
        <f>277.8*'Energy Usage'!O36</f>
        <v>0</v>
      </c>
      <c r="J48">
        <f t="shared" ca="1" si="4"/>
        <v>5665.8830033425538</v>
      </c>
      <c r="K48">
        <f t="shared" ca="1" si="5"/>
        <v>8000</v>
      </c>
    </row>
    <row r="49" spans="1:11" x14ac:dyDescent="0.75">
      <c r="A49" s="34">
        <f t="shared" si="6"/>
        <v>28</v>
      </c>
      <c r="B49" s="66" t="s">
        <v>287</v>
      </c>
      <c r="C49" s="34">
        <v>28</v>
      </c>
      <c r="D49" s="34">
        <f t="shared" si="0"/>
        <v>8.5</v>
      </c>
      <c r="E49" s="34">
        <f t="shared" si="1"/>
        <v>24480</v>
      </c>
      <c r="F49">
        <f t="shared" si="2"/>
        <v>4161.6000000000004</v>
      </c>
      <c r="G49">
        <f t="shared" si="3"/>
        <v>3995.1360000000004</v>
      </c>
      <c r="H49" s="18">
        <f ca="1">(277.78*'Energy Usage'!I37+277.78*'Energy Usage'!M37)/0.92</f>
        <v>0</v>
      </c>
      <c r="I49">
        <f>277.8*'Energy Usage'!O37</f>
        <v>0</v>
      </c>
      <c r="J49">
        <f t="shared" ca="1" si="4"/>
        <v>0</v>
      </c>
      <c r="K49">
        <f t="shared" ca="1" si="5"/>
        <v>6329.2529966574466</v>
      </c>
    </row>
    <row r="50" spans="1:11" x14ac:dyDescent="0.75">
      <c r="A50" s="34">
        <f t="shared" si="6"/>
        <v>29</v>
      </c>
      <c r="B50" s="66" t="s">
        <v>287</v>
      </c>
      <c r="C50" s="34">
        <v>29</v>
      </c>
      <c r="D50" s="34">
        <f t="shared" si="0"/>
        <v>8.5</v>
      </c>
      <c r="E50" s="34">
        <f t="shared" si="1"/>
        <v>24480</v>
      </c>
      <c r="F50">
        <f t="shared" si="2"/>
        <v>4161.6000000000004</v>
      </c>
      <c r="G50">
        <f t="shared" si="3"/>
        <v>3995.1360000000004</v>
      </c>
      <c r="H50" s="18">
        <f ca="1">(277.78*'Energy Usage'!I38+277.78*'Energy Usage'!M38)/0.92</f>
        <v>0</v>
      </c>
      <c r="I50">
        <f>277.8*'Energy Usage'!O38</f>
        <v>0</v>
      </c>
      <c r="J50">
        <f t="shared" ca="1" si="4"/>
        <v>0</v>
      </c>
      <c r="K50">
        <f t="shared" ca="1" si="5"/>
        <v>8000</v>
      </c>
    </row>
    <row r="51" spans="1:11" x14ac:dyDescent="0.75">
      <c r="A51" s="34">
        <f t="shared" si="6"/>
        <v>30</v>
      </c>
      <c r="B51" s="66" t="s">
        <v>287</v>
      </c>
      <c r="C51" s="34">
        <v>30</v>
      </c>
      <c r="D51" s="34">
        <f t="shared" si="0"/>
        <v>8.5</v>
      </c>
      <c r="E51" s="34">
        <f t="shared" si="1"/>
        <v>24480</v>
      </c>
      <c r="F51">
        <f t="shared" si="2"/>
        <v>4161.6000000000004</v>
      </c>
      <c r="G51">
        <f t="shared" si="3"/>
        <v>3995.1360000000004</v>
      </c>
      <c r="H51" s="18">
        <f ca="1">(277.78*'Energy Usage'!I39+277.78*'Energy Usage'!M39)/0.92</f>
        <v>0</v>
      </c>
      <c r="I51">
        <f>277.8*'Energy Usage'!O39</f>
        <v>0</v>
      </c>
      <c r="J51">
        <f t="shared" ca="1" si="4"/>
        <v>0</v>
      </c>
      <c r="K51">
        <f t="shared" ca="1" si="5"/>
        <v>8000</v>
      </c>
    </row>
    <row r="52" spans="1:11" x14ac:dyDescent="0.75">
      <c r="A52" s="34">
        <f t="shared" si="6"/>
        <v>31</v>
      </c>
      <c r="B52" s="66" t="s">
        <v>287</v>
      </c>
      <c r="C52" s="34">
        <v>31</v>
      </c>
      <c r="D52" s="34">
        <f t="shared" si="0"/>
        <v>8.5</v>
      </c>
      <c r="E52" s="34">
        <f t="shared" si="1"/>
        <v>24480</v>
      </c>
      <c r="F52">
        <f t="shared" si="2"/>
        <v>4161.6000000000004</v>
      </c>
      <c r="G52">
        <f t="shared" si="3"/>
        <v>3995.1360000000004</v>
      </c>
      <c r="H52" s="18">
        <f ca="1">(277.78*'Energy Usage'!I40+277.78*'Energy Usage'!M40)/0.92</f>
        <v>803.52522592858031</v>
      </c>
      <c r="I52">
        <f>277.8*'Energy Usage'!O40</f>
        <v>0</v>
      </c>
      <c r="J52">
        <f t="shared" ca="1" si="4"/>
        <v>837.00544367560451</v>
      </c>
      <c r="K52">
        <f t="shared" ca="1" si="5"/>
        <v>8000</v>
      </c>
    </row>
    <row r="53" spans="1:11" x14ac:dyDescent="0.75">
      <c r="A53" s="34">
        <f t="shared" si="6"/>
        <v>32</v>
      </c>
      <c r="B53" s="66" t="s">
        <v>289</v>
      </c>
      <c r="C53" s="34">
        <v>1</v>
      </c>
      <c r="D53" s="34">
        <f t="shared" si="0"/>
        <v>10</v>
      </c>
      <c r="E53" s="34">
        <f t="shared" si="1"/>
        <v>28800</v>
      </c>
      <c r="F53">
        <f t="shared" si="2"/>
        <v>4896</v>
      </c>
      <c r="G53">
        <f t="shared" si="3"/>
        <v>4700.16</v>
      </c>
      <c r="H53" s="18">
        <f ca="1">(277.78*'Energy Usage'!I41+277.78*'Energy Usage'!M41)/0.92</f>
        <v>803.52522592858031</v>
      </c>
      <c r="I53">
        <f>277.8*'Energy Usage'!O41</f>
        <v>1041.7500000000002</v>
      </c>
      <c r="J53">
        <f t="shared" ca="1" si="4"/>
        <v>1922.1616936756047</v>
      </c>
      <c r="K53">
        <f t="shared" ca="1" si="5"/>
        <v>8000</v>
      </c>
    </row>
    <row r="54" spans="1:11" x14ac:dyDescent="0.75">
      <c r="A54" s="34">
        <f t="shared" si="6"/>
        <v>33</v>
      </c>
      <c r="B54" s="66" t="s">
        <v>289</v>
      </c>
      <c r="C54" s="34">
        <v>2</v>
      </c>
      <c r="D54" s="34">
        <f t="shared" si="0"/>
        <v>10</v>
      </c>
      <c r="E54" s="34">
        <f t="shared" si="1"/>
        <v>28800</v>
      </c>
      <c r="F54">
        <f t="shared" si="2"/>
        <v>4896</v>
      </c>
      <c r="G54">
        <f t="shared" si="3"/>
        <v>4700.16</v>
      </c>
      <c r="H54" s="18">
        <f ca="1">(277.78*'Energy Usage'!I42+277.78*'Energy Usage'!M42)/0.92</f>
        <v>0</v>
      </c>
      <c r="I54">
        <f>277.8*'Energy Usage'!O42</f>
        <v>1041.7500000000002</v>
      </c>
      <c r="J54">
        <f t="shared" ca="1" si="4"/>
        <v>1085.1562500000002</v>
      </c>
      <c r="K54">
        <f t="shared" ca="1" si="5"/>
        <v>8000</v>
      </c>
    </row>
    <row r="55" spans="1:11" x14ac:dyDescent="0.75">
      <c r="A55" s="34">
        <f t="shared" si="6"/>
        <v>34</v>
      </c>
      <c r="B55" s="66" t="s">
        <v>289</v>
      </c>
      <c r="C55" s="34">
        <v>3</v>
      </c>
      <c r="D55" s="34">
        <f t="shared" si="0"/>
        <v>10</v>
      </c>
      <c r="E55" s="34">
        <f t="shared" si="1"/>
        <v>28800</v>
      </c>
      <c r="F55">
        <f t="shared" si="2"/>
        <v>4896</v>
      </c>
      <c r="G55">
        <f t="shared" si="3"/>
        <v>4700.16</v>
      </c>
      <c r="H55" s="18">
        <f ca="1">(277.78*'Energy Usage'!I43+277.78*'Energy Usage'!M43)/0.92</f>
        <v>0</v>
      </c>
      <c r="I55">
        <f>277.8*'Energy Usage'!O43</f>
        <v>1041.7500000000002</v>
      </c>
      <c r="J55">
        <f t="shared" ca="1" si="4"/>
        <v>1085.1562500000002</v>
      </c>
      <c r="K55">
        <f t="shared" ca="1" si="5"/>
        <v>8000</v>
      </c>
    </row>
    <row r="56" spans="1:11" x14ac:dyDescent="0.75">
      <c r="A56" s="34">
        <f t="shared" si="6"/>
        <v>35</v>
      </c>
      <c r="B56" s="66" t="s">
        <v>289</v>
      </c>
      <c r="C56" s="34">
        <v>4</v>
      </c>
      <c r="D56" s="34">
        <f t="shared" si="0"/>
        <v>10</v>
      </c>
      <c r="E56" s="34">
        <f t="shared" si="1"/>
        <v>28800</v>
      </c>
      <c r="F56">
        <f t="shared" si="2"/>
        <v>4896</v>
      </c>
      <c r="G56">
        <f t="shared" si="3"/>
        <v>4700.16</v>
      </c>
      <c r="H56" s="18">
        <f ca="1">(277.78*'Energy Usage'!I44+277.78*'Energy Usage'!M44)/0.92</f>
        <v>0</v>
      </c>
      <c r="I56">
        <f>277.8*'Energy Usage'!O44</f>
        <v>1041.7500000000002</v>
      </c>
      <c r="J56">
        <f t="shared" ca="1" si="4"/>
        <v>1085.1562500000002</v>
      </c>
      <c r="K56">
        <f t="shared" ca="1" si="5"/>
        <v>8000</v>
      </c>
    </row>
    <row r="57" spans="1:11" x14ac:dyDescent="0.75">
      <c r="A57" s="34">
        <f t="shared" si="6"/>
        <v>36</v>
      </c>
      <c r="B57" s="66" t="s">
        <v>289</v>
      </c>
      <c r="C57" s="34">
        <v>5</v>
      </c>
      <c r="D57" s="34">
        <f t="shared" si="0"/>
        <v>10</v>
      </c>
      <c r="E57" s="34">
        <f t="shared" si="1"/>
        <v>28800</v>
      </c>
      <c r="F57">
        <f t="shared" si="2"/>
        <v>4896</v>
      </c>
      <c r="G57">
        <f t="shared" si="3"/>
        <v>4700.16</v>
      </c>
      <c r="H57" s="18">
        <f ca="1">(277.78*'Energy Usage'!I45+277.78*'Energy Usage'!M45)/0.92</f>
        <v>0</v>
      </c>
      <c r="I57">
        <f>277.8*'Energy Usage'!O45</f>
        <v>1041.7500000000002</v>
      </c>
      <c r="J57">
        <f t="shared" ca="1" si="4"/>
        <v>1085.1562500000002</v>
      </c>
      <c r="K57">
        <f t="shared" ca="1" si="5"/>
        <v>8000</v>
      </c>
    </row>
    <row r="58" spans="1:11" x14ac:dyDescent="0.75">
      <c r="A58" s="34">
        <f t="shared" si="6"/>
        <v>37</v>
      </c>
      <c r="B58" s="66" t="s">
        <v>289</v>
      </c>
      <c r="C58" s="34">
        <v>6</v>
      </c>
      <c r="D58" s="34">
        <f t="shared" si="0"/>
        <v>10</v>
      </c>
      <c r="E58" s="34">
        <f t="shared" si="1"/>
        <v>28800</v>
      </c>
      <c r="F58">
        <f t="shared" si="2"/>
        <v>4896</v>
      </c>
      <c r="G58">
        <f t="shared" si="3"/>
        <v>4700.16</v>
      </c>
      <c r="H58" s="18">
        <f ca="1">(277.78*'Energy Usage'!I46+277.78*'Energy Usage'!M46)/0.92</f>
        <v>0</v>
      </c>
      <c r="I58">
        <f>277.8*'Energy Usage'!O46</f>
        <v>1041.7500000000002</v>
      </c>
      <c r="J58">
        <f t="shared" ca="1" si="4"/>
        <v>1085.1562500000002</v>
      </c>
      <c r="K58">
        <f t="shared" ca="1" si="5"/>
        <v>8000</v>
      </c>
    </row>
    <row r="59" spans="1:11" x14ac:dyDescent="0.75">
      <c r="A59" s="34">
        <f t="shared" si="6"/>
        <v>38</v>
      </c>
      <c r="B59" s="66" t="s">
        <v>289</v>
      </c>
      <c r="C59" s="34">
        <v>7</v>
      </c>
      <c r="D59" s="34">
        <f t="shared" si="0"/>
        <v>10</v>
      </c>
      <c r="E59" s="34">
        <f t="shared" si="1"/>
        <v>28800</v>
      </c>
      <c r="F59">
        <f t="shared" si="2"/>
        <v>4896</v>
      </c>
      <c r="G59">
        <f t="shared" si="3"/>
        <v>4700.16</v>
      </c>
      <c r="H59" s="18">
        <f ca="1">(277.78*'Energy Usage'!I47+277.78*'Energy Usage'!M47)/0.92</f>
        <v>0</v>
      </c>
      <c r="I59">
        <f>277.8*'Energy Usage'!O47</f>
        <v>1041.7500000000002</v>
      </c>
      <c r="J59">
        <f t="shared" ca="1" si="4"/>
        <v>1085.1562500000002</v>
      </c>
      <c r="K59">
        <f t="shared" ca="1" si="5"/>
        <v>8000</v>
      </c>
    </row>
    <row r="60" spans="1:11" x14ac:dyDescent="0.75">
      <c r="A60" s="34">
        <f t="shared" si="6"/>
        <v>39</v>
      </c>
      <c r="B60" s="66" t="s">
        <v>289</v>
      </c>
      <c r="C60" s="34">
        <v>8</v>
      </c>
      <c r="D60" s="34">
        <f t="shared" si="0"/>
        <v>10</v>
      </c>
      <c r="E60" s="34">
        <f t="shared" si="1"/>
        <v>28800</v>
      </c>
      <c r="F60">
        <f t="shared" si="2"/>
        <v>4896</v>
      </c>
      <c r="G60">
        <f t="shared" si="3"/>
        <v>4700.16</v>
      </c>
      <c r="H60" s="18">
        <f ca="1">(277.78*'Energy Usage'!I48+277.78*'Energy Usage'!M48)/0.92</f>
        <v>0</v>
      </c>
      <c r="I60">
        <f>277.8*'Energy Usage'!O48</f>
        <v>1041.7500000000002</v>
      </c>
      <c r="J60">
        <f t="shared" ca="1" si="4"/>
        <v>1085.1562500000002</v>
      </c>
      <c r="K60">
        <f t="shared" ca="1" si="5"/>
        <v>8000</v>
      </c>
    </row>
    <row r="61" spans="1:11" x14ac:dyDescent="0.75">
      <c r="A61" s="34">
        <f t="shared" si="6"/>
        <v>40</v>
      </c>
      <c r="B61" s="66" t="s">
        <v>289</v>
      </c>
      <c r="C61" s="34">
        <v>9</v>
      </c>
      <c r="D61" s="34">
        <f t="shared" si="0"/>
        <v>10</v>
      </c>
      <c r="E61" s="34">
        <f t="shared" si="1"/>
        <v>28800</v>
      </c>
      <c r="F61">
        <f t="shared" si="2"/>
        <v>4896</v>
      </c>
      <c r="G61">
        <f t="shared" si="3"/>
        <v>4700.16</v>
      </c>
      <c r="H61" s="18">
        <f ca="1">(277.78*'Energy Usage'!I49+277.78*'Energy Usage'!M49)/0.92</f>
        <v>3770.3875985879531</v>
      </c>
      <c r="I61">
        <f>277.8*'Energy Usage'!O49</f>
        <v>1041.7500000000002</v>
      </c>
      <c r="J61">
        <f t="shared" ca="1" si="4"/>
        <v>5012.6433318624513</v>
      </c>
      <c r="K61">
        <f t="shared" ca="1" si="5"/>
        <v>8000</v>
      </c>
    </row>
    <row r="62" spans="1:11" x14ac:dyDescent="0.75">
      <c r="A62" s="34">
        <f t="shared" si="6"/>
        <v>41</v>
      </c>
      <c r="B62" s="66" t="s">
        <v>289</v>
      </c>
      <c r="C62" s="34">
        <v>10</v>
      </c>
      <c r="D62" s="34">
        <f t="shared" si="0"/>
        <v>10</v>
      </c>
      <c r="E62" s="34">
        <f t="shared" si="1"/>
        <v>28800</v>
      </c>
      <c r="F62">
        <f t="shared" si="2"/>
        <v>4896</v>
      </c>
      <c r="G62">
        <f t="shared" si="3"/>
        <v>4700.16</v>
      </c>
      <c r="H62" s="18">
        <f ca="1">(277.78*'Energy Usage'!I50+277.78*'Energy Usage'!M50)/0.92</f>
        <v>4141.2453951703756</v>
      </c>
      <c r="I62">
        <f>277.8*'Energy Usage'!O50</f>
        <v>1041.7500000000002</v>
      </c>
      <c r="J62">
        <f t="shared" ca="1" si="4"/>
        <v>5398.9535366358077</v>
      </c>
      <c r="K62">
        <f t="shared" ca="1" si="5"/>
        <v>7687.5166681375485</v>
      </c>
    </row>
    <row r="63" spans="1:11" x14ac:dyDescent="0.75">
      <c r="A63" s="34">
        <f t="shared" si="6"/>
        <v>42</v>
      </c>
      <c r="B63" s="66" t="s">
        <v>289</v>
      </c>
      <c r="C63" s="34">
        <v>11</v>
      </c>
      <c r="D63" s="34">
        <f t="shared" si="0"/>
        <v>10</v>
      </c>
      <c r="E63" s="34">
        <f t="shared" si="1"/>
        <v>28800</v>
      </c>
      <c r="F63">
        <f t="shared" si="2"/>
        <v>4896</v>
      </c>
      <c r="G63">
        <f t="shared" si="3"/>
        <v>4700.16</v>
      </c>
      <c r="H63" s="18">
        <f ca="1">(277.78*'Energy Usage'!I51+277.78*'Energy Usage'!M51)/0.92</f>
        <v>7726.2040954671183</v>
      </c>
      <c r="I63">
        <f>277.8*'Energy Usage'!O51</f>
        <v>1041.7500000000002</v>
      </c>
      <c r="J63">
        <f t="shared" ca="1" si="4"/>
        <v>9133.2855161115822</v>
      </c>
      <c r="K63">
        <f t="shared" ca="1" si="5"/>
        <v>6988.7231315017407</v>
      </c>
    </row>
    <row r="64" spans="1:11" x14ac:dyDescent="0.75">
      <c r="A64" s="34">
        <f t="shared" si="6"/>
        <v>43</v>
      </c>
      <c r="B64" s="66" t="s">
        <v>289</v>
      </c>
      <c r="C64" s="34">
        <v>12</v>
      </c>
      <c r="D64" s="34">
        <f t="shared" si="0"/>
        <v>10</v>
      </c>
      <c r="E64" s="34">
        <f t="shared" si="1"/>
        <v>28800</v>
      </c>
      <c r="F64">
        <f t="shared" si="2"/>
        <v>4896</v>
      </c>
      <c r="G64">
        <f t="shared" si="3"/>
        <v>4700.16</v>
      </c>
      <c r="H64" s="18">
        <f ca="1">(277.78*'Energy Usage'!I52+277.78*'Energy Usage'!M52)/0.92</f>
        <v>5192.0091521539043</v>
      </c>
      <c r="I64">
        <f>277.8*'Energy Usage'!O52</f>
        <v>1041.7500000000002</v>
      </c>
      <c r="J64">
        <f t="shared" ca="1" si="4"/>
        <v>6493.4991168269835</v>
      </c>
      <c r="K64">
        <f t="shared" ca="1" si="5"/>
        <v>2555.5976153901593</v>
      </c>
    </row>
    <row r="65" spans="1:11" x14ac:dyDescent="0.75">
      <c r="A65" s="34">
        <f t="shared" si="6"/>
        <v>44</v>
      </c>
      <c r="B65" s="66" t="s">
        <v>289</v>
      </c>
      <c r="C65" s="34">
        <v>13</v>
      </c>
      <c r="D65" s="34">
        <f t="shared" si="0"/>
        <v>10</v>
      </c>
      <c r="E65" s="34">
        <f t="shared" si="1"/>
        <v>28800</v>
      </c>
      <c r="F65">
        <f t="shared" si="2"/>
        <v>4896</v>
      </c>
      <c r="G65">
        <f t="shared" si="3"/>
        <v>4700.16</v>
      </c>
      <c r="H65" s="18">
        <f ca="1">(277.78*'Energy Usage'!I53+277.78*'Energy Usage'!M53)/0.92</f>
        <v>4821.1513555714801</v>
      </c>
      <c r="I65">
        <f>277.8*'Energy Usage'!O53</f>
        <v>1041.7500000000002</v>
      </c>
      <c r="J65">
        <f t="shared" ca="1" si="4"/>
        <v>6107.1889120536252</v>
      </c>
      <c r="K65">
        <f t="shared" ca="1" si="5"/>
        <v>762.25849856317564</v>
      </c>
    </row>
    <row r="66" spans="1:11" x14ac:dyDescent="0.75">
      <c r="A66" s="34">
        <f t="shared" si="6"/>
        <v>45</v>
      </c>
      <c r="B66" s="66" t="s">
        <v>289</v>
      </c>
      <c r="C66" s="34">
        <v>14</v>
      </c>
      <c r="D66" s="34">
        <f t="shared" si="0"/>
        <v>10</v>
      </c>
      <c r="E66" s="34">
        <f t="shared" si="1"/>
        <v>28800</v>
      </c>
      <c r="F66">
        <f t="shared" si="2"/>
        <v>4896</v>
      </c>
      <c r="G66">
        <f t="shared" si="3"/>
        <v>4700.16</v>
      </c>
      <c r="H66" s="18">
        <f ca="1">(277.78*'Energy Usage'!I54+277.78*'Energy Usage'!M54)/0.92</f>
        <v>927.14449145605408</v>
      </c>
      <c r="I66">
        <f>277.8*'Energy Usage'!O54</f>
        <v>1041.7500000000002</v>
      </c>
      <c r="J66">
        <f t="shared" ca="1" si="4"/>
        <v>2050.9317619333901</v>
      </c>
      <c r="K66">
        <f t="shared" ca="1" si="5"/>
        <v>0</v>
      </c>
    </row>
    <row r="67" spans="1:11" x14ac:dyDescent="0.75">
      <c r="A67" s="34">
        <f t="shared" si="6"/>
        <v>46</v>
      </c>
      <c r="B67" s="66" t="s">
        <v>289</v>
      </c>
      <c r="C67" s="34">
        <v>15</v>
      </c>
      <c r="D67" s="34">
        <f t="shared" si="0"/>
        <v>10</v>
      </c>
      <c r="E67" s="34">
        <f t="shared" si="1"/>
        <v>28800</v>
      </c>
      <c r="F67">
        <f t="shared" si="2"/>
        <v>4896</v>
      </c>
      <c r="G67">
        <f t="shared" si="3"/>
        <v>4700.16</v>
      </c>
      <c r="H67" s="18">
        <f ca="1">(277.78*'Energy Usage'!I55+277.78*'Energy Usage'!M55)/0.92</f>
        <v>3584.9587002967419</v>
      </c>
      <c r="I67">
        <f>277.8*'Energy Usage'!O55</f>
        <v>1041.7500000000002</v>
      </c>
      <c r="J67">
        <f t="shared" ca="1" si="4"/>
        <v>4819.4882294757726</v>
      </c>
      <c r="K67">
        <f t="shared" ca="1" si="5"/>
        <v>2649.2282380666097</v>
      </c>
    </row>
    <row r="68" spans="1:11" x14ac:dyDescent="0.75">
      <c r="A68" s="34">
        <f t="shared" si="6"/>
        <v>47</v>
      </c>
      <c r="B68" s="66" t="s">
        <v>289</v>
      </c>
      <c r="C68" s="34">
        <v>16</v>
      </c>
      <c r="D68" s="34">
        <f t="shared" si="0"/>
        <v>10</v>
      </c>
      <c r="E68" s="34">
        <f t="shared" si="1"/>
        <v>28800</v>
      </c>
      <c r="F68">
        <f t="shared" si="2"/>
        <v>4896</v>
      </c>
      <c r="G68">
        <f t="shared" si="3"/>
        <v>4700.16</v>
      </c>
      <c r="H68" s="18">
        <f ca="1">(277.78*'Energy Usage'!I56+277.78*'Energy Usage'!M56)/0.92</f>
        <v>5871.9151125550097</v>
      </c>
      <c r="I68">
        <f>277.8*'Energy Usage'!O56</f>
        <v>1041.7500000000002</v>
      </c>
      <c r="J68">
        <f t="shared" ca="1" si="4"/>
        <v>7201.7344922448019</v>
      </c>
      <c r="K68">
        <f t="shared" ca="1" si="5"/>
        <v>2529.9000085908365</v>
      </c>
    </row>
    <row r="69" spans="1:11" x14ac:dyDescent="0.75">
      <c r="A69" s="34">
        <f t="shared" si="6"/>
        <v>48</v>
      </c>
      <c r="B69" s="66" t="s">
        <v>289</v>
      </c>
      <c r="C69" s="34">
        <v>17</v>
      </c>
      <c r="D69" s="34">
        <f t="shared" si="0"/>
        <v>10</v>
      </c>
      <c r="E69" s="34">
        <f t="shared" si="1"/>
        <v>28800</v>
      </c>
      <c r="F69">
        <f t="shared" si="2"/>
        <v>4896</v>
      </c>
      <c r="G69">
        <f t="shared" si="3"/>
        <v>4700.16</v>
      </c>
      <c r="H69" s="18">
        <f ca="1">(277.78*'Energy Usage'!I57+277.78*'Energy Usage'!M57)/0.92</f>
        <v>2843.2431071318993</v>
      </c>
      <c r="I69">
        <f>277.8*'Energy Usage'!O57</f>
        <v>1041.7500000000002</v>
      </c>
      <c r="J69">
        <f t="shared" ca="1" si="4"/>
        <v>4046.8678199290625</v>
      </c>
      <c r="K69">
        <f t="shared" ca="1" si="5"/>
        <v>28.325516346034419</v>
      </c>
    </row>
    <row r="70" spans="1:11" x14ac:dyDescent="0.75">
      <c r="A70" s="34">
        <f t="shared" si="6"/>
        <v>49</v>
      </c>
      <c r="B70" s="66" t="s">
        <v>289</v>
      </c>
      <c r="C70" s="34">
        <v>18</v>
      </c>
      <c r="D70" s="34">
        <f t="shared" si="0"/>
        <v>10</v>
      </c>
      <c r="E70" s="34">
        <f t="shared" si="1"/>
        <v>28800</v>
      </c>
      <c r="F70">
        <f t="shared" si="2"/>
        <v>4896</v>
      </c>
      <c r="G70">
        <f t="shared" si="3"/>
        <v>4700.16</v>
      </c>
      <c r="H70" s="18">
        <f ca="1">(277.78*'Energy Usage'!I58+277.78*'Energy Usage'!M58)/0.92</f>
        <v>3894.0068641154271</v>
      </c>
      <c r="I70">
        <f>277.8*'Energy Usage'!O58</f>
        <v>1041.7500000000002</v>
      </c>
      <c r="J70">
        <f t="shared" ca="1" si="4"/>
        <v>5141.4134001202374</v>
      </c>
      <c r="K70">
        <f t="shared" ca="1" si="5"/>
        <v>681.61769641697174</v>
      </c>
    </row>
    <row r="71" spans="1:11" x14ac:dyDescent="0.75">
      <c r="A71" s="34">
        <f t="shared" si="6"/>
        <v>50</v>
      </c>
      <c r="B71" s="66" t="s">
        <v>289</v>
      </c>
      <c r="C71" s="34">
        <v>19</v>
      </c>
      <c r="D71" s="34">
        <f t="shared" si="0"/>
        <v>10</v>
      </c>
      <c r="E71" s="34">
        <f t="shared" si="1"/>
        <v>28800</v>
      </c>
      <c r="F71">
        <f t="shared" si="2"/>
        <v>4896</v>
      </c>
      <c r="G71">
        <f t="shared" si="3"/>
        <v>4700.16</v>
      </c>
      <c r="H71" s="18">
        <f ca="1">(277.78*'Energy Usage'!I59+277.78*'Energy Usage'!M59)/0.92</f>
        <v>6737.2499712473273</v>
      </c>
      <c r="I71">
        <f>277.8*'Energy Usage'!O59</f>
        <v>1041.7500000000002</v>
      </c>
      <c r="J71">
        <f t="shared" ca="1" si="4"/>
        <v>8103.1249700492999</v>
      </c>
      <c r="K71">
        <f t="shared" ca="1" si="5"/>
        <v>240.36429629673421</v>
      </c>
    </row>
    <row r="72" spans="1:11" x14ac:dyDescent="0.75">
      <c r="A72" s="34">
        <f t="shared" si="6"/>
        <v>51</v>
      </c>
      <c r="B72" s="66" t="s">
        <v>289</v>
      </c>
      <c r="C72" s="34">
        <v>20</v>
      </c>
      <c r="D72" s="34">
        <f t="shared" si="0"/>
        <v>10</v>
      </c>
      <c r="E72" s="34">
        <f t="shared" si="1"/>
        <v>28800</v>
      </c>
      <c r="F72">
        <f t="shared" si="2"/>
        <v>4896</v>
      </c>
      <c r="G72">
        <f t="shared" si="3"/>
        <v>4700.16</v>
      </c>
      <c r="H72" s="18">
        <f ca="1">(277.78*'Energy Usage'!I60+277.78*'Energy Usage'!M60)/0.92</f>
        <v>741.7155931648432</v>
      </c>
      <c r="I72">
        <f>277.8*'Energy Usage'!O60</f>
        <v>1041.7500000000002</v>
      </c>
      <c r="J72">
        <f t="shared" ca="1" si="4"/>
        <v>1857.7766595467122</v>
      </c>
      <c r="K72">
        <f t="shared" ca="1" si="5"/>
        <v>0</v>
      </c>
    </row>
    <row r="73" spans="1:11" x14ac:dyDescent="0.75">
      <c r="A73" s="34">
        <f t="shared" si="6"/>
        <v>52</v>
      </c>
      <c r="B73" s="66" t="s">
        <v>289</v>
      </c>
      <c r="C73" s="34">
        <v>21</v>
      </c>
      <c r="D73" s="34">
        <f t="shared" si="0"/>
        <v>10</v>
      </c>
      <c r="E73" s="34">
        <f t="shared" si="1"/>
        <v>28800</v>
      </c>
      <c r="F73">
        <f t="shared" si="2"/>
        <v>4896</v>
      </c>
      <c r="G73">
        <f t="shared" si="3"/>
        <v>4700.16</v>
      </c>
      <c r="H73" s="18">
        <f ca="1">(277.78*'Energy Usage'!I61+277.78*'Energy Usage'!M61)/0.92</f>
        <v>247.2385310549478</v>
      </c>
      <c r="I73">
        <f>277.8*'Energy Usage'!O61</f>
        <v>1041.7500000000002</v>
      </c>
      <c r="J73">
        <f t="shared" ca="1" si="4"/>
        <v>1342.6963865155708</v>
      </c>
      <c r="K73">
        <f t="shared" ca="1" si="5"/>
        <v>2842.3833404532879</v>
      </c>
    </row>
    <row r="74" spans="1:11" x14ac:dyDescent="0.75">
      <c r="A74" s="34">
        <f t="shared" si="6"/>
        <v>53</v>
      </c>
      <c r="B74" s="66" t="s">
        <v>289</v>
      </c>
      <c r="C74" s="34">
        <v>22</v>
      </c>
      <c r="D74" s="34">
        <f t="shared" si="0"/>
        <v>10</v>
      </c>
      <c r="E74" s="34">
        <f t="shared" si="1"/>
        <v>28800</v>
      </c>
      <c r="F74">
        <f t="shared" si="2"/>
        <v>4896</v>
      </c>
      <c r="G74">
        <f t="shared" si="3"/>
        <v>4700.16</v>
      </c>
      <c r="H74" s="18">
        <f ca="1">(277.78*'Energy Usage'!I62+277.78*'Energy Usage'!M62)/0.92</f>
        <v>1483.4311863296864</v>
      </c>
      <c r="I74">
        <f>277.8*'Energy Usage'!O62</f>
        <v>1041.7500000000002</v>
      </c>
      <c r="J74">
        <f t="shared" ca="1" si="4"/>
        <v>2630.3970690934239</v>
      </c>
      <c r="K74">
        <f t="shared" ca="1" si="5"/>
        <v>6199.8469539377165</v>
      </c>
    </row>
    <row r="75" spans="1:11" x14ac:dyDescent="0.75">
      <c r="A75" s="34">
        <f t="shared" si="6"/>
        <v>54</v>
      </c>
      <c r="B75" s="66" t="s">
        <v>289</v>
      </c>
      <c r="C75" s="34">
        <v>23</v>
      </c>
      <c r="D75" s="34">
        <f t="shared" si="0"/>
        <v>10</v>
      </c>
      <c r="E75" s="34">
        <f t="shared" si="1"/>
        <v>28800</v>
      </c>
      <c r="F75">
        <f t="shared" si="2"/>
        <v>4896</v>
      </c>
      <c r="G75">
        <f t="shared" si="3"/>
        <v>4700.16</v>
      </c>
      <c r="H75" s="18">
        <f ca="1">(277.78*'Energy Usage'!I63+277.78*'Energy Usage'!M63)/0.92</f>
        <v>4512.1031917527962</v>
      </c>
      <c r="I75">
        <f>277.8*'Energy Usage'!O63</f>
        <v>1041.7500000000002</v>
      </c>
      <c r="J75">
        <f t="shared" ca="1" si="4"/>
        <v>5785.2637414091632</v>
      </c>
      <c r="K75">
        <f t="shared" ca="1" si="5"/>
        <v>8000</v>
      </c>
    </row>
    <row r="76" spans="1:11" x14ac:dyDescent="0.75">
      <c r="A76" s="34">
        <f t="shared" si="6"/>
        <v>55</v>
      </c>
      <c r="B76" s="66" t="s">
        <v>289</v>
      </c>
      <c r="C76" s="34">
        <v>24</v>
      </c>
      <c r="D76" s="34">
        <f t="shared" si="0"/>
        <v>10</v>
      </c>
      <c r="E76" s="34">
        <f t="shared" si="1"/>
        <v>28800</v>
      </c>
      <c r="F76">
        <f t="shared" si="2"/>
        <v>4896</v>
      </c>
      <c r="G76">
        <f t="shared" si="3"/>
        <v>4700.16</v>
      </c>
      <c r="H76" s="18">
        <f ca="1">(277.78*'Energy Usage'!I64+277.78*'Energy Usage'!M64)/0.92</f>
        <v>2101.5275139670562</v>
      </c>
      <c r="I76">
        <f>277.8*'Energy Usage'!O64</f>
        <v>1041.7500000000002</v>
      </c>
      <c r="J76">
        <f t="shared" ca="1" si="4"/>
        <v>3274.2474103823506</v>
      </c>
      <c r="K76">
        <f t="shared" ca="1" si="5"/>
        <v>6914.8962585908366</v>
      </c>
    </row>
    <row r="77" spans="1:11" x14ac:dyDescent="0.75">
      <c r="A77" s="34">
        <f t="shared" si="6"/>
        <v>56</v>
      </c>
      <c r="B77" s="66" t="s">
        <v>289</v>
      </c>
      <c r="C77" s="34">
        <v>25</v>
      </c>
      <c r="D77" s="34">
        <f t="shared" si="0"/>
        <v>10</v>
      </c>
      <c r="E77" s="34">
        <f t="shared" si="1"/>
        <v>28800</v>
      </c>
      <c r="F77">
        <f t="shared" si="2"/>
        <v>4896</v>
      </c>
      <c r="G77">
        <f t="shared" si="3"/>
        <v>4700.16</v>
      </c>
      <c r="H77" s="18">
        <f ca="1">(277.78*'Energy Usage'!I65+277.78*'Energy Usage'!M65)/0.92</f>
        <v>0</v>
      </c>
      <c r="I77">
        <f>277.8*'Energy Usage'!O65</f>
        <v>1041.7500000000002</v>
      </c>
      <c r="J77">
        <f t="shared" ca="1" si="4"/>
        <v>1085.1562500000002</v>
      </c>
      <c r="K77">
        <f t="shared" ca="1" si="5"/>
        <v>8000</v>
      </c>
    </row>
    <row r="78" spans="1:11" x14ac:dyDescent="0.75">
      <c r="A78" s="34">
        <f t="shared" si="6"/>
        <v>57</v>
      </c>
      <c r="B78" s="66" t="s">
        <v>289</v>
      </c>
      <c r="C78" s="34">
        <v>26</v>
      </c>
      <c r="D78" s="34">
        <f t="shared" si="0"/>
        <v>10</v>
      </c>
      <c r="E78" s="34">
        <f t="shared" si="1"/>
        <v>28800</v>
      </c>
      <c r="F78">
        <f t="shared" si="2"/>
        <v>4896</v>
      </c>
      <c r="G78">
        <f t="shared" si="3"/>
        <v>4700.16</v>
      </c>
      <c r="H78" s="18">
        <f ca="1">(277.78*'Energy Usage'!I66+277.78*'Energy Usage'!M66)/0.92</f>
        <v>247.2385310549478</v>
      </c>
      <c r="I78">
        <f>277.8*'Energy Usage'!O66</f>
        <v>1041.7500000000002</v>
      </c>
      <c r="J78">
        <f t="shared" ca="1" si="4"/>
        <v>1342.6963865155708</v>
      </c>
      <c r="K78">
        <f t="shared" ca="1" si="5"/>
        <v>8000</v>
      </c>
    </row>
    <row r="79" spans="1:11" x14ac:dyDescent="0.75">
      <c r="A79" s="34">
        <f t="shared" si="6"/>
        <v>58</v>
      </c>
      <c r="B79" s="66" t="s">
        <v>289</v>
      </c>
      <c r="C79" s="34">
        <v>27</v>
      </c>
      <c r="D79" s="34">
        <f t="shared" si="0"/>
        <v>10</v>
      </c>
      <c r="E79" s="34">
        <f t="shared" si="1"/>
        <v>28800</v>
      </c>
      <c r="F79">
        <f t="shared" si="2"/>
        <v>4896</v>
      </c>
      <c r="G79">
        <f t="shared" si="3"/>
        <v>4700.16</v>
      </c>
      <c r="H79" s="18">
        <f ca="1">(277.78*'Energy Usage'!I67+277.78*'Energy Usage'!M67)/0.92</f>
        <v>0</v>
      </c>
      <c r="I79">
        <f>277.8*'Energy Usage'!O67</f>
        <v>1041.7500000000002</v>
      </c>
      <c r="J79">
        <f t="shared" ca="1" si="4"/>
        <v>1085.1562500000002</v>
      </c>
      <c r="K79">
        <f t="shared" ca="1" si="5"/>
        <v>8000</v>
      </c>
    </row>
    <row r="80" spans="1:11" x14ac:dyDescent="0.75">
      <c r="A80" s="34">
        <f t="shared" si="6"/>
        <v>59</v>
      </c>
      <c r="B80" s="66" t="s">
        <v>289</v>
      </c>
      <c r="C80" s="34">
        <v>28</v>
      </c>
      <c r="D80" s="34">
        <f t="shared" si="0"/>
        <v>10</v>
      </c>
      <c r="E80" s="34">
        <f t="shared" si="1"/>
        <v>28800</v>
      </c>
      <c r="F80">
        <f t="shared" si="2"/>
        <v>4896</v>
      </c>
      <c r="G80">
        <f t="shared" si="3"/>
        <v>4700.16</v>
      </c>
      <c r="H80" s="18">
        <f ca="1">(277.78*'Energy Usage'!I68+277.78*'Energy Usage'!M68)/0.92</f>
        <v>123.6192655274739</v>
      </c>
      <c r="I80">
        <f>277.8*'Energy Usage'!O68</f>
        <v>1041.7500000000002</v>
      </c>
      <c r="J80">
        <f t="shared" ca="1" si="4"/>
        <v>1213.9263182577856</v>
      </c>
      <c r="K80">
        <f t="shared" ca="1" si="5"/>
        <v>8000</v>
      </c>
    </row>
    <row r="81" spans="1:11" x14ac:dyDescent="0.75">
      <c r="A81" s="34">
        <f t="shared" si="6"/>
        <v>60</v>
      </c>
      <c r="B81" s="66" t="s">
        <v>291</v>
      </c>
      <c r="C81" s="34">
        <v>1</v>
      </c>
      <c r="D81" s="34">
        <f t="shared" si="0"/>
        <v>11.8</v>
      </c>
      <c r="E81" s="34">
        <f t="shared" si="1"/>
        <v>33984</v>
      </c>
      <c r="F81">
        <f t="shared" si="2"/>
        <v>5777.2800000000007</v>
      </c>
      <c r="G81">
        <f t="shared" si="3"/>
        <v>5546.1888000000008</v>
      </c>
      <c r="H81" s="18">
        <f ca="1">(277.78*'Energy Usage'!I69+277.78*'Energy Usage'!M69)/0.92</f>
        <v>618.09632763736943</v>
      </c>
      <c r="I81">
        <f>277.8*'Energy Usage'!O69</f>
        <v>1041.7500000000002</v>
      </c>
      <c r="J81">
        <f t="shared" ca="1" si="4"/>
        <v>1729.0065912889268</v>
      </c>
      <c r="K81">
        <f t="shared" ca="1" si="5"/>
        <v>8000</v>
      </c>
    </row>
    <row r="82" spans="1:11" x14ac:dyDescent="0.75">
      <c r="A82" s="34">
        <f t="shared" si="6"/>
        <v>61</v>
      </c>
      <c r="B82" s="66" t="s">
        <v>291</v>
      </c>
      <c r="C82" s="34">
        <v>2</v>
      </c>
      <c r="D82" s="34">
        <f t="shared" si="0"/>
        <v>11.8</v>
      </c>
      <c r="E82" s="34">
        <f t="shared" si="1"/>
        <v>33984</v>
      </c>
      <c r="F82">
        <f t="shared" si="2"/>
        <v>5777.2800000000007</v>
      </c>
      <c r="G82">
        <f t="shared" si="3"/>
        <v>5546.1888000000008</v>
      </c>
      <c r="H82" s="18">
        <f ca="1">(277.78*'Energy Usage'!I70+277.78*'Energy Usage'!M70)/0.92</f>
        <v>5871.9151125550097</v>
      </c>
      <c r="I82">
        <f>277.8*'Energy Usage'!O70</f>
        <v>1041.7500000000002</v>
      </c>
      <c r="J82">
        <f t="shared" ca="1" si="4"/>
        <v>7201.7344922448019</v>
      </c>
      <c r="K82">
        <f t="shared" ca="1" si="5"/>
        <v>8000</v>
      </c>
    </row>
    <row r="83" spans="1:11" x14ac:dyDescent="0.75">
      <c r="A83" s="34">
        <f t="shared" si="6"/>
        <v>62</v>
      </c>
      <c r="B83" s="66" t="s">
        <v>291</v>
      </c>
      <c r="C83" s="34">
        <v>3</v>
      </c>
      <c r="D83" s="34">
        <f t="shared" si="0"/>
        <v>11.8</v>
      </c>
      <c r="E83" s="34">
        <f t="shared" si="1"/>
        <v>33984</v>
      </c>
      <c r="F83">
        <f t="shared" si="2"/>
        <v>5777.2800000000007</v>
      </c>
      <c r="G83">
        <f t="shared" si="3"/>
        <v>5546.1888000000008</v>
      </c>
      <c r="H83" s="18">
        <f ca="1">(277.78*'Energy Usage'!I71+277.78*'Energy Usage'!M71)/0.92</f>
        <v>309.04816381868471</v>
      </c>
      <c r="I83">
        <f>277.8*'Energy Usage'!O71</f>
        <v>1041.7500000000002</v>
      </c>
      <c r="J83">
        <f t="shared" ca="1" si="4"/>
        <v>1407.0814206444636</v>
      </c>
      <c r="K83">
        <f t="shared" ca="1" si="5"/>
        <v>6344.454307755198</v>
      </c>
    </row>
    <row r="84" spans="1:11" x14ac:dyDescent="0.75">
      <c r="A84" s="34">
        <f t="shared" si="6"/>
        <v>63</v>
      </c>
      <c r="B84" s="66" t="s">
        <v>291</v>
      </c>
      <c r="C84" s="34">
        <v>4</v>
      </c>
      <c r="D84" s="34">
        <f t="shared" si="0"/>
        <v>11.8</v>
      </c>
      <c r="E84" s="34">
        <f t="shared" si="1"/>
        <v>33984</v>
      </c>
      <c r="F84">
        <f t="shared" si="2"/>
        <v>5777.2800000000007</v>
      </c>
      <c r="G84">
        <f t="shared" si="3"/>
        <v>5546.1888000000008</v>
      </c>
      <c r="H84" s="18">
        <f ca="1">(277.78*'Energy Usage'!I72+277.78*'Energy Usage'!M72)/0.92</f>
        <v>741.7155931648432</v>
      </c>
      <c r="I84">
        <f>277.8*'Energy Usage'!O72</f>
        <v>1041.7500000000002</v>
      </c>
      <c r="J84">
        <f t="shared" ca="1" si="4"/>
        <v>1857.7766595467122</v>
      </c>
      <c r="K84">
        <f t="shared" ca="1" si="5"/>
        <v>8000</v>
      </c>
    </row>
    <row r="85" spans="1:11" x14ac:dyDescent="0.75">
      <c r="A85" s="34">
        <f t="shared" si="6"/>
        <v>64</v>
      </c>
      <c r="B85" s="66" t="s">
        <v>291</v>
      </c>
      <c r="C85" s="34">
        <v>5</v>
      </c>
      <c r="D85" s="34">
        <f t="shared" si="0"/>
        <v>11.8</v>
      </c>
      <c r="E85" s="34">
        <f t="shared" si="1"/>
        <v>33984</v>
      </c>
      <c r="F85">
        <f t="shared" si="2"/>
        <v>5777.2800000000007</v>
      </c>
      <c r="G85">
        <f t="shared" si="3"/>
        <v>5546.1888000000008</v>
      </c>
      <c r="H85" s="18">
        <f ca="1">(277.78*'Energy Usage'!I73+277.78*'Energy Usage'!M73)/0.92</f>
        <v>7355.3462988846977</v>
      </c>
      <c r="I85">
        <f>277.8*'Energy Usage'!O73</f>
        <v>1041.7500000000002</v>
      </c>
      <c r="J85">
        <f t="shared" ca="1" si="4"/>
        <v>8746.9753113382285</v>
      </c>
      <c r="K85">
        <f t="shared" ca="1" si="5"/>
        <v>8000</v>
      </c>
    </row>
    <row r="86" spans="1:11" x14ac:dyDescent="0.75">
      <c r="A86" s="34">
        <f t="shared" si="6"/>
        <v>65</v>
      </c>
      <c r="B86" s="66" t="s">
        <v>291</v>
      </c>
      <c r="C86" s="34">
        <v>6</v>
      </c>
      <c r="D86" s="34">
        <f t="shared" ref="D86:D149" si="7">INDEX($B$6:$B$17,MATCH(B86,$A$6:$A$17,0))</f>
        <v>11.8</v>
      </c>
      <c r="E86" s="34">
        <f t="shared" si="1"/>
        <v>33984</v>
      </c>
      <c r="F86">
        <f t="shared" si="2"/>
        <v>5777.2800000000007</v>
      </c>
      <c r="G86">
        <f t="shared" si="3"/>
        <v>5546.1888000000008</v>
      </c>
      <c r="H86" s="18">
        <f ca="1">(277.78*'Energy Usage'!I74+277.78*'Energy Usage'!M74)/0.92</f>
        <v>2657.8142088406885</v>
      </c>
      <c r="I86">
        <f>277.8*'Energy Usage'!O74</f>
        <v>1041.7500000000002</v>
      </c>
      <c r="J86">
        <f t="shared" ca="1" si="4"/>
        <v>3853.7127175423839</v>
      </c>
      <c r="K86">
        <f t="shared" ca="1" si="5"/>
        <v>4799.2134886617714</v>
      </c>
    </row>
    <row r="87" spans="1:11" x14ac:dyDescent="0.75">
      <c r="A87" s="34">
        <f t="shared" si="6"/>
        <v>66</v>
      </c>
      <c r="B87" s="66" t="s">
        <v>291</v>
      </c>
      <c r="C87" s="34">
        <v>7</v>
      </c>
      <c r="D87" s="34">
        <f t="shared" si="7"/>
        <v>11.8</v>
      </c>
      <c r="E87" s="34">
        <f t="shared" ref="E87:E150" si="8">$E$4*$E$5*$E$6*D87</f>
        <v>33984</v>
      </c>
      <c r="F87">
        <f t="shared" ref="F87:F150" si="9">E87*$E$7</f>
        <v>5777.2800000000007</v>
      </c>
      <c r="G87">
        <f t="shared" ref="G87:G150" si="10">F87*$E$11</f>
        <v>5546.1888000000008</v>
      </c>
      <c r="H87" s="18">
        <f ca="1">(277.78*'Energy Usage'!I75+277.78*'Energy Usage'!M75)/0.92</f>
        <v>7726.2040954671183</v>
      </c>
      <c r="I87">
        <f>277.8*'Energy Usage'!O75</f>
        <v>1041.7500000000002</v>
      </c>
      <c r="J87">
        <f t="shared" ref="J87:J150" ca="1" si="11">(H87+I87)/$E$11</f>
        <v>9133.2855161115822</v>
      </c>
      <c r="K87">
        <f t="shared" ref="K87:K150" ca="1" si="12">MAX(MIN(K86+G86-J86,$K$22),0)</f>
        <v>6491.6895711193874</v>
      </c>
    </row>
    <row r="88" spans="1:11" x14ac:dyDescent="0.75">
      <c r="A88" s="34">
        <f t="shared" ref="A88:A151" si="13">+A87+1</f>
        <v>67</v>
      </c>
      <c r="B88" s="66" t="s">
        <v>291</v>
      </c>
      <c r="C88" s="34">
        <v>8</v>
      </c>
      <c r="D88" s="34">
        <f t="shared" si="7"/>
        <v>11.8</v>
      </c>
      <c r="E88" s="34">
        <f t="shared" si="8"/>
        <v>33984</v>
      </c>
      <c r="F88">
        <f t="shared" si="9"/>
        <v>5777.2800000000007</v>
      </c>
      <c r="G88">
        <f t="shared" si="10"/>
        <v>5546.1888000000008</v>
      </c>
      <c r="H88" s="18">
        <f ca="1">(277.78*'Energy Usage'!I76+277.78*'Energy Usage'!M76)/0.92</f>
        <v>7726.2040954671183</v>
      </c>
      <c r="I88">
        <f>277.8*'Energy Usage'!O76</f>
        <v>1041.7500000000002</v>
      </c>
      <c r="J88">
        <f t="shared" ca="1" si="11"/>
        <v>9133.2855161115822</v>
      </c>
      <c r="K88">
        <f t="shared" ca="1" si="12"/>
        <v>2904.5928550078061</v>
      </c>
    </row>
    <row r="89" spans="1:11" x14ac:dyDescent="0.75">
      <c r="A89" s="34">
        <f t="shared" si="13"/>
        <v>68</v>
      </c>
      <c r="B89" s="66" t="s">
        <v>291</v>
      </c>
      <c r="C89" s="34">
        <v>9</v>
      </c>
      <c r="D89" s="34">
        <f t="shared" si="7"/>
        <v>11.8</v>
      </c>
      <c r="E89" s="34">
        <f t="shared" si="8"/>
        <v>33984</v>
      </c>
      <c r="F89">
        <f t="shared" si="9"/>
        <v>5777.2800000000007</v>
      </c>
      <c r="G89">
        <f t="shared" si="10"/>
        <v>5546.1888000000008</v>
      </c>
      <c r="H89" s="18">
        <f ca="1">(277.78*'Energy Usage'!I77+277.78*'Energy Usage'!M77)/0.92</f>
        <v>3275.9105364780576</v>
      </c>
      <c r="I89">
        <f>277.8*'Energy Usage'!O77</f>
        <v>1041.7500000000002</v>
      </c>
      <c r="J89">
        <f t="shared" ca="1" si="11"/>
        <v>4497.5630588313106</v>
      </c>
      <c r="K89">
        <f t="shared" ca="1" si="12"/>
        <v>0</v>
      </c>
    </row>
    <row r="90" spans="1:11" x14ac:dyDescent="0.75">
      <c r="A90" s="34">
        <f t="shared" si="13"/>
        <v>69</v>
      </c>
      <c r="B90" s="66" t="s">
        <v>291</v>
      </c>
      <c r="C90" s="34">
        <v>10</v>
      </c>
      <c r="D90" s="34">
        <f t="shared" si="7"/>
        <v>11.8</v>
      </c>
      <c r="E90" s="34">
        <f t="shared" si="8"/>
        <v>33984</v>
      </c>
      <c r="F90">
        <f t="shared" si="9"/>
        <v>5777.2800000000007</v>
      </c>
      <c r="G90">
        <f t="shared" si="10"/>
        <v>5546.1888000000008</v>
      </c>
      <c r="H90" s="18">
        <f ca="1">(277.78*'Energy Usage'!I78+277.78*'Energy Usage'!M78)/0.92</f>
        <v>741.7155931648432</v>
      </c>
      <c r="I90">
        <f>277.8*'Energy Usage'!O78</f>
        <v>1041.7500000000002</v>
      </c>
      <c r="J90">
        <f t="shared" ca="1" si="11"/>
        <v>1857.7766595467122</v>
      </c>
      <c r="K90">
        <f t="shared" ca="1" si="12"/>
        <v>1048.6257411686902</v>
      </c>
    </row>
    <row r="91" spans="1:11" x14ac:dyDescent="0.75">
      <c r="A91" s="34">
        <f t="shared" si="13"/>
        <v>70</v>
      </c>
      <c r="B91" s="66" t="s">
        <v>291</v>
      </c>
      <c r="C91" s="34">
        <v>11</v>
      </c>
      <c r="D91" s="34">
        <f t="shared" si="7"/>
        <v>11.8</v>
      </c>
      <c r="E91" s="34">
        <f t="shared" si="8"/>
        <v>33984</v>
      </c>
      <c r="F91">
        <f t="shared" si="9"/>
        <v>5777.2800000000007</v>
      </c>
      <c r="G91">
        <f t="shared" si="10"/>
        <v>5546.1888000000008</v>
      </c>
      <c r="H91" s="18">
        <f ca="1">(277.78*'Energy Usage'!I79+277.78*'Energy Usage'!M79)/0.92</f>
        <v>0</v>
      </c>
      <c r="I91">
        <f>277.8*'Energy Usage'!O79</f>
        <v>1041.7500000000002</v>
      </c>
      <c r="J91">
        <f t="shared" ca="1" si="11"/>
        <v>1085.1562500000002</v>
      </c>
      <c r="K91">
        <f t="shared" ca="1" si="12"/>
        <v>4737.0378816219791</v>
      </c>
    </row>
    <row r="92" spans="1:11" x14ac:dyDescent="0.75">
      <c r="A92" s="34">
        <f t="shared" si="13"/>
        <v>71</v>
      </c>
      <c r="B92" s="66" t="s">
        <v>291</v>
      </c>
      <c r="C92" s="34">
        <v>12</v>
      </c>
      <c r="D92" s="34">
        <f t="shared" si="7"/>
        <v>11.8</v>
      </c>
      <c r="E92" s="34">
        <f t="shared" si="8"/>
        <v>33984</v>
      </c>
      <c r="F92">
        <f t="shared" si="9"/>
        <v>5777.2800000000007</v>
      </c>
      <c r="G92">
        <f t="shared" si="10"/>
        <v>5546.1888000000008</v>
      </c>
      <c r="H92" s="18">
        <f ca="1">(277.78*'Energy Usage'!I80+277.78*'Energy Usage'!M80)/0.92</f>
        <v>865.33485869231708</v>
      </c>
      <c r="I92">
        <f>277.8*'Energy Usage'!O80</f>
        <v>1041.7500000000002</v>
      </c>
      <c r="J92">
        <f t="shared" ca="1" si="11"/>
        <v>1986.5467278044973</v>
      </c>
      <c r="K92">
        <f t="shared" ca="1" si="12"/>
        <v>8000</v>
      </c>
    </row>
    <row r="93" spans="1:11" x14ac:dyDescent="0.75">
      <c r="A93" s="34">
        <f t="shared" si="13"/>
        <v>72</v>
      </c>
      <c r="B93" s="66" t="s">
        <v>291</v>
      </c>
      <c r="C93" s="34">
        <v>13</v>
      </c>
      <c r="D93" s="34">
        <f t="shared" si="7"/>
        <v>11.8</v>
      </c>
      <c r="E93" s="34">
        <f t="shared" si="8"/>
        <v>33984</v>
      </c>
      <c r="F93">
        <f t="shared" si="9"/>
        <v>5777.2800000000007</v>
      </c>
      <c r="G93">
        <f t="shared" si="10"/>
        <v>5546.1888000000008</v>
      </c>
      <c r="H93" s="18">
        <f ca="1">(277.78*'Energy Usage'!I81+277.78*'Energy Usage'!M81)/0.92</f>
        <v>6242.7729091374313</v>
      </c>
      <c r="I93">
        <f>277.8*'Energy Usage'!O81</f>
        <v>1041.7500000000002</v>
      </c>
      <c r="J93">
        <f t="shared" ca="1" si="11"/>
        <v>7588.0446970181574</v>
      </c>
      <c r="K93">
        <f t="shared" ca="1" si="12"/>
        <v>8000</v>
      </c>
    </row>
    <row r="94" spans="1:11" x14ac:dyDescent="0.75">
      <c r="A94" s="34">
        <f t="shared" si="13"/>
        <v>73</v>
      </c>
      <c r="B94" s="66" t="s">
        <v>291</v>
      </c>
      <c r="C94" s="34">
        <v>14</v>
      </c>
      <c r="D94" s="34">
        <f t="shared" si="7"/>
        <v>11.8</v>
      </c>
      <c r="E94" s="34">
        <f t="shared" si="8"/>
        <v>33984</v>
      </c>
      <c r="F94">
        <f t="shared" si="9"/>
        <v>5777.2800000000007</v>
      </c>
      <c r="G94">
        <f t="shared" si="10"/>
        <v>5546.1888000000008</v>
      </c>
      <c r="H94" s="18">
        <f ca="1">(277.78*'Energy Usage'!I82+277.78*'Energy Usage'!M82)/0.92</f>
        <v>4264.8646606978491</v>
      </c>
      <c r="I94">
        <f>277.8*'Energy Usage'!O82</f>
        <v>1041.7500000000002</v>
      </c>
      <c r="J94">
        <f t="shared" ca="1" si="11"/>
        <v>5527.7236048935929</v>
      </c>
      <c r="K94">
        <f t="shared" ca="1" si="12"/>
        <v>5958.1441029818425</v>
      </c>
    </row>
    <row r="95" spans="1:11" x14ac:dyDescent="0.75">
      <c r="A95" s="34">
        <f t="shared" si="13"/>
        <v>74</v>
      </c>
      <c r="B95" s="66" t="s">
        <v>291</v>
      </c>
      <c r="C95" s="34">
        <v>15</v>
      </c>
      <c r="D95" s="34">
        <f t="shared" si="7"/>
        <v>11.8</v>
      </c>
      <c r="E95" s="34">
        <f t="shared" si="8"/>
        <v>33984</v>
      </c>
      <c r="F95">
        <f t="shared" si="9"/>
        <v>5777.2800000000007</v>
      </c>
      <c r="G95">
        <f t="shared" si="10"/>
        <v>5546.1888000000008</v>
      </c>
      <c r="H95" s="18">
        <f ca="1">(277.78*'Energy Usage'!I83+277.78*'Energy Usage'!M83)/0.92</f>
        <v>7046.2981350660139</v>
      </c>
      <c r="I95">
        <f>277.8*'Energy Usage'!O83</f>
        <v>1041.7500000000002</v>
      </c>
      <c r="J95">
        <f t="shared" ca="1" si="11"/>
        <v>8425.0501406937656</v>
      </c>
      <c r="K95">
        <f t="shared" ca="1" si="12"/>
        <v>5976.6092980882504</v>
      </c>
    </row>
    <row r="96" spans="1:11" x14ac:dyDescent="0.75">
      <c r="A96" s="34">
        <f t="shared" si="13"/>
        <v>75</v>
      </c>
      <c r="B96" s="66" t="s">
        <v>291</v>
      </c>
      <c r="C96" s="34">
        <v>16</v>
      </c>
      <c r="D96" s="34">
        <f t="shared" si="7"/>
        <v>11.8</v>
      </c>
      <c r="E96" s="34">
        <f t="shared" si="8"/>
        <v>33984</v>
      </c>
      <c r="F96">
        <f t="shared" si="9"/>
        <v>5777.2800000000007</v>
      </c>
      <c r="G96">
        <f t="shared" si="10"/>
        <v>5546.1888000000008</v>
      </c>
      <c r="H96" s="18">
        <f ca="1">(277.78*'Energy Usage'!I84+277.78*'Energy Usage'!M84)/0.92</f>
        <v>1668.8600846208976</v>
      </c>
      <c r="I96">
        <f>277.8*'Energy Usage'!O84</f>
        <v>1041.7500000000002</v>
      </c>
      <c r="J96">
        <f t="shared" ca="1" si="11"/>
        <v>2823.5521714801021</v>
      </c>
      <c r="K96">
        <f t="shared" ca="1" si="12"/>
        <v>3097.7479573944856</v>
      </c>
    </row>
    <row r="97" spans="1:11" x14ac:dyDescent="0.75">
      <c r="A97" s="34">
        <f t="shared" si="13"/>
        <v>76</v>
      </c>
      <c r="B97" s="66" t="s">
        <v>291</v>
      </c>
      <c r="C97" s="34">
        <v>17</v>
      </c>
      <c r="D97" s="34">
        <f t="shared" si="7"/>
        <v>11.8</v>
      </c>
      <c r="E97" s="34">
        <f t="shared" si="8"/>
        <v>33984</v>
      </c>
      <c r="F97">
        <f t="shared" si="9"/>
        <v>5777.2800000000007</v>
      </c>
      <c r="G97">
        <f t="shared" si="10"/>
        <v>5546.1888000000008</v>
      </c>
      <c r="H97" s="18">
        <f ca="1">(277.78*'Energy Usage'!I85+277.78*'Energy Usage'!M85)/0.92</f>
        <v>123.6192655274739</v>
      </c>
      <c r="I97">
        <f>277.8*'Energy Usage'!O85</f>
        <v>1041.7500000000002</v>
      </c>
      <c r="J97">
        <f t="shared" ca="1" si="11"/>
        <v>1213.9263182577856</v>
      </c>
      <c r="K97">
        <f t="shared" ca="1" si="12"/>
        <v>5820.3845859143858</v>
      </c>
    </row>
    <row r="98" spans="1:11" x14ac:dyDescent="0.75">
      <c r="A98" s="34">
        <f t="shared" si="13"/>
        <v>77</v>
      </c>
      <c r="B98" s="66" t="s">
        <v>291</v>
      </c>
      <c r="C98" s="34">
        <v>18</v>
      </c>
      <c r="D98" s="34">
        <f t="shared" si="7"/>
        <v>11.8</v>
      </c>
      <c r="E98" s="34">
        <f t="shared" si="8"/>
        <v>33984</v>
      </c>
      <c r="F98">
        <f t="shared" si="9"/>
        <v>5777.2800000000007</v>
      </c>
      <c r="G98">
        <f t="shared" si="10"/>
        <v>5546.1888000000008</v>
      </c>
      <c r="H98" s="18">
        <f ca="1">(277.78*'Energy Usage'!I86+277.78*'Energy Usage'!M86)/0.92</f>
        <v>7726.2040954671183</v>
      </c>
      <c r="I98">
        <f>277.8*'Energy Usage'!O86</f>
        <v>1041.7500000000002</v>
      </c>
      <c r="J98">
        <f t="shared" ca="1" si="11"/>
        <v>9133.2855161115822</v>
      </c>
      <c r="K98">
        <f t="shared" ca="1" si="12"/>
        <v>8000</v>
      </c>
    </row>
    <row r="99" spans="1:11" x14ac:dyDescent="0.75">
      <c r="A99" s="34">
        <f t="shared" si="13"/>
        <v>78</v>
      </c>
      <c r="B99" s="66" t="s">
        <v>291</v>
      </c>
      <c r="C99" s="34">
        <v>19</v>
      </c>
      <c r="D99" s="34">
        <f t="shared" si="7"/>
        <v>11.8</v>
      </c>
      <c r="E99" s="34">
        <f t="shared" si="8"/>
        <v>33984</v>
      </c>
      <c r="F99">
        <f t="shared" si="9"/>
        <v>5777.2800000000007</v>
      </c>
      <c r="G99">
        <f t="shared" si="10"/>
        <v>5546.1888000000008</v>
      </c>
      <c r="H99" s="18">
        <f ca="1">(277.78*'Energy Usage'!I87+277.78*'Energy Usage'!M87)/0.92</f>
        <v>494.4770621098956</v>
      </c>
      <c r="I99">
        <f>277.8*'Energy Usage'!O87</f>
        <v>1041.7500000000002</v>
      </c>
      <c r="J99">
        <f t="shared" ca="1" si="11"/>
        <v>1600.2365230311416</v>
      </c>
      <c r="K99">
        <f t="shared" ca="1" si="12"/>
        <v>4412.9032838884177</v>
      </c>
    </row>
    <row r="100" spans="1:11" x14ac:dyDescent="0.75">
      <c r="A100" s="34">
        <f t="shared" si="13"/>
        <v>79</v>
      </c>
      <c r="B100" s="66" t="s">
        <v>291</v>
      </c>
      <c r="C100" s="34">
        <v>20</v>
      </c>
      <c r="D100" s="34">
        <f t="shared" si="7"/>
        <v>11.8</v>
      </c>
      <c r="E100" s="34">
        <f t="shared" si="8"/>
        <v>33984</v>
      </c>
      <c r="F100">
        <f t="shared" si="9"/>
        <v>5777.2800000000007</v>
      </c>
      <c r="G100">
        <f t="shared" si="10"/>
        <v>5546.1888000000008</v>
      </c>
      <c r="H100" s="18">
        <f ca="1">(277.78*'Energy Usage'!I88+277.78*'Energy Usage'!M88)/0.92</f>
        <v>494.4770621098956</v>
      </c>
      <c r="I100">
        <f>277.8*'Energy Usage'!O88</f>
        <v>1041.7500000000002</v>
      </c>
      <c r="J100">
        <f t="shared" ca="1" si="11"/>
        <v>1600.2365230311416</v>
      </c>
      <c r="K100">
        <f t="shared" ca="1" si="12"/>
        <v>8000</v>
      </c>
    </row>
    <row r="101" spans="1:11" x14ac:dyDescent="0.75">
      <c r="A101" s="34">
        <f t="shared" si="13"/>
        <v>80</v>
      </c>
      <c r="B101" s="66" t="s">
        <v>291</v>
      </c>
      <c r="C101" s="34">
        <v>21</v>
      </c>
      <c r="D101" s="34">
        <f t="shared" si="7"/>
        <v>11.8</v>
      </c>
      <c r="E101" s="34">
        <f t="shared" si="8"/>
        <v>33984</v>
      </c>
      <c r="F101">
        <f t="shared" si="9"/>
        <v>5777.2800000000007</v>
      </c>
      <c r="G101">
        <f t="shared" si="10"/>
        <v>5546.1888000000008</v>
      </c>
      <c r="H101" s="18">
        <f ca="1">(277.78*'Energy Usage'!I89+277.78*'Energy Usage'!M89)/0.92</f>
        <v>2348.7660450220037</v>
      </c>
      <c r="I101">
        <f>277.8*'Energy Usage'!O89</f>
        <v>1041.7500000000002</v>
      </c>
      <c r="J101">
        <f t="shared" ca="1" si="11"/>
        <v>3531.7875468979205</v>
      </c>
      <c r="K101">
        <f t="shared" ca="1" si="12"/>
        <v>8000</v>
      </c>
    </row>
    <row r="102" spans="1:11" x14ac:dyDescent="0.75">
      <c r="A102" s="34">
        <f t="shared" si="13"/>
        <v>81</v>
      </c>
      <c r="B102" s="66" t="s">
        <v>291</v>
      </c>
      <c r="C102" s="34">
        <v>22</v>
      </c>
      <c r="D102" s="34">
        <f t="shared" si="7"/>
        <v>11.8</v>
      </c>
      <c r="E102" s="34">
        <f t="shared" si="8"/>
        <v>33984</v>
      </c>
      <c r="F102">
        <f t="shared" si="9"/>
        <v>5777.2800000000007</v>
      </c>
      <c r="G102">
        <f t="shared" si="10"/>
        <v>5546.1888000000008</v>
      </c>
      <c r="H102" s="18">
        <f ca="1">(277.78*'Energy Usage'!I90+277.78*'Energy Usage'!M90)/0.92</f>
        <v>803.52522592858031</v>
      </c>
      <c r="I102">
        <f>277.8*'Energy Usage'!O90</f>
        <v>1041.7500000000002</v>
      </c>
      <c r="J102">
        <f t="shared" ca="1" si="11"/>
        <v>1922.1616936756047</v>
      </c>
      <c r="K102">
        <f t="shared" ca="1" si="12"/>
        <v>8000</v>
      </c>
    </row>
    <row r="103" spans="1:11" x14ac:dyDescent="0.75">
      <c r="A103" s="34">
        <f t="shared" si="13"/>
        <v>82</v>
      </c>
      <c r="B103" s="66" t="s">
        <v>291</v>
      </c>
      <c r="C103" s="34">
        <v>23</v>
      </c>
      <c r="D103" s="34">
        <f t="shared" si="7"/>
        <v>11.8</v>
      </c>
      <c r="E103" s="34">
        <f t="shared" si="8"/>
        <v>33984</v>
      </c>
      <c r="F103">
        <f t="shared" si="9"/>
        <v>5777.2800000000007</v>
      </c>
      <c r="G103">
        <f t="shared" si="10"/>
        <v>5546.1888000000008</v>
      </c>
      <c r="H103" s="18">
        <f ca="1">(277.78*'Energy Usage'!I91+277.78*'Energy Usage'!M91)/0.92</f>
        <v>0</v>
      </c>
      <c r="I103">
        <f>277.8*'Energy Usage'!O91</f>
        <v>1041.7500000000002</v>
      </c>
      <c r="J103">
        <f t="shared" ca="1" si="11"/>
        <v>1085.1562500000002</v>
      </c>
      <c r="K103">
        <f t="shared" ca="1" si="12"/>
        <v>8000</v>
      </c>
    </row>
    <row r="104" spans="1:11" x14ac:dyDescent="0.75">
      <c r="A104" s="34">
        <f t="shared" si="13"/>
        <v>83</v>
      </c>
      <c r="B104" s="66" t="s">
        <v>291</v>
      </c>
      <c r="C104" s="34">
        <v>24</v>
      </c>
      <c r="D104" s="34">
        <f t="shared" si="7"/>
        <v>11.8</v>
      </c>
      <c r="E104" s="34">
        <f t="shared" si="8"/>
        <v>33984</v>
      </c>
      <c r="F104">
        <f t="shared" si="9"/>
        <v>5777.2800000000007</v>
      </c>
      <c r="G104">
        <f t="shared" si="10"/>
        <v>5546.1888000000008</v>
      </c>
      <c r="H104" s="18">
        <f ca="1">(277.78*'Energy Usage'!I92+277.78*'Energy Usage'!M92)/0.92</f>
        <v>1236.1926552747389</v>
      </c>
      <c r="I104">
        <f>277.8*'Energy Usage'!O92</f>
        <v>1041.7500000000002</v>
      </c>
      <c r="J104">
        <f t="shared" ca="1" si="11"/>
        <v>2372.8569325778535</v>
      </c>
      <c r="K104">
        <f t="shared" ca="1" si="12"/>
        <v>8000</v>
      </c>
    </row>
    <row r="105" spans="1:11" x14ac:dyDescent="0.75">
      <c r="A105" s="34">
        <f t="shared" si="13"/>
        <v>84</v>
      </c>
      <c r="B105" s="66" t="s">
        <v>291</v>
      </c>
      <c r="C105" s="34">
        <v>25</v>
      </c>
      <c r="D105" s="34">
        <f t="shared" si="7"/>
        <v>11.8</v>
      </c>
      <c r="E105" s="34">
        <f t="shared" si="8"/>
        <v>33984</v>
      </c>
      <c r="F105">
        <f t="shared" si="9"/>
        <v>5777.2800000000007</v>
      </c>
      <c r="G105">
        <f t="shared" si="10"/>
        <v>5546.1888000000008</v>
      </c>
      <c r="H105" s="18">
        <f ca="1">(277.78*'Energy Usage'!I93+277.78*'Energy Usage'!M93)/0.92</f>
        <v>7726.2040954671183</v>
      </c>
      <c r="I105">
        <f>277.8*'Energy Usage'!O93</f>
        <v>1041.7500000000002</v>
      </c>
      <c r="J105">
        <f t="shared" ca="1" si="11"/>
        <v>9133.2855161115822</v>
      </c>
      <c r="K105">
        <f t="shared" ca="1" si="12"/>
        <v>8000</v>
      </c>
    </row>
    <row r="106" spans="1:11" x14ac:dyDescent="0.75">
      <c r="A106" s="34">
        <f t="shared" si="13"/>
        <v>85</v>
      </c>
      <c r="B106" s="66" t="s">
        <v>291</v>
      </c>
      <c r="C106" s="34">
        <v>26</v>
      </c>
      <c r="D106" s="34">
        <f t="shared" si="7"/>
        <v>11.8</v>
      </c>
      <c r="E106" s="34">
        <f t="shared" si="8"/>
        <v>33984</v>
      </c>
      <c r="F106">
        <f t="shared" si="9"/>
        <v>5777.2800000000007</v>
      </c>
      <c r="G106">
        <f t="shared" si="10"/>
        <v>5546.1888000000008</v>
      </c>
      <c r="H106" s="18">
        <f ca="1">(277.78*'Energy Usage'!I94+277.78*'Energy Usage'!M94)/0.92</f>
        <v>61.80963276373695</v>
      </c>
      <c r="I106">
        <f>277.8*'Energy Usage'!O94</f>
        <v>1041.7500000000002</v>
      </c>
      <c r="J106">
        <f t="shared" ca="1" si="11"/>
        <v>1149.541284128893</v>
      </c>
      <c r="K106">
        <f t="shared" ca="1" si="12"/>
        <v>4412.9032838884177</v>
      </c>
    </row>
    <row r="107" spans="1:11" x14ac:dyDescent="0.75">
      <c r="A107" s="34">
        <f t="shared" si="13"/>
        <v>86</v>
      </c>
      <c r="B107" s="66" t="s">
        <v>291</v>
      </c>
      <c r="C107" s="34">
        <v>27</v>
      </c>
      <c r="D107" s="34">
        <f t="shared" si="7"/>
        <v>11.8</v>
      </c>
      <c r="E107" s="34">
        <f t="shared" si="8"/>
        <v>33984</v>
      </c>
      <c r="F107">
        <f t="shared" si="9"/>
        <v>5777.2800000000007</v>
      </c>
      <c r="G107">
        <f t="shared" si="10"/>
        <v>5546.1888000000008</v>
      </c>
      <c r="H107" s="18">
        <f ca="1">(277.78*'Energy Usage'!I95+277.78*'Energy Usage'!M95)/0.92</f>
        <v>1359.8119208022129</v>
      </c>
      <c r="I107">
        <f>277.8*'Energy Usage'!O95</f>
        <v>1041.7500000000002</v>
      </c>
      <c r="J107">
        <f t="shared" ca="1" si="11"/>
        <v>2501.6270008356387</v>
      </c>
      <c r="K107">
        <f t="shared" ca="1" si="12"/>
        <v>8000</v>
      </c>
    </row>
    <row r="108" spans="1:11" x14ac:dyDescent="0.75">
      <c r="A108" s="34">
        <f t="shared" si="13"/>
        <v>87</v>
      </c>
      <c r="B108" s="66" t="s">
        <v>291</v>
      </c>
      <c r="C108" s="34">
        <v>28</v>
      </c>
      <c r="D108" s="34">
        <f t="shared" si="7"/>
        <v>11.8</v>
      </c>
      <c r="E108" s="34">
        <f t="shared" si="8"/>
        <v>33984</v>
      </c>
      <c r="F108">
        <f t="shared" si="9"/>
        <v>5777.2800000000007</v>
      </c>
      <c r="G108">
        <f t="shared" si="10"/>
        <v>5546.1888000000008</v>
      </c>
      <c r="H108" s="18">
        <f ca="1">(277.78*'Energy Usage'!I96+277.78*'Energy Usage'!M96)/0.92</f>
        <v>7293.5366661209619</v>
      </c>
      <c r="I108">
        <f>277.8*'Energy Usage'!O96</f>
        <v>1041.7500000000002</v>
      </c>
      <c r="J108">
        <f t="shared" ca="1" si="11"/>
        <v>8682.5902772093359</v>
      </c>
      <c r="K108">
        <f t="shared" ca="1" si="12"/>
        <v>8000</v>
      </c>
    </row>
    <row r="109" spans="1:11" x14ac:dyDescent="0.75">
      <c r="A109" s="34">
        <f t="shared" si="13"/>
        <v>88</v>
      </c>
      <c r="B109" s="66" t="s">
        <v>291</v>
      </c>
      <c r="C109" s="34">
        <v>29</v>
      </c>
      <c r="D109" s="34">
        <f t="shared" si="7"/>
        <v>11.8</v>
      </c>
      <c r="E109" s="34">
        <f t="shared" si="8"/>
        <v>33984</v>
      </c>
      <c r="F109">
        <f t="shared" si="9"/>
        <v>5777.2800000000007</v>
      </c>
      <c r="G109">
        <f t="shared" si="10"/>
        <v>5546.1888000000008</v>
      </c>
      <c r="H109" s="18">
        <f ca="1">(277.78*'Energy Usage'!I97+277.78*'Energy Usage'!M97)/0.92</f>
        <v>7726.2040954671183</v>
      </c>
      <c r="I109">
        <f>277.8*'Energy Usage'!O97</f>
        <v>1041.7500000000002</v>
      </c>
      <c r="J109">
        <f t="shared" ca="1" si="11"/>
        <v>9133.2855161115822</v>
      </c>
      <c r="K109">
        <f t="shared" ca="1" si="12"/>
        <v>4863.598522790664</v>
      </c>
    </row>
    <row r="110" spans="1:11" x14ac:dyDescent="0.75">
      <c r="A110" s="34">
        <f t="shared" si="13"/>
        <v>89</v>
      </c>
      <c r="B110" s="66" t="s">
        <v>291</v>
      </c>
      <c r="C110" s="34">
        <v>30</v>
      </c>
      <c r="D110" s="34">
        <f t="shared" si="7"/>
        <v>11.8</v>
      </c>
      <c r="E110" s="34">
        <f t="shared" si="8"/>
        <v>33984</v>
      </c>
      <c r="F110">
        <f t="shared" si="9"/>
        <v>5777.2800000000007</v>
      </c>
      <c r="G110">
        <f t="shared" si="10"/>
        <v>5546.1888000000008</v>
      </c>
      <c r="H110" s="18">
        <f ca="1">(277.78*'Energy Usage'!I98+277.78*'Energy Usage'!M98)/0.92</f>
        <v>927.14449145605408</v>
      </c>
      <c r="I110">
        <f>277.8*'Energy Usage'!O98</f>
        <v>1041.7500000000002</v>
      </c>
      <c r="J110">
        <f t="shared" ca="1" si="11"/>
        <v>2050.9317619333901</v>
      </c>
      <c r="K110">
        <f t="shared" ca="1" si="12"/>
        <v>1276.5018066790817</v>
      </c>
    </row>
    <row r="111" spans="1:11" x14ac:dyDescent="0.75">
      <c r="A111" s="34">
        <f t="shared" si="13"/>
        <v>90</v>
      </c>
      <c r="B111" s="66" t="s">
        <v>291</v>
      </c>
      <c r="C111" s="34">
        <v>31</v>
      </c>
      <c r="D111" s="34">
        <f t="shared" si="7"/>
        <v>11.8</v>
      </c>
      <c r="E111" s="34">
        <f t="shared" si="8"/>
        <v>33984</v>
      </c>
      <c r="F111">
        <f t="shared" si="9"/>
        <v>5777.2800000000007</v>
      </c>
      <c r="G111">
        <f t="shared" si="10"/>
        <v>5546.1888000000008</v>
      </c>
      <c r="H111" s="18">
        <f ca="1">(277.78*'Energy Usage'!I99+277.78*'Energy Usage'!M99)/0.92</f>
        <v>0</v>
      </c>
      <c r="I111">
        <f>277.8*'Energy Usage'!O99</f>
        <v>1041.7500000000002</v>
      </c>
      <c r="J111">
        <f t="shared" ca="1" si="11"/>
        <v>1085.1562500000002</v>
      </c>
      <c r="K111">
        <f t="shared" ca="1" si="12"/>
        <v>4771.7588447456928</v>
      </c>
    </row>
    <row r="112" spans="1:11" x14ac:dyDescent="0.75">
      <c r="A112" s="34">
        <f t="shared" si="13"/>
        <v>91</v>
      </c>
      <c r="B112" s="66" t="s">
        <v>293</v>
      </c>
      <c r="C112" s="34">
        <v>1</v>
      </c>
      <c r="D112" s="34">
        <f t="shared" si="7"/>
        <v>13.6</v>
      </c>
      <c r="E112" s="34">
        <f t="shared" si="8"/>
        <v>39168</v>
      </c>
      <c r="F112">
        <f t="shared" si="9"/>
        <v>6658.56</v>
      </c>
      <c r="G112">
        <f t="shared" si="10"/>
        <v>6392.2175999999999</v>
      </c>
      <c r="H112" s="18">
        <f ca="1">(277.78*'Energy Usage'!I100+277.78*'Energy Usage'!M100)/0.92</f>
        <v>0</v>
      </c>
      <c r="I112">
        <f>277.8*'Energy Usage'!O100</f>
        <v>1041.7500000000002</v>
      </c>
      <c r="J112">
        <f t="shared" ca="1" si="11"/>
        <v>1085.1562500000002</v>
      </c>
      <c r="K112">
        <f t="shared" ca="1" si="12"/>
        <v>8000</v>
      </c>
    </row>
    <row r="113" spans="1:11" x14ac:dyDescent="0.75">
      <c r="A113" s="34">
        <f t="shared" si="13"/>
        <v>92</v>
      </c>
      <c r="B113" s="66" t="s">
        <v>293</v>
      </c>
      <c r="C113" s="34">
        <v>2</v>
      </c>
      <c r="D113" s="34">
        <f t="shared" si="7"/>
        <v>13.6</v>
      </c>
      <c r="E113" s="34">
        <f t="shared" si="8"/>
        <v>39168</v>
      </c>
      <c r="F113">
        <f t="shared" si="9"/>
        <v>6658.56</v>
      </c>
      <c r="G113">
        <f t="shared" si="10"/>
        <v>6392.2175999999999</v>
      </c>
      <c r="H113" s="18">
        <f ca="1">(277.78*'Energy Usage'!I101+277.78*'Energy Usage'!M101)/0.92</f>
        <v>1730.6697173846342</v>
      </c>
      <c r="I113">
        <f>277.8*'Energy Usage'!O101</f>
        <v>1041.7500000000002</v>
      </c>
      <c r="J113">
        <f t="shared" ca="1" si="11"/>
        <v>2887.9372056089942</v>
      </c>
      <c r="K113">
        <f t="shared" ca="1" si="12"/>
        <v>8000</v>
      </c>
    </row>
    <row r="114" spans="1:11" x14ac:dyDescent="0.75">
      <c r="A114" s="34">
        <f t="shared" si="13"/>
        <v>93</v>
      </c>
      <c r="B114" s="66" t="s">
        <v>293</v>
      </c>
      <c r="C114" s="34">
        <v>3</v>
      </c>
      <c r="D114" s="34">
        <f t="shared" si="7"/>
        <v>13.6</v>
      </c>
      <c r="E114" s="34">
        <f t="shared" si="8"/>
        <v>39168</v>
      </c>
      <c r="F114">
        <f t="shared" si="9"/>
        <v>6658.56</v>
      </c>
      <c r="G114">
        <f t="shared" si="10"/>
        <v>6392.2175999999999</v>
      </c>
      <c r="H114" s="18">
        <f ca="1">(277.78*'Energy Usage'!I102+277.78*'Energy Usage'!M102)/0.92</f>
        <v>6304.5825419011662</v>
      </c>
      <c r="I114">
        <f>277.8*'Energy Usage'!O102</f>
        <v>1041.7500000000002</v>
      </c>
      <c r="J114">
        <f t="shared" ca="1" si="11"/>
        <v>7652.4297311470482</v>
      </c>
      <c r="K114">
        <f t="shared" ca="1" si="12"/>
        <v>8000</v>
      </c>
    </row>
    <row r="115" spans="1:11" x14ac:dyDescent="0.75">
      <c r="A115" s="34">
        <f t="shared" si="13"/>
        <v>94</v>
      </c>
      <c r="B115" s="66" t="s">
        <v>293</v>
      </c>
      <c r="C115" s="34">
        <v>4</v>
      </c>
      <c r="D115" s="34">
        <f t="shared" si="7"/>
        <v>13.6</v>
      </c>
      <c r="E115" s="34">
        <f t="shared" si="8"/>
        <v>39168</v>
      </c>
      <c r="F115">
        <f t="shared" si="9"/>
        <v>6658.56</v>
      </c>
      <c r="G115">
        <f t="shared" si="10"/>
        <v>6392.2175999999999</v>
      </c>
      <c r="H115" s="18">
        <f ca="1">(277.78*'Energy Usage'!I103+277.78*'Energy Usage'!M103)/0.92</f>
        <v>803.52522592858031</v>
      </c>
      <c r="I115">
        <f>277.8*'Energy Usage'!O103</f>
        <v>1041.7500000000002</v>
      </c>
      <c r="J115">
        <f t="shared" ca="1" si="11"/>
        <v>1922.1616936756047</v>
      </c>
      <c r="K115">
        <f t="shared" ca="1" si="12"/>
        <v>6739.7878688529518</v>
      </c>
    </row>
    <row r="116" spans="1:11" x14ac:dyDescent="0.75">
      <c r="A116" s="34">
        <f t="shared" si="13"/>
        <v>95</v>
      </c>
      <c r="B116" s="66" t="s">
        <v>293</v>
      </c>
      <c r="C116" s="34">
        <v>5</v>
      </c>
      <c r="D116" s="34">
        <f t="shared" si="7"/>
        <v>13.6</v>
      </c>
      <c r="E116" s="34">
        <f t="shared" si="8"/>
        <v>39168</v>
      </c>
      <c r="F116">
        <f t="shared" si="9"/>
        <v>6658.56</v>
      </c>
      <c r="G116">
        <f t="shared" si="10"/>
        <v>6392.2175999999999</v>
      </c>
      <c r="H116" s="18">
        <f ca="1">(277.78*'Energy Usage'!I104+277.78*'Energy Usage'!M104)/0.92</f>
        <v>4913.8658047170866</v>
      </c>
      <c r="I116">
        <f>277.8*'Energy Usage'!O104</f>
        <v>1041.7500000000002</v>
      </c>
      <c r="J116">
        <f t="shared" ca="1" si="11"/>
        <v>6203.766463246965</v>
      </c>
      <c r="K116">
        <f t="shared" ca="1" si="12"/>
        <v>8000</v>
      </c>
    </row>
    <row r="117" spans="1:11" x14ac:dyDescent="0.75">
      <c r="A117" s="34">
        <f t="shared" si="13"/>
        <v>96</v>
      </c>
      <c r="B117" s="66" t="s">
        <v>293</v>
      </c>
      <c r="C117" s="34">
        <v>6</v>
      </c>
      <c r="D117" s="34">
        <f t="shared" si="7"/>
        <v>13.6</v>
      </c>
      <c r="E117" s="34">
        <f t="shared" si="8"/>
        <v>39168</v>
      </c>
      <c r="F117">
        <f t="shared" si="9"/>
        <v>6658.56</v>
      </c>
      <c r="G117">
        <f t="shared" si="10"/>
        <v>6392.2175999999999</v>
      </c>
      <c r="H117" s="18">
        <f ca="1">(277.78*'Energy Usage'!I105+277.78*'Energy Usage'!M105)/0.92</f>
        <v>2905.0527398956369</v>
      </c>
      <c r="I117">
        <f>277.8*'Energy Usage'!O105</f>
        <v>1041.7500000000002</v>
      </c>
      <c r="J117">
        <f t="shared" ca="1" si="11"/>
        <v>4111.252854057956</v>
      </c>
      <c r="K117">
        <f t="shared" ca="1" si="12"/>
        <v>8000</v>
      </c>
    </row>
    <row r="118" spans="1:11" x14ac:dyDescent="0.75">
      <c r="A118" s="34">
        <f t="shared" si="13"/>
        <v>97</v>
      </c>
      <c r="B118" s="66" t="s">
        <v>293</v>
      </c>
      <c r="C118" s="34">
        <v>7</v>
      </c>
      <c r="D118" s="34">
        <f t="shared" si="7"/>
        <v>13.6</v>
      </c>
      <c r="E118" s="34">
        <f t="shared" si="8"/>
        <v>39168</v>
      </c>
      <c r="F118">
        <f t="shared" si="9"/>
        <v>6658.56</v>
      </c>
      <c r="G118">
        <f t="shared" si="10"/>
        <v>6392.2175999999999</v>
      </c>
      <c r="H118" s="18">
        <f ca="1">(277.78*'Energy Usage'!I106+277.78*'Energy Usage'!M106)/0.92</f>
        <v>4203.0550279341123</v>
      </c>
      <c r="I118">
        <f>277.8*'Energy Usage'!O106</f>
        <v>1041.7500000000002</v>
      </c>
      <c r="J118">
        <f t="shared" ca="1" si="11"/>
        <v>5463.3385707647003</v>
      </c>
      <c r="K118">
        <f t="shared" ca="1" si="12"/>
        <v>8000</v>
      </c>
    </row>
    <row r="119" spans="1:11" x14ac:dyDescent="0.75">
      <c r="A119" s="34">
        <f t="shared" si="13"/>
        <v>98</v>
      </c>
      <c r="B119" s="66" t="s">
        <v>293</v>
      </c>
      <c r="C119" s="34">
        <v>8</v>
      </c>
      <c r="D119" s="34">
        <f t="shared" si="7"/>
        <v>13.6</v>
      </c>
      <c r="E119" s="34">
        <f t="shared" si="8"/>
        <v>39168</v>
      </c>
      <c r="F119">
        <f t="shared" si="9"/>
        <v>6658.56</v>
      </c>
      <c r="G119">
        <f t="shared" si="10"/>
        <v>6392.2175999999999</v>
      </c>
      <c r="H119" s="18">
        <f ca="1">(277.78*'Energy Usage'!I107+277.78*'Energy Usage'!M107)/0.92</f>
        <v>1730.6697173846342</v>
      </c>
      <c r="I119">
        <f>277.8*'Energy Usage'!O107</f>
        <v>1041.7500000000002</v>
      </c>
      <c r="J119">
        <f t="shared" ca="1" si="11"/>
        <v>2887.9372056089942</v>
      </c>
      <c r="K119">
        <f t="shared" ca="1" si="12"/>
        <v>8000</v>
      </c>
    </row>
    <row r="120" spans="1:11" x14ac:dyDescent="0.75">
      <c r="A120" s="34">
        <f t="shared" si="13"/>
        <v>99</v>
      </c>
      <c r="B120" s="66" t="s">
        <v>293</v>
      </c>
      <c r="C120" s="34">
        <v>9</v>
      </c>
      <c r="D120" s="34">
        <f t="shared" si="7"/>
        <v>13.6</v>
      </c>
      <c r="E120" s="34">
        <f t="shared" si="8"/>
        <v>39168</v>
      </c>
      <c r="F120">
        <f t="shared" si="9"/>
        <v>6658.56</v>
      </c>
      <c r="G120">
        <f t="shared" si="10"/>
        <v>6392.2175999999999</v>
      </c>
      <c r="H120" s="18">
        <f ca="1">(277.78*'Energy Usage'!I108+277.78*'Energy Usage'!M108)/0.92</f>
        <v>0</v>
      </c>
      <c r="I120">
        <f>277.8*'Energy Usage'!O108</f>
        <v>1041.7500000000002</v>
      </c>
      <c r="J120">
        <f t="shared" ca="1" si="11"/>
        <v>1085.1562500000002</v>
      </c>
      <c r="K120">
        <f t="shared" ca="1" si="12"/>
        <v>8000</v>
      </c>
    </row>
    <row r="121" spans="1:11" x14ac:dyDescent="0.75">
      <c r="A121" s="34">
        <f t="shared" si="13"/>
        <v>100</v>
      </c>
      <c r="B121" s="66" t="s">
        <v>293</v>
      </c>
      <c r="C121" s="34">
        <v>10</v>
      </c>
      <c r="D121" s="34">
        <f t="shared" si="7"/>
        <v>13.6</v>
      </c>
      <c r="E121" s="34">
        <f t="shared" si="8"/>
        <v>39168</v>
      </c>
      <c r="F121">
        <f t="shared" si="9"/>
        <v>6658.56</v>
      </c>
      <c r="G121">
        <f t="shared" si="10"/>
        <v>6392.2175999999999</v>
      </c>
      <c r="H121" s="18">
        <f ca="1">(277.78*'Energy Usage'!I109+277.78*'Energy Usage'!M109)/0.92</f>
        <v>5130.1995193901676</v>
      </c>
      <c r="I121">
        <f>277.8*'Energy Usage'!O109</f>
        <v>1041.7500000000002</v>
      </c>
      <c r="J121">
        <f t="shared" ca="1" si="11"/>
        <v>6429.1140826980918</v>
      </c>
      <c r="K121">
        <f t="shared" ca="1" si="12"/>
        <v>8000</v>
      </c>
    </row>
    <row r="122" spans="1:11" x14ac:dyDescent="0.75">
      <c r="A122" s="34">
        <f t="shared" si="13"/>
        <v>101</v>
      </c>
      <c r="B122" s="66" t="s">
        <v>293</v>
      </c>
      <c r="C122" s="34">
        <v>11</v>
      </c>
      <c r="D122" s="34">
        <f t="shared" si="7"/>
        <v>13.6</v>
      </c>
      <c r="E122" s="34">
        <f t="shared" si="8"/>
        <v>39168</v>
      </c>
      <c r="F122">
        <f t="shared" si="9"/>
        <v>6658.56</v>
      </c>
      <c r="G122">
        <f t="shared" si="10"/>
        <v>6392.2175999999999</v>
      </c>
      <c r="H122" s="18">
        <f ca="1">(277.78*'Energy Usage'!I110+277.78*'Energy Usage'!M110)/0.92</f>
        <v>0</v>
      </c>
      <c r="I122">
        <f>277.8*'Energy Usage'!O110</f>
        <v>1041.7500000000002</v>
      </c>
      <c r="J122">
        <f t="shared" ca="1" si="11"/>
        <v>1085.1562500000002</v>
      </c>
      <c r="K122">
        <f t="shared" ca="1" si="12"/>
        <v>7963.1035173019081</v>
      </c>
    </row>
    <row r="123" spans="1:11" x14ac:dyDescent="0.75">
      <c r="A123" s="34">
        <f t="shared" si="13"/>
        <v>102</v>
      </c>
      <c r="B123" s="66" t="s">
        <v>293</v>
      </c>
      <c r="C123" s="34">
        <v>12</v>
      </c>
      <c r="D123" s="34">
        <f t="shared" si="7"/>
        <v>13.6</v>
      </c>
      <c r="E123" s="34">
        <f t="shared" si="8"/>
        <v>39168</v>
      </c>
      <c r="F123">
        <f t="shared" si="9"/>
        <v>6658.56</v>
      </c>
      <c r="G123">
        <f t="shared" si="10"/>
        <v>6392.2175999999999</v>
      </c>
      <c r="H123" s="18">
        <f ca="1">(277.78*'Energy Usage'!I111+277.78*'Energy Usage'!M111)/0.92</f>
        <v>0</v>
      </c>
      <c r="I123">
        <f>277.8*'Energy Usage'!O111</f>
        <v>1041.7500000000002</v>
      </c>
      <c r="J123">
        <f t="shared" ca="1" si="11"/>
        <v>1085.1562500000002</v>
      </c>
      <c r="K123">
        <f t="shared" ca="1" si="12"/>
        <v>8000</v>
      </c>
    </row>
    <row r="124" spans="1:11" x14ac:dyDescent="0.75">
      <c r="A124" s="34">
        <f t="shared" si="13"/>
        <v>103</v>
      </c>
      <c r="B124" s="66" t="s">
        <v>293</v>
      </c>
      <c r="C124" s="34">
        <v>13</v>
      </c>
      <c r="D124" s="34">
        <f t="shared" si="7"/>
        <v>13.6</v>
      </c>
      <c r="E124" s="34">
        <f t="shared" si="8"/>
        <v>39168</v>
      </c>
      <c r="F124">
        <f t="shared" si="9"/>
        <v>6658.56</v>
      </c>
      <c r="G124">
        <f t="shared" si="10"/>
        <v>6392.2175999999999</v>
      </c>
      <c r="H124" s="18">
        <f ca="1">(277.78*'Energy Usage'!I112+277.78*'Energy Usage'!M112)/0.92</f>
        <v>0</v>
      </c>
      <c r="I124">
        <f>277.8*'Energy Usage'!O112</f>
        <v>1041.7500000000002</v>
      </c>
      <c r="J124">
        <f t="shared" ca="1" si="11"/>
        <v>1085.1562500000002</v>
      </c>
      <c r="K124">
        <f t="shared" ca="1" si="12"/>
        <v>8000</v>
      </c>
    </row>
    <row r="125" spans="1:11" x14ac:dyDescent="0.75">
      <c r="A125" s="34">
        <f t="shared" si="13"/>
        <v>104</v>
      </c>
      <c r="B125" s="66" t="s">
        <v>293</v>
      </c>
      <c r="C125" s="34">
        <v>14</v>
      </c>
      <c r="D125" s="34">
        <f t="shared" si="7"/>
        <v>13.6</v>
      </c>
      <c r="E125" s="34">
        <f t="shared" si="8"/>
        <v>39168</v>
      </c>
      <c r="F125">
        <f t="shared" si="9"/>
        <v>6658.56</v>
      </c>
      <c r="G125">
        <f t="shared" si="10"/>
        <v>6392.2175999999999</v>
      </c>
      <c r="H125" s="18">
        <f ca="1">(277.78*'Energy Usage'!I113+277.78*'Energy Usage'!M113)/0.92</f>
        <v>4573.9128245165348</v>
      </c>
      <c r="I125">
        <f>277.8*'Energy Usage'!O113</f>
        <v>1041.7500000000002</v>
      </c>
      <c r="J125">
        <f t="shared" ca="1" si="11"/>
        <v>5849.6487755380576</v>
      </c>
      <c r="K125">
        <f t="shared" ca="1" si="12"/>
        <v>8000</v>
      </c>
    </row>
    <row r="126" spans="1:11" x14ac:dyDescent="0.75">
      <c r="A126" s="34">
        <f t="shared" si="13"/>
        <v>105</v>
      </c>
      <c r="B126" s="66" t="s">
        <v>293</v>
      </c>
      <c r="C126" s="34">
        <v>15</v>
      </c>
      <c r="D126" s="34">
        <f t="shared" si="7"/>
        <v>13.6</v>
      </c>
      <c r="E126" s="34">
        <f t="shared" si="8"/>
        <v>39168</v>
      </c>
      <c r="F126">
        <f t="shared" si="9"/>
        <v>6658.56</v>
      </c>
      <c r="G126">
        <f t="shared" si="10"/>
        <v>6392.2175999999999</v>
      </c>
      <c r="H126" s="18">
        <f ca="1">(277.78*'Energy Usage'!I114+277.78*'Energy Usage'!M114)/0.92</f>
        <v>6428.2018074286425</v>
      </c>
      <c r="I126">
        <f>277.8*'Energy Usage'!O114</f>
        <v>1041.7500000000002</v>
      </c>
      <c r="J126">
        <f t="shared" ca="1" si="11"/>
        <v>7781.1997994048361</v>
      </c>
      <c r="K126">
        <f t="shared" ca="1" si="12"/>
        <v>8000</v>
      </c>
    </row>
    <row r="127" spans="1:11" x14ac:dyDescent="0.75">
      <c r="A127" s="34">
        <f t="shared" si="13"/>
        <v>106</v>
      </c>
      <c r="B127" s="66" t="s">
        <v>293</v>
      </c>
      <c r="C127" s="34">
        <v>16</v>
      </c>
      <c r="D127" s="34">
        <f t="shared" si="7"/>
        <v>13.6</v>
      </c>
      <c r="E127" s="34">
        <f t="shared" si="8"/>
        <v>39168</v>
      </c>
      <c r="F127">
        <f t="shared" si="9"/>
        <v>6658.56</v>
      </c>
      <c r="G127">
        <f t="shared" si="10"/>
        <v>6392.2175999999999</v>
      </c>
      <c r="H127" s="18">
        <f ca="1">(277.78*'Energy Usage'!I115+277.78*'Energy Usage'!M115)/0.92</f>
        <v>7726.2040954671183</v>
      </c>
      <c r="I127">
        <f>277.8*'Energy Usage'!O115</f>
        <v>1041.7500000000002</v>
      </c>
      <c r="J127">
        <f t="shared" ca="1" si="11"/>
        <v>9133.2855161115822</v>
      </c>
      <c r="K127">
        <f t="shared" ca="1" si="12"/>
        <v>6611.0178005951639</v>
      </c>
    </row>
    <row r="128" spans="1:11" x14ac:dyDescent="0.75">
      <c r="A128" s="34">
        <f t="shared" si="13"/>
        <v>107</v>
      </c>
      <c r="B128" s="66" t="s">
        <v>293</v>
      </c>
      <c r="C128" s="34">
        <v>17</v>
      </c>
      <c r="D128" s="34">
        <f t="shared" si="7"/>
        <v>13.6</v>
      </c>
      <c r="E128" s="34">
        <f t="shared" si="8"/>
        <v>39168</v>
      </c>
      <c r="F128">
        <f t="shared" si="9"/>
        <v>6658.56</v>
      </c>
      <c r="G128">
        <f t="shared" si="10"/>
        <v>6392.2175999999999</v>
      </c>
      <c r="H128" s="18">
        <f ca="1">(277.78*'Energy Usage'!I116+277.78*'Energy Usage'!M116)/0.92</f>
        <v>3028.6720054231109</v>
      </c>
      <c r="I128">
        <f>277.8*'Energy Usage'!O116</f>
        <v>1041.7500000000002</v>
      </c>
      <c r="J128">
        <f t="shared" ca="1" si="11"/>
        <v>4240.0229223157403</v>
      </c>
      <c r="K128">
        <f t="shared" ca="1" si="12"/>
        <v>3869.9498844835816</v>
      </c>
    </row>
    <row r="129" spans="1:11" x14ac:dyDescent="0.75">
      <c r="A129" s="34">
        <f t="shared" si="13"/>
        <v>108</v>
      </c>
      <c r="B129" s="66" t="s">
        <v>293</v>
      </c>
      <c r="C129" s="34">
        <v>18</v>
      </c>
      <c r="D129" s="34">
        <f t="shared" si="7"/>
        <v>13.6</v>
      </c>
      <c r="E129" s="34">
        <f t="shared" si="8"/>
        <v>39168</v>
      </c>
      <c r="F129">
        <f t="shared" si="9"/>
        <v>6658.56</v>
      </c>
      <c r="G129">
        <f t="shared" si="10"/>
        <v>6392.2175999999999</v>
      </c>
      <c r="H129" s="18">
        <f ca="1">(277.78*'Energy Usage'!I117+277.78*'Energy Usage'!M117)/0.92</f>
        <v>587.19151125550093</v>
      </c>
      <c r="I129">
        <f>277.8*'Energy Usage'!O117</f>
        <v>1041.7500000000002</v>
      </c>
      <c r="J129">
        <f t="shared" ca="1" si="11"/>
        <v>1696.8140742244805</v>
      </c>
      <c r="K129">
        <f t="shared" ca="1" si="12"/>
        <v>6022.1445621678413</v>
      </c>
    </row>
    <row r="130" spans="1:11" x14ac:dyDescent="0.75">
      <c r="A130" s="34">
        <f t="shared" si="13"/>
        <v>109</v>
      </c>
      <c r="B130" s="66" t="s">
        <v>293</v>
      </c>
      <c r="C130" s="34">
        <v>19</v>
      </c>
      <c r="D130" s="34">
        <f t="shared" si="7"/>
        <v>13.6</v>
      </c>
      <c r="E130" s="34">
        <f t="shared" si="8"/>
        <v>39168</v>
      </c>
      <c r="F130">
        <f t="shared" si="9"/>
        <v>6658.56</v>
      </c>
      <c r="G130">
        <f t="shared" si="10"/>
        <v>6392.2175999999999</v>
      </c>
      <c r="H130" s="18">
        <f ca="1">(277.78*'Energy Usage'!I118+277.78*'Energy Usage'!M118)/0.92</f>
        <v>6490.0114401923784</v>
      </c>
      <c r="I130">
        <f>277.8*'Energy Usage'!O118</f>
        <v>1041.7500000000002</v>
      </c>
      <c r="J130">
        <f t="shared" ca="1" si="11"/>
        <v>7845.5848335337278</v>
      </c>
      <c r="K130">
        <f t="shared" ca="1" si="12"/>
        <v>8000</v>
      </c>
    </row>
    <row r="131" spans="1:11" x14ac:dyDescent="0.75">
      <c r="A131" s="34">
        <f t="shared" si="13"/>
        <v>110</v>
      </c>
      <c r="B131" s="66" t="s">
        <v>293</v>
      </c>
      <c r="C131" s="34">
        <v>20</v>
      </c>
      <c r="D131" s="34">
        <f t="shared" si="7"/>
        <v>13.6</v>
      </c>
      <c r="E131" s="34">
        <f t="shared" si="8"/>
        <v>39168</v>
      </c>
      <c r="F131">
        <f t="shared" si="9"/>
        <v>6658.56</v>
      </c>
      <c r="G131">
        <f t="shared" si="10"/>
        <v>6392.2175999999999</v>
      </c>
      <c r="H131" s="18">
        <f ca="1">(277.78*'Energy Usage'!I119+277.78*'Energy Usage'!M119)/0.92</f>
        <v>7726.2040954671183</v>
      </c>
      <c r="I131">
        <f>277.8*'Energy Usage'!O119</f>
        <v>1041.7500000000002</v>
      </c>
      <c r="J131">
        <f t="shared" ca="1" si="11"/>
        <v>9133.2855161115822</v>
      </c>
      <c r="K131">
        <f t="shared" ca="1" si="12"/>
        <v>6546.6327664662722</v>
      </c>
    </row>
    <row r="132" spans="1:11" x14ac:dyDescent="0.75">
      <c r="A132" s="34">
        <f t="shared" si="13"/>
        <v>111</v>
      </c>
      <c r="B132" s="66" t="s">
        <v>293</v>
      </c>
      <c r="C132" s="34">
        <v>21</v>
      </c>
      <c r="D132" s="34">
        <f t="shared" si="7"/>
        <v>13.6</v>
      </c>
      <c r="E132" s="34">
        <f t="shared" si="8"/>
        <v>39168</v>
      </c>
      <c r="F132">
        <f t="shared" si="9"/>
        <v>6658.56</v>
      </c>
      <c r="G132">
        <f t="shared" si="10"/>
        <v>6392.2175999999999</v>
      </c>
      <c r="H132" s="18">
        <f ca="1">(277.78*'Energy Usage'!I120+277.78*'Energy Usage'!M120)/0.92</f>
        <v>0</v>
      </c>
      <c r="I132">
        <f>277.8*'Energy Usage'!O120</f>
        <v>1041.7500000000002</v>
      </c>
      <c r="J132">
        <f t="shared" ca="1" si="11"/>
        <v>1085.1562500000002</v>
      </c>
      <c r="K132">
        <f t="shared" ca="1" si="12"/>
        <v>3805.564850354689</v>
      </c>
    </row>
    <row r="133" spans="1:11" x14ac:dyDescent="0.75">
      <c r="A133" s="34">
        <f t="shared" si="13"/>
        <v>112</v>
      </c>
      <c r="B133" s="66" t="s">
        <v>293</v>
      </c>
      <c r="C133" s="34">
        <v>22</v>
      </c>
      <c r="D133" s="34">
        <f t="shared" si="7"/>
        <v>13.6</v>
      </c>
      <c r="E133" s="34">
        <f t="shared" si="8"/>
        <v>39168</v>
      </c>
      <c r="F133">
        <f t="shared" si="9"/>
        <v>6658.56</v>
      </c>
      <c r="G133">
        <f t="shared" si="10"/>
        <v>6392.2175999999999</v>
      </c>
      <c r="H133" s="18">
        <f ca="1">(277.78*'Energy Usage'!I121+277.78*'Energy Usage'!M121)/0.92</f>
        <v>1359.8119208022129</v>
      </c>
      <c r="I133">
        <f>277.8*'Energy Usage'!O121</f>
        <v>1041.7500000000002</v>
      </c>
      <c r="J133">
        <f t="shared" ca="1" si="11"/>
        <v>2501.6270008356387</v>
      </c>
      <c r="K133">
        <f t="shared" ca="1" si="12"/>
        <v>8000</v>
      </c>
    </row>
    <row r="134" spans="1:11" x14ac:dyDescent="0.75">
      <c r="A134" s="34">
        <f t="shared" si="13"/>
        <v>113</v>
      </c>
      <c r="B134" s="66" t="s">
        <v>293</v>
      </c>
      <c r="C134" s="34">
        <v>23</v>
      </c>
      <c r="D134" s="34">
        <f t="shared" si="7"/>
        <v>13.6</v>
      </c>
      <c r="E134" s="34">
        <f t="shared" si="8"/>
        <v>39168</v>
      </c>
      <c r="F134">
        <f t="shared" si="9"/>
        <v>6658.56</v>
      </c>
      <c r="G134">
        <f t="shared" si="10"/>
        <v>6392.2175999999999</v>
      </c>
      <c r="H134" s="18">
        <f ca="1">(277.78*'Energy Usage'!I122+277.78*'Energy Usage'!M122)/0.92</f>
        <v>3955.8164968791648</v>
      </c>
      <c r="I134">
        <f>277.8*'Energy Usage'!O122</f>
        <v>1041.7500000000002</v>
      </c>
      <c r="J134">
        <f t="shared" ca="1" si="11"/>
        <v>5205.7984342491309</v>
      </c>
      <c r="K134">
        <f t="shared" ca="1" si="12"/>
        <v>8000</v>
      </c>
    </row>
    <row r="135" spans="1:11" x14ac:dyDescent="0.75">
      <c r="A135" s="34">
        <f t="shared" si="13"/>
        <v>114</v>
      </c>
      <c r="B135" s="66" t="s">
        <v>293</v>
      </c>
      <c r="C135" s="34">
        <v>24</v>
      </c>
      <c r="D135" s="34">
        <f t="shared" si="7"/>
        <v>13.6</v>
      </c>
      <c r="E135" s="34">
        <f t="shared" si="8"/>
        <v>39168</v>
      </c>
      <c r="F135">
        <f t="shared" si="9"/>
        <v>6658.56</v>
      </c>
      <c r="G135">
        <f t="shared" si="10"/>
        <v>6392.2175999999999</v>
      </c>
      <c r="H135" s="18">
        <f ca="1">(277.78*'Energy Usage'!I123+277.78*'Energy Usage'!M123)/0.92</f>
        <v>7726.2040954671183</v>
      </c>
      <c r="I135">
        <f>277.8*'Energy Usage'!O123</f>
        <v>1041.7500000000002</v>
      </c>
      <c r="J135">
        <f t="shared" ca="1" si="11"/>
        <v>9133.2855161115822</v>
      </c>
      <c r="K135">
        <f t="shared" ca="1" si="12"/>
        <v>8000</v>
      </c>
    </row>
    <row r="136" spans="1:11" x14ac:dyDescent="0.75">
      <c r="A136" s="34">
        <f t="shared" si="13"/>
        <v>115</v>
      </c>
      <c r="B136" s="66" t="s">
        <v>293</v>
      </c>
      <c r="C136" s="34">
        <v>25</v>
      </c>
      <c r="D136" s="34">
        <f t="shared" si="7"/>
        <v>13.6</v>
      </c>
      <c r="E136" s="34">
        <f t="shared" si="8"/>
        <v>39168</v>
      </c>
      <c r="F136">
        <f t="shared" si="9"/>
        <v>6658.56</v>
      </c>
      <c r="G136">
        <f t="shared" si="10"/>
        <v>6392.2175999999999</v>
      </c>
      <c r="H136" s="18">
        <f ca="1">(277.78*'Energy Usage'!I124+277.78*'Energy Usage'!M124)/0.92</f>
        <v>556.28669487363254</v>
      </c>
      <c r="I136">
        <f>277.8*'Energy Usage'!O124</f>
        <v>1041.7500000000002</v>
      </c>
      <c r="J136">
        <f t="shared" ca="1" si="11"/>
        <v>1664.6215571600342</v>
      </c>
      <c r="K136">
        <f t="shared" ca="1" si="12"/>
        <v>5258.9320838884178</v>
      </c>
    </row>
    <row r="137" spans="1:11" x14ac:dyDescent="0.75">
      <c r="A137" s="34">
        <f t="shared" si="13"/>
        <v>116</v>
      </c>
      <c r="B137" s="66" t="s">
        <v>293</v>
      </c>
      <c r="C137" s="34">
        <v>26</v>
      </c>
      <c r="D137" s="34">
        <f t="shared" si="7"/>
        <v>13.6</v>
      </c>
      <c r="E137" s="34">
        <f t="shared" si="8"/>
        <v>39168</v>
      </c>
      <c r="F137">
        <f t="shared" si="9"/>
        <v>6658.56</v>
      </c>
      <c r="G137">
        <f t="shared" si="10"/>
        <v>6392.2175999999999</v>
      </c>
      <c r="H137" s="18">
        <f ca="1">(277.78*'Energy Usage'!I125+277.78*'Energy Usage'!M125)/0.92</f>
        <v>7726.2040954671183</v>
      </c>
      <c r="I137">
        <f>277.8*'Energy Usage'!O125</f>
        <v>1041.7500000000002</v>
      </c>
      <c r="J137">
        <f t="shared" ca="1" si="11"/>
        <v>9133.2855161115822</v>
      </c>
      <c r="K137">
        <f t="shared" ca="1" si="12"/>
        <v>8000</v>
      </c>
    </row>
    <row r="138" spans="1:11" x14ac:dyDescent="0.75">
      <c r="A138" s="34">
        <f t="shared" si="13"/>
        <v>117</v>
      </c>
      <c r="B138" s="66" t="s">
        <v>293</v>
      </c>
      <c r="C138" s="34">
        <v>27</v>
      </c>
      <c r="D138" s="34">
        <f t="shared" si="7"/>
        <v>13.6</v>
      </c>
      <c r="E138" s="34">
        <f t="shared" si="8"/>
        <v>39168</v>
      </c>
      <c r="F138">
        <f t="shared" si="9"/>
        <v>6658.56</v>
      </c>
      <c r="G138">
        <f t="shared" si="10"/>
        <v>6392.2175999999999</v>
      </c>
      <c r="H138" s="18">
        <f ca="1">(277.78*'Energy Usage'!I126+277.78*'Energy Usage'!M126)/0.92</f>
        <v>2225.1467794945302</v>
      </c>
      <c r="I138">
        <f>277.8*'Energy Usage'!O126</f>
        <v>1041.7500000000002</v>
      </c>
      <c r="J138">
        <f t="shared" ca="1" si="11"/>
        <v>3403.0174786401358</v>
      </c>
      <c r="K138">
        <f t="shared" ca="1" si="12"/>
        <v>5258.9320838884178</v>
      </c>
    </row>
    <row r="139" spans="1:11" x14ac:dyDescent="0.75">
      <c r="A139" s="34">
        <f t="shared" si="13"/>
        <v>118</v>
      </c>
      <c r="B139" s="66" t="s">
        <v>293</v>
      </c>
      <c r="C139" s="34">
        <v>28</v>
      </c>
      <c r="D139" s="34">
        <f t="shared" si="7"/>
        <v>13.6</v>
      </c>
      <c r="E139" s="34">
        <f t="shared" si="8"/>
        <v>39168</v>
      </c>
      <c r="F139">
        <f t="shared" si="9"/>
        <v>6658.56</v>
      </c>
      <c r="G139">
        <f t="shared" si="10"/>
        <v>6392.2175999999999</v>
      </c>
      <c r="H139" s="18">
        <f ca="1">(277.78*'Energy Usage'!I127+277.78*'Energy Usage'!M127)/0.92</f>
        <v>247.2385310549478</v>
      </c>
      <c r="I139">
        <f>277.8*'Energy Usage'!O127</f>
        <v>1041.7500000000002</v>
      </c>
      <c r="J139">
        <f t="shared" ca="1" si="11"/>
        <v>1342.6963865155708</v>
      </c>
      <c r="K139">
        <f t="shared" ca="1" si="12"/>
        <v>8000</v>
      </c>
    </row>
    <row r="140" spans="1:11" x14ac:dyDescent="0.75">
      <c r="A140" s="34">
        <f t="shared" si="13"/>
        <v>119</v>
      </c>
      <c r="B140" s="66" t="s">
        <v>293</v>
      </c>
      <c r="C140" s="34">
        <v>29</v>
      </c>
      <c r="D140" s="34">
        <f t="shared" si="7"/>
        <v>13.6</v>
      </c>
      <c r="E140" s="34">
        <f t="shared" si="8"/>
        <v>39168</v>
      </c>
      <c r="F140">
        <f t="shared" si="9"/>
        <v>6658.56</v>
      </c>
      <c r="G140">
        <f t="shared" si="10"/>
        <v>6392.2175999999999</v>
      </c>
      <c r="H140" s="18">
        <f ca="1">(277.78*'Energy Usage'!I128+277.78*'Energy Usage'!M128)/0.92</f>
        <v>30.904816381868475</v>
      </c>
      <c r="I140">
        <f>277.8*'Energy Usage'!O128</f>
        <v>1041.7500000000002</v>
      </c>
      <c r="J140">
        <f t="shared" ca="1" si="11"/>
        <v>1117.3487670644465</v>
      </c>
      <c r="K140">
        <f t="shared" ca="1" si="12"/>
        <v>8000</v>
      </c>
    </row>
    <row r="141" spans="1:11" x14ac:dyDescent="0.75">
      <c r="A141" s="34">
        <f t="shared" si="13"/>
        <v>120</v>
      </c>
      <c r="B141" s="66" t="s">
        <v>293</v>
      </c>
      <c r="C141" s="34">
        <v>30</v>
      </c>
      <c r="D141" s="34">
        <f t="shared" si="7"/>
        <v>13.6</v>
      </c>
      <c r="E141" s="34">
        <f t="shared" si="8"/>
        <v>39168</v>
      </c>
      <c r="F141">
        <f t="shared" si="9"/>
        <v>6658.56</v>
      </c>
      <c r="G141">
        <f t="shared" si="10"/>
        <v>6392.2175999999999</v>
      </c>
      <c r="H141" s="18">
        <f ca="1">(277.78*'Energy Usage'!I129+277.78*'Energy Usage'!M129)/0.92</f>
        <v>0</v>
      </c>
      <c r="I141">
        <f>277.8*'Energy Usage'!O129</f>
        <v>1041.7500000000002</v>
      </c>
      <c r="J141">
        <f t="shared" ca="1" si="11"/>
        <v>1085.1562500000002</v>
      </c>
      <c r="K141">
        <f t="shared" ca="1" si="12"/>
        <v>8000</v>
      </c>
    </row>
    <row r="142" spans="1:11" x14ac:dyDescent="0.75">
      <c r="A142" s="34">
        <f t="shared" si="13"/>
        <v>121</v>
      </c>
      <c r="B142" s="66" t="s">
        <v>296</v>
      </c>
      <c r="C142" s="34">
        <v>1</v>
      </c>
      <c r="D142" s="34">
        <f t="shared" si="7"/>
        <v>15.3</v>
      </c>
      <c r="E142" s="34">
        <f t="shared" si="8"/>
        <v>44064</v>
      </c>
      <c r="F142">
        <f t="shared" si="9"/>
        <v>7490.88</v>
      </c>
      <c r="G142">
        <f t="shared" si="10"/>
        <v>7191.2447999999995</v>
      </c>
      <c r="H142" s="18">
        <f ca="1">(277.78*'Energy Usage'!I130+277.78*'Energy Usage'!M130)/0.92</f>
        <v>0</v>
      </c>
      <c r="I142">
        <f>277.8*'Energy Usage'!O130</f>
        <v>1041.7500000000002</v>
      </c>
      <c r="J142">
        <f t="shared" ca="1" si="11"/>
        <v>1085.1562500000002</v>
      </c>
      <c r="K142">
        <f t="shared" ca="1" si="12"/>
        <v>8000</v>
      </c>
    </row>
    <row r="143" spans="1:11" x14ac:dyDescent="0.75">
      <c r="A143" s="34">
        <f t="shared" si="13"/>
        <v>122</v>
      </c>
      <c r="B143" s="66" t="s">
        <v>296</v>
      </c>
      <c r="C143" s="34">
        <v>2</v>
      </c>
      <c r="D143" s="34">
        <f t="shared" si="7"/>
        <v>15.3</v>
      </c>
      <c r="E143" s="34">
        <f t="shared" si="8"/>
        <v>44064</v>
      </c>
      <c r="F143">
        <f t="shared" si="9"/>
        <v>7490.88</v>
      </c>
      <c r="G143">
        <f t="shared" si="10"/>
        <v>7191.2447999999995</v>
      </c>
      <c r="H143" s="18">
        <f ca="1">(277.78*'Energy Usage'!I131+277.78*'Energy Usage'!M131)/0.92</f>
        <v>618.09632763736943</v>
      </c>
      <c r="I143">
        <f>277.8*'Energy Usage'!O131</f>
        <v>1041.7500000000002</v>
      </c>
      <c r="J143">
        <f t="shared" ca="1" si="11"/>
        <v>1729.0065912889268</v>
      </c>
      <c r="K143">
        <f t="shared" ca="1" si="12"/>
        <v>8000</v>
      </c>
    </row>
    <row r="144" spans="1:11" x14ac:dyDescent="0.75">
      <c r="A144" s="34">
        <f t="shared" si="13"/>
        <v>123</v>
      </c>
      <c r="B144" s="66" t="s">
        <v>296</v>
      </c>
      <c r="C144" s="34">
        <v>3</v>
      </c>
      <c r="D144" s="34">
        <f t="shared" si="7"/>
        <v>15.3</v>
      </c>
      <c r="E144" s="34">
        <f t="shared" si="8"/>
        <v>44064</v>
      </c>
      <c r="F144">
        <f t="shared" si="9"/>
        <v>7490.88</v>
      </c>
      <c r="G144">
        <f t="shared" si="10"/>
        <v>7191.2447999999995</v>
      </c>
      <c r="H144" s="18">
        <f ca="1">(277.78*'Energy Usage'!I132+277.78*'Energy Usage'!M132)/0.92</f>
        <v>1421.6215535659496</v>
      </c>
      <c r="I144">
        <f>277.8*'Energy Usage'!O132</f>
        <v>1041.7500000000002</v>
      </c>
      <c r="J144">
        <f t="shared" ca="1" si="11"/>
        <v>2566.0120349645313</v>
      </c>
      <c r="K144">
        <f t="shared" ca="1" si="12"/>
        <v>8000</v>
      </c>
    </row>
    <row r="145" spans="1:11" x14ac:dyDescent="0.75">
      <c r="A145" s="34">
        <f t="shared" si="13"/>
        <v>124</v>
      </c>
      <c r="B145" s="66" t="s">
        <v>296</v>
      </c>
      <c r="C145" s="34">
        <v>4</v>
      </c>
      <c r="D145" s="34">
        <f t="shared" si="7"/>
        <v>15.3</v>
      </c>
      <c r="E145" s="34">
        <f t="shared" si="8"/>
        <v>44064</v>
      </c>
      <c r="F145">
        <f t="shared" si="9"/>
        <v>7490.88</v>
      </c>
      <c r="G145">
        <f t="shared" si="10"/>
        <v>7191.2447999999995</v>
      </c>
      <c r="H145" s="18">
        <f ca="1">(277.78*'Energy Usage'!I133+277.78*'Energy Usage'!M133)/0.92</f>
        <v>1174.3830225110019</v>
      </c>
      <c r="I145">
        <f>277.8*'Energy Usage'!O133</f>
        <v>1041.7500000000002</v>
      </c>
      <c r="J145">
        <f t="shared" ca="1" si="11"/>
        <v>2308.4718984489609</v>
      </c>
      <c r="K145">
        <f t="shared" ca="1" si="12"/>
        <v>8000</v>
      </c>
    </row>
    <row r="146" spans="1:11" x14ac:dyDescent="0.75">
      <c r="A146" s="34">
        <f t="shared" si="13"/>
        <v>125</v>
      </c>
      <c r="B146" s="66" t="s">
        <v>296</v>
      </c>
      <c r="C146" s="34">
        <v>5</v>
      </c>
      <c r="D146" s="34">
        <f t="shared" si="7"/>
        <v>15.3</v>
      </c>
      <c r="E146" s="34">
        <f t="shared" si="8"/>
        <v>44064</v>
      </c>
      <c r="F146">
        <f t="shared" si="9"/>
        <v>7490.88</v>
      </c>
      <c r="G146">
        <f t="shared" si="10"/>
        <v>7191.2447999999995</v>
      </c>
      <c r="H146" s="18">
        <f ca="1">(277.78*'Energy Usage'!I134+277.78*'Energy Usage'!M134)/0.92</f>
        <v>0</v>
      </c>
      <c r="I146">
        <f>277.8*'Energy Usage'!O134</f>
        <v>1041.7500000000002</v>
      </c>
      <c r="J146">
        <f t="shared" ca="1" si="11"/>
        <v>1085.1562500000002</v>
      </c>
      <c r="K146">
        <f t="shared" ca="1" si="12"/>
        <v>8000</v>
      </c>
    </row>
    <row r="147" spans="1:11" x14ac:dyDescent="0.75">
      <c r="A147" s="34">
        <f t="shared" si="13"/>
        <v>126</v>
      </c>
      <c r="B147" s="66" t="s">
        <v>296</v>
      </c>
      <c r="C147" s="34">
        <v>6</v>
      </c>
      <c r="D147" s="34">
        <f t="shared" si="7"/>
        <v>15.3</v>
      </c>
      <c r="E147" s="34">
        <f t="shared" si="8"/>
        <v>44064</v>
      </c>
      <c r="F147">
        <f t="shared" si="9"/>
        <v>7490.88</v>
      </c>
      <c r="G147">
        <f t="shared" si="10"/>
        <v>7191.2447999999995</v>
      </c>
      <c r="H147" s="18">
        <f ca="1">(277.78*'Energy Usage'!I135+277.78*'Energy Usage'!M135)/0.92</f>
        <v>0</v>
      </c>
      <c r="I147">
        <f>277.8*'Energy Usage'!O135</f>
        <v>1041.7500000000002</v>
      </c>
      <c r="J147">
        <f t="shared" ca="1" si="11"/>
        <v>1085.1562500000002</v>
      </c>
      <c r="K147">
        <f t="shared" ca="1" si="12"/>
        <v>8000</v>
      </c>
    </row>
    <row r="148" spans="1:11" x14ac:dyDescent="0.75">
      <c r="A148" s="34">
        <f t="shared" si="13"/>
        <v>127</v>
      </c>
      <c r="B148" s="66" t="s">
        <v>296</v>
      </c>
      <c r="C148" s="34">
        <v>7</v>
      </c>
      <c r="D148" s="34">
        <f t="shared" si="7"/>
        <v>15.3</v>
      </c>
      <c r="E148" s="34">
        <f t="shared" si="8"/>
        <v>44064</v>
      </c>
      <c r="F148">
        <f t="shared" si="9"/>
        <v>7490.88</v>
      </c>
      <c r="G148">
        <f t="shared" si="10"/>
        <v>7191.2447999999995</v>
      </c>
      <c r="H148" s="18">
        <f ca="1">(277.78*'Energy Usage'!I136+277.78*'Energy Usage'!M136)/0.92</f>
        <v>0</v>
      </c>
      <c r="I148">
        <f>277.8*'Energy Usage'!O136</f>
        <v>1041.7500000000002</v>
      </c>
      <c r="J148">
        <f t="shared" ca="1" si="11"/>
        <v>1085.1562500000002</v>
      </c>
      <c r="K148">
        <f t="shared" ca="1" si="12"/>
        <v>8000</v>
      </c>
    </row>
    <row r="149" spans="1:11" x14ac:dyDescent="0.75">
      <c r="A149" s="34">
        <f t="shared" si="13"/>
        <v>128</v>
      </c>
      <c r="B149" s="66" t="s">
        <v>296</v>
      </c>
      <c r="C149" s="34">
        <v>8</v>
      </c>
      <c r="D149" s="34">
        <f t="shared" si="7"/>
        <v>15.3</v>
      </c>
      <c r="E149" s="34">
        <f t="shared" si="8"/>
        <v>44064</v>
      </c>
      <c r="F149">
        <f t="shared" si="9"/>
        <v>7490.88</v>
      </c>
      <c r="G149">
        <f t="shared" si="10"/>
        <v>7191.2447999999995</v>
      </c>
      <c r="H149" s="18">
        <f ca="1">(277.78*'Energy Usage'!I137+277.78*'Energy Usage'!M137)/0.92</f>
        <v>0</v>
      </c>
      <c r="I149">
        <f>277.8*'Energy Usage'!O137</f>
        <v>1041.7500000000002</v>
      </c>
      <c r="J149">
        <f t="shared" ca="1" si="11"/>
        <v>1085.1562500000002</v>
      </c>
      <c r="K149">
        <f t="shared" ca="1" si="12"/>
        <v>8000</v>
      </c>
    </row>
    <row r="150" spans="1:11" x14ac:dyDescent="0.75">
      <c r="A150" s="34">
        <f t="shared" si="13"/>
        <v>129</v>
      </c>
      <c r="B150" s="66" t="s">
        <v>296</v>
      </c>
      <c r="C150" s="34">
        <v>9</v>
      </c>
      <c r="D150" s="34">
        <f t="shared" ref="D150:D213" si="14">INDEX($B$6:$B$17,MATCH(B150,$A$6:$A$17,0))</f>
        <v>15.3</v>
      </c>
      <c r="E150" s="34">
        <f t="shared" si="8"/>
        <v>44064</v>
      </c>
      <c r="F150">
        <f t="shared" si="9"/>
        <v>7490.88</v>
      </c>
      <c r="G150">
        <f t="shared" si="10"/>
        <v>7191.2447999999995</v>
      </c>
      <c r="H150" s="18">
        <f ca="1">(277.78*'Energy Usage'!I138+277.78*'Energy Usage'!M138)/0.92</f>
        <v>0</v>
      </c>
      <c r="I150">
        <f>277.8*'Energy Usage'!O138</f>
        <v>1041.7500000000002</v>
      </c>
      <c r="J150">
        <f t="shared" ca="1" si="11"/>
        <v>1085.1562500000002</v>
      </c>
      <c r="K150">
        <f t="shared" ca="1" si="12"/>
        <v>8000</v>
      </c>
    </row>
    <row r="151" spans="1:11" x14ac:dyDescent="0.75">
      <c r="A151" s="34">
        <f t="shared" si="13"/>
        <v>130</v>
      </c>
      <c r="B151" s="66" t="s">
        <v>296</v>
      </c>
      <c r="C151" s="34">
        <v>10</v>
      </c>
      <c r="D151" s="34">
        <f t="shared" si="14"/>
        <v>15.3</v>
      </c>
      <c r="E151" s="34">
        <f t="shared" ref="E151:E214" si="15">$E$4*$E$5*$E$6*D151</f>
        <v>44064</v>
      </c>
      <c r="F151">
        <f t="shared" ref="F151:F214" si="16">E151*$E$7</f>
        <v>7490.88</v>
      </c>
      <c r="G151">
        <f t="shared" ref="G151:G214" si="17">F151*$E$11</f>
        <v>7191.2447999999995</v>
      </c>
      <c r="H151" s="18">
        <f ca="1">(277.78*'Energy Usage'!I139+277.78*'Energy Usage'!M139)/0.92</f>
        <v>61.80963276373695</v>
      </c>
      <c r="I151">
        <f>277.8*'Energy Usage'!O139</f>
        <v>1041.7500000000002</v>
      </c>
      <c r="J151">
        <f t="shared" ref="J151:J214" ca="1" si="18">(H151+I151)/$E$11</f>
        <v>1149.541284128893</v>
      </c>
      <c r="K151">
        <f t="shared" ref="K151:K214" ca="1" si="19">MAX(MIN(K150+G150-J150,$K$22),0)</f>
        <v>8000</v>
      </c>
    </row>
    <row r="152" spans="1:11" x14ac:dyDescent="0.75">
      <c r="A152" s="34">
        <f t="shared" ref="A152:A215" si="20">+A151+1</f>
        <v>131</v>
      </c>
      <c r="B152" s="66" t="s">
        <v>296</v>
      </c>
      <c r="C152" s="34">
        <v>11</v>
      </c>
      <c r="D152" s="34">
        <f t="shared" si="14"/>
        <v>15.3</v>
      </c>
      <c r="E152" s="34">
        <f t="shared" si="15"/>
        <v>44064</v>
      </c>
      <c r="F152">
        <f t="shared" si="16"/>
        <v>7490.88</v>
      </c>
      <c r="G152">
        <f t="shared" si="17"/>
        <v>7191.2447999999995</v>
      </c>
      <c r="H152" s="18">
        <f ca="1">(277.78*'Energy Usage'!I140+277.78*'Energy Usage'!M140)/0.92</f>
        <v>0</v>
      </c>
      <c r="I152">
        <f>277.8*'Energy Usage'!O140</f>
        <v>1041.7500000000002</v>
      </c>
      <c r="J152">
        <f t="shared" ca="1" si="18"/>
        <v>1085.1562500000002</v>
      </c>
      <c r="K152">
        <f t="shared" ca="1" si="19"/>
        <v>8000</v>
      </c>
    </row>
    <row r="153" spans="1:11" x14ac:dyDescent="0.75">
      <c r="A153" s="34">
        <f t="shared" si="20"/>
        <v>132</v>
      </c>
      <c r="B153" s="66" t="s">
        <v>296</v>
      </c>
      <c r="C153" s="34">
        <v>12</v>
      </c>
      <c r="D153" s="34">
        <f t="shared" si="14"/>
        <v>15.3</v>
      </c>
      <c r="E153" s="34">
        <f t="shared" si="15"/>
        <v>44064</v>
      </c>
      <c r="F153">
        <f t="shared" si="16"/>
        <v>7490.88</v>
      </c>
      <c r="G153">
        <f t="shared" si="17"/>
        <v>7191.2447999999995</v>
      </c>
      <c r="H153" s="18">
        <f ca="1">(277.78*'Energy Usage'!I141+277.78*'Energy Usage'!M141)/0.92</f>
        <v>61.80963276373695</v>
      </c>
      <c r="I153">
        <f>277.8*'Energy Usage'!O141</f>
        <v>1041.7500000000002</v>
      </c>
      <c r="J153">
        <f t="shared" ca="1" si="18"/>
        <v>1149.541284128893</v>
      </c>
      <c r="K153">
        <f t="shared" ca="1" si="19"/>
        <v>8000</v>
      </c>
    </row>
    <row r="154" spans="1:11" x14ac:dyDescent="0.75">
      <c r="A154" s="34">
        <f t="shared" si="20"/>
        <v>133</v>
      </c>
      <c r="B154" s="66" t="s">
        <v>296</v>
      </c>
      <c r="C154" s="34">
        <v>13</v>
      </c>
      <c r="D154" s="34">
        <f t="shared" si="14"/>
        <v>15.3</v>
      </c>
      <c r="E154" s="34">
        <f t="shared" si="15"/>
        <v>44064</v>
      </c>
      <c r="F154">
        <f t="shared" si="16"/>
        <v>7490.88</v>
      </c>
      <c r="G154">
        <f t="shared" si="17"/>
        <v>7191.2447999999995</v>
      </c>
      <c r="H154" s="18">
        <f ca="1">(277.78*'Energy Usage'!I142+277.78*'Energy Usage'!M142)/0.92</f>
        <v>0</v>
      </c>
      <c r="I154">
        <f>277.8*'Energy Usage'!O142</f>
        <v>1041.7500000000002</v>
      </c>
      <c r="J154">
        <f t="shared" ca="1" si="18"/>
        <v>1085.1562500000002</v>
      </c>
      <c r="K154">
        <f t="shared" ca="1" si="19"/>
        <v>8000</v>
      </c>
    </row>
    <row r="155" spans="1:11" x14ac:dyDescent="0.75">
      <c r="A155" s="34">
        <f t="shared" si="20"/>
        <v>134</v>
      </c>
      <c r="B155" s="66" t="s">
        <v>296</v>
      </c>
      <c r="C155" s="34">
        <v>14</v>
      </c>
      <c r="D155" s="34">
        <f t="shared" si="14"/>
        <v>15.3</v>
      </c>
      <c r="E155" s="34">
        <f t="shared" si="15"/>
        <v>44064</v>
      </c>
      <c r="F155">
        <f t="shared" si="16"/>
        <v>7490.88</v>
      </c>
      <c r="G155">
        <f t="shared" si="17"/>
        <v>7191.2447999999995</v>
      </c>
      <c r="H155" s="18">
        <f ca="1">(277.78*'Energy Usage'!I143+277.78*'Energy Usage'!M143)/0.92</f>
        <v>0</v>
      </c>
      <c r="I155">
        <f>277.8*'Energy Usage'!O143</f>
        <v>1041.7500000000002</v>
      </c>
      <c r="J155">
        <f t="shared" ca="1" si="18"/>
        <v>1085.1562500000002</v>
      </c>
      <c r="K155">
        <f t="shared" ca="1" si="19"/>
        <v>8000</v>
      </c>
    </row>
    <row r="156" spans="1:11" x14ac:dyDescent="0.75">
      <c r="A156" s="34">
        <f t="shared" si="20"/>
        <v>135</v>
      </c>
      <c r="B156" s="66" t="s">
        <v>296</v>
      </c>
      <c r="C156" s="34">
        <v>15</v>
      </c>
      <c r="D156" s="34">
        <f t="shared" si="14"/>
        <v>15.3</v>
      </c>
      <c r="E156" s="34">
        <f t="shared" si="15"/>
        <v>44064</v>
      </c>
      <c r="F156">
        <f t="shared" si="16"/>
        <v>7490.88</v>
      </c>
      <c r="G156">
        <f t="shared" si="17"/>
        <v>7191.2447999999995</v>
      </c>
      <c r="H156" s="18">
        <f ca="1">(277.78*'Energy Usage'!I144+277.78*'Energy Usage'!M144)/0.92</f>
        <v>0</v>
      </c>
      <c r="I156">
        <f>277.8*'Energy Usage'!O144</f>
        <v>1041.7500000000002</v>
      </c>
      <c r="J156">
        <f t="shared" ca="1" si="18"/>
        <v>1085.1562500000002</v>
      </c>
      <c r="K156">
        <f t="shared" ca="1" si="19"/>
        <v>8000</v>
      </c>
    </row>
    <row r="157" spans="1:11" x14ac:dyDescent="0.75">
      <c r="A157" s="34">
        <f t="shared" si="20"/>
        <v>136</v>
      </c>
      <c r="B157" s="66" t="s">
        <v>296</v>
      </c>
      <c r="C157" s="34">
        <v>16</v>
      </c>
      <c r="D157" s="34">
        <f t="shared" si="14"/>
        <v>15.3</v>
      </c>
      <c r="E157" s="34">
        <f t="shared" si="15"/>
        <v>44064</v>
      </c>
      <c r="F157">
        <f t="shared" si="16"/>
        <v>7490.88</v>
      </c>
      <c r="G157">
        <f t="shared" si="17"/>
        <v>7191.2447999999995</v>
      </c>
      <c r="H157" s="18">
        <f ca="1">(277.78*'Energy Usage'!I145+277.78*'Energy Usage'!M145)/0.92</f>
        <v>865.33485869231708</v>
      </c>
      <c r="I157">
        <f>277.8*'Energy Usage'!O145</f>
        <v>1041.7500000000002</v>
      </c>
      <c r="J157">
        <f t="shared" ca="1" si="18"/>
        <v>1986.5467278044973</v>
      </c>
      <c r="K157">
        <f t="shared" ca="1" si="19"/>
        <v>8000</v>
      </c>
    </row>
    <row r="158" spans="1:11" x14ac:dyDescent="0.75">
      <c r="A158" s="34">
        <f t="shared" si="20"/>
        <v>137</v>
      </c>
      <c r="B158" s="66" t="s">
        <v>296</v>
      </c>
      <c r="C158" s="34">
        <v>17</v>
      </c>
      <c r="D158" s="34">
        <f t="shared" si="14"/>
        <v>15.3</v>
      </c>
      <c r="E158" s="34">
        <f t="shared" si="15"/>
        <v>44064</v>
      </c>
      <c r="F158">
        <f t="shared" si="16"/>
        <v>7490.88</v>
      </c>
      <c r="G158">
        <f t="shared" si="17"/>
        <v>7191.2447999999995</v>
      </c>
      <c r="H158" s="18">
        <f ca="1">(277.78*'Energy Usage'!I146+277.78*'Energy Usage'!M146)/0.92</f>
        <v>0</v>
      </c>
      <c r="I158">
        <f>277.8*'Energy Usage'!O146</f>
        <v>1041.7500000000002</v>
      </c>
      <c r="J158">
        <f t="shared" ca="1" si="18"/>
        <v>1085.1562500000002</v>
      </c>
      <c r="K158">
        <f t="shared" ca="1" si="19"/>
        <v>8000</v>
      </c>
    </row>
    <row r="159" spans="1:11" x14ac:dyDescent="0.75">
      <c r="A159" s="34">
        <f t="shared" si="20"/>
        <v>138</v>
      </c>
      <c r="B159" s="66" t="s">
        <v>296</v>
      </c>
      <c r="C159" s="34">
        <v>18</v>
      </c>
      <c r="D159" s="34">
        <f t="shared" si="14"/>
        <v>15.3</v>
      </c>
      <c r="E159" s="34">
        <f t="shared" si="15"/>
        <v>44064</v>
      </c>
      <c r="F159">
        <f t="shared" si="16"/>
        <v>7490.88</v>
      </c>
      <c r="G159">
        <f t="shared" si="17"/>
        <v>7191.2447999999995</v>
      </c>
      <c r="H159" s="18">
        <f ca="1">(277.78*'Energy Usage'!I147+277.78*'Energy Usage'!M147)/0.92</f>
        <v>0</v>
      </c>
      <c r="I159">
        <f>277.8*'Energy Usage'!O147</f>
        <v>1041.7500000000002</v>
      </c>
      <c r="J159">
        <f t="shared" ca="1" si="18"/>
        <v>1085.1562500000002</v>
      </c>
      <c r="K159">
        <f t="shared" ca="1" si="19"/>
        <v>8000</v>
      </c>
    </row>
    <row r="160" spans="1:11" x14ac:dyDescent="0.75">
      <c r="A160" s="34">
        <f t="shared" si="20"/>
        <v>139</v>
      </c>
      <c r="B160" s="66" t="s">
        <v>296</v>
      </c>
      <c r="C160" s="34">
        <v>19</v>
      </c>
      <c r="D160" s="34">
        <f t="shared" si="14"/>
        <v>15.3</v>
      </c>
      <c r="E160" s="34">
        <f t="shared" si="15"/>
        <v>44064</v>
      </c>
      <c r="F160">
        <f t="shared" si="16"/>
        <v>7490.88</v>
      </c>
      <c r="G160">
        <f t="shared" si="17"/>
        <v>7191.2447999999995</v>
      </c>
      <c r="H160" s="18">
        <f ca="1">(277.78*'Energy Usage'!I148+277.78*'Energy Usage'!M148)/0.92</f>
        <v>0</v>
      </c>
      <c r="I160">
        <f>277.8*'Energy Usage'!O148</f>
        <v>1041.7500000000002</v>
      </c>
      <c r="J160">
        <f t="shared" ca="1" si="18"/>
        <v>1085.1562500000002</v>
      </c>
      <c r="K160">
        <f t="shared" ca="1" si="19"/>
        <v>8000</v>
      </c>
    </row>
    <row r="161" spans="1:11" x14ac:dyDescent="0.75">
      <c r="A161" s="34">
        <f t="shared" si="20"/>
        <v>140</v>
      </c>
      <c r="B161" s="66" t="s">
        <v>296</v>
      </c>
      <c r="C161" s="34">
        <v>20</v>
      </c>
      <c r="D161" s="34">
        <f t="shared" si="14"/>
        <v>15.3</v>
      </c>
      <c r="E161" s="34">
        <f t="shared" si="15"/>
        <v>44064</v>
      </c>
      <c r="F161">
        <f t="shared" si="16"/>
        <v>7490.88</v>
      </c>
      <c r="G161">
        <f t="shared" si="17"/>
        <v>7191.2447999999995</v>
      </c>
      <c r="H161" s="18">
        <f ca="1">(277.78*'Energy Usage'!I149+277.78*'Energy Usage'!M149)/0.92</f>
        <v>0</v>
      </c>
      <c r="I161">
        <f>277.8*'Energy Usage'!O149</f>
        <v>1041.7500000000002</v>
      </c>
      <c r="J161">
        <f t="shared" ca="1" si="18"/>
        <v>1085.1562500000002</v>
      </c>
      <c r="K161">
        <f t="shared" ca="1" si="19"/>
        <v>8000</v>
      </c>
    </row>
    <row r="162" spans="1:11" x14ac:dyDescent="0.75">
      <c r="A162" s="34">
        <f t="shared" si="20"/>
        <v>141</v>
      </c>
      <c r="B162" s="66" t="s">
        <v>296</v>
      </c>
      <c r="C162" s="34">
        <v>21</v>
      </c>
      <c r="D162" s="34">
        <f t="shared" si="14"/>
        <v>15.3</v>
      </c>
      <c r="E162" s="34">
        <f t="shared" si="15"/>
        <v>44064</v>
      </c>
      <c r="F162">
        <f t="shared" si="16"/>
        <v>7490.88</v>
      </c>
      <c r="G162">
        <f t="shared" si="17"/>
        <v>7191.2447999999995</v>
      </c>
      <c r="H162" s="18">
        <f ca="1">(277.78*'Energy Usage'!I150+277.78*'Energy Usage'!M150)/0.92</f>
        <v>2534.1949433132136</v>
      </c>
      <c r="I162">
        <f>277.8*'Energy Usage'!O150</f>
        <v>1041.7500000000002</v>
      </c>
      <c r="J162">
        <f t="shared" ca="1" si="18"/>
        <v>3724.9426492845982</v>
      </c>
      <c r="K162">
        <f t="shared" ca="1" si="19"/>
        <v>8000</v>
      </c>
    </row>
    <row r="163" spans="1:11" x14ac:dyDescent="0.75">
      <c r="A163" s="34">
        <f t="shared" si="20"/>
        <v>142</v>
      </c>
      <c r="B163" s="66" t="s">
        <v>296</v>
      </c>
      <c r="C163" s="34">
        <v>22</v>
      </c>
      <c r="D163" s="34">
        <f t="shared" si="14"/>
        <v>15.3</v>
      </c>
      <c r="E163" s="34">
        <f t="shared" si="15"/>
        <v>44064</v>
      </c>
      <c r="F163">
        <f t="shared" si="16"/>
        <v>7490.88</v>
      </c>
      <c r="G163">
        <f t="shared" si="17"/>
        <v>7191.2447999999995</v>
      </c>
      <c r="H163" s="18">
        <f ca="1">(277.78*'Energy Usage'!I151+277.78*'Energy Usage'!M151)/0.92</f>
        <v>7726.2040954671183</v>
      </c>
      <c r="I163">
        <f>277.8*'Energy Usage'!O151</f>
        <v>1041.7500000000002</v>
      </c>
      <c r="J163">
        <f t="shared" ca="1" si="18"/>
        <v>9133.2855161115822</v>
      </c>
      <c r="K163">
        <f t="shared" ca="1" si="19"/>
        <v>8000</v>
      </c>
    </row>
    <row r="164" spans="1:11" x14ac:dyDescent="0.75">
      <c r="A164" s="34">
        <f t="shared" si="20"/>
        <v>143</v>
      </c>
      <c r="B164" s="66" t="s">
        <v>296</v>
      </c>
      <c r="C164" s="34">
        <v>23</v>
      </c>
      <c r="D164" s="34">
        <f t="shared" si="14"/>
        <v>15.3</v>
      </c>
      <c r="E164" s="34">
        <f t="shared" si="15"/>
        <v>44064</v>
      </c>
      <c r="F164">
        <f t="shared" si="16"/>
        <v>7490.88</v>
      </c>
      <c r="G164">
        <f t="shared" si="17"/>
        <v>7191.2447999999995</v>
      </c>
      <c r="H164" s="18">
        <f ca="1">(277.78*'Energy Usage'!I152+277.78*'Energy Usage'!M152)/0.92</f>
        <v>247.2385310549478</v>
      </c>
      <c r="I164">
        <f>277.8*'Energy Usage'!O152</f>
        <v>1041.7500000000002</v>
      </c>
      <c r="J164">
        <f t="shared" ca="1" si="18"/>
        <v>1342.6963865155708</v>
      </c>
      <c r="K164">
        <f t="shared" ca="1" si="19"/>
        <v>6057.9592838884182</v>
      </c>
    </row>
    <row r="165" spans="1:11" x14ac:dyDescent="0.75">
      <c r="A165" s="34">
        <f t="shared" si="20"/>
        <v>144</v>
      </c>
      <c r="B165" s="66" t="s">
        <v>296</v>
      </c>
      <c r="C165" s="34">
        <v>24</v>
      </c>
      <c r="D165" s="34">
        <f t="shared" si="14"/>
        <v>15.3</v>
      </c>
      <c r="E165" s="34">
        <f t="shared" si="15"/>
        <v>44064</v>
      </c>
      <c r="F165">
        <f t="shared" si="16"/>
        <v>7490.88</v>
      </c>
      <c r="G165">
        <f t="shared" si="17"/>
        <v>7191.2447999999995</v>
      </c>
      <c r="H165" s="18">
        <f ca="1">(277.78*'Energy Usage'!I153+277.78*'Energy Usage'!M153)/0.92</f>
        <v>1607.0504518571606</v>
      </c>
      <c r="I165">
        <f>277.8*'Energy Usage'!O153</f>
        <v>1041.7500000000002</v>
      </c>
      <c r="J165">
        <f t="shared" ca="1" si="18"/>
        <v>2759.167137351209</v>
      </c>
      <c r="K165">
        <f t="shared" ca="1" si="19"/>
        <v>8000</v>
      </c>
    </row>
    <row r="166" spans="1:11" x14ac:dyDescent="0.75">
      <c r="A166" s="34">
        <f t="shared" si="20"/>
        <v>145</v>
      </c>
      <c r="B166" s="66" t="s">
        <v>296</v>
      </c>
      <c r="C166" s="34">
        <v>25</v>
      </c>
      <c r="D166" s="34">
        <f t="shared" si="14"/>
        <v>15.3</v>
      </c>
      <c r="E166" s="34">
        <f t="shared" si="15"/>
        <v>44064</v>
      </c>
      <c r="F166">
        <f t="shared" si="16"/>
        <v>7490.88</v>
      </c>
      <c r="G166">
        <f t="shared" si="17"/>
        <v>7191.2447999999995</v>
      </c>
      <c r="H166" s="18">
        <f ca="1">(277.78*'Energy Usage'!I154+277.78*'Energy Usage'!M154)/0.92</f>
        <v>7231.7270333572214</v>
      </c>
      <c r="I166">
        <f>277.8*'Energy Usage'!O154</f>
        <v>1041.7500000000002</v>
      </c>
      <c r="J166">
        <f t="shared" ca="1" si="18"/>
        <v>8618.2052430804397</v>
      </c>
      <c r="K166">
        <f t="shared" ca="1" si="19"/>
        <v>8000</v>
      </c>
    </row>
    <row r="167" spans="1:11" x14ac:dyDescent="0.75">
      <c r="A167" s="34">
        <f t="shared" si="20"/>
        <v>146</v>
      </c>
      <c r="B167" s="66" t="s">
        <v>296</v>
      </c>
      <c r="C167" s="34">
        <v>26</v>
      </c>
      <c r="D167" s="34">
        <f t="shared" si="14"/>
        <v>15.3</v>
      </c>
      <c r="E167" s="34">
        <f t="shared" si="15"/>
        <v>44064</v>
      </c>
      <c r="F167">
        <f t="shared" si="16"/>
        <v>7490.88</v>
      </c>
      <c r="G167">
        <f t="shared" si="17"/>
        <v>7191.2447999999995</v>
      </c>
      <c r="H167" s="18">
        <f ca="1">(277.78*'Energy Usage'!I155+277.78*'Energy Usage'!M155)/0.92</f>
        <v>0</v>
      </c>
      <c r="I167">
        <f>277.8*'Energy Usage'!O155</f>
        <v>1041.7500000000002</v>
      </c>
      <c r="J167">
        <f t="shared" ca="1" si="18"/>
        <v>1085.1562500000002</v>
      </c>
      <c r="K167">
        <f t="shared" ca="1" si="19"/>
        <v>6573.0395569195607</v>
      </c>
    </row>
    <row r="168" spans="1:11" x14ac:dyDescent="0.75">
      <c r="A168" s="34">
        <f t="shared" si="20"/>
        <v>147</v>
      </c>
      <c r="B168" s="66" t="s">
        <v>296</v>
      </c>
      <c r="C168" s="34">
        <v>27</v>
      </c>
      <c r="D168" s="34">
        <f t="shared" si="14"/>
        <v>15.3</v>
      </c>
      <c r="E168" s="34">
        <f t="shared" si="15"/>
        <v>44064</v>
      </c>
      <c r="F168">
        <f t="shared" si="16"/>
        <v>7490.88</v>
      </c>
      <c r="G168">
        <f t="shared" si="17"/>
        <v>7191.2447999999995</v>
      </c>
      <c r="H168" s="18">
        <f ca="1">(277.78*'Energy Usage'!I156+277.78*'Energy Usage'!M156)/0.92</f>
        <v>1359.8119208022129</v>
      </c>
      <c r="I168">
        <f>277.8*'Energy Usage'!O156</f>
        <v>1041.7500000000002</v>
      </c>
      <c r="J168">
        <f t="shared" ca="1" si="18"/>
        <v>2501.6270008356387</v>
      </c>
      <c r="K168">
        <f t="shared" ca="1" si="19"/>
        <v>8000</v>
      </c>
    </row>
    <row r="169" spans="1:11" x14ac:dyDescent="0.75">
      <c r="A169" s="34">
        <f t="shared" si="20"/>
        <v>148</v>
      </c>
      <c r="B169" s="66" t="s">
        <v>296</v>
      </c>
      <c r="C169" s="34">
        <v>28</v>
      </c>
      <c r="D169" s="34">
        <f t="shared" si="14"/>
        <v>15.3</v>
      </c>
      <c r="E169" s="34">
        <f t="shared" si="15"/>
        <v>44064</v>
      </c>
      <c r="F169">
        <f t="shared" si="16"/>
        <v>7490.88</v>
      </c>
      <c r="G169">
        <f t="shared" si="17"/>
        <v>7191.2447999999995</v>
      </c>
      <c r="H169" s="18">
        <f ca="1">(277.78*'Energy Usage'!I157+277.78*'Energy Usage'!M157)/0.92</f>
        <v>0</v>
      </c>
      <c r="I169">
        <f>277.8*'Energy Usage'!O157</f>
        <v>1041.7500000000002</v>
      </c>
      <c r="J169">
        <f t="shared" ca="1" si="18"/>
        <v>1085.1562500000002</v>
      </c>
      <c r="K169">
        <f t="shared" ca="1" si="19"/>
        <v>8000</v>
      </c>
    </row>
    <row r="170" spans="1:11" x14ac:dyDescent="0.75">
      <c r="A170" s="34">
        <f t="shared" si="20"/>
        <v>149</v>
      </c>
      <c r="B170" s="66" t="s">
        <v>296</v>
      </c>
      <c r="C170" s="34">
        <v>29</v>
      </c>
      <c r="D170" s="34">
        <f t="shared" si="14"/>
        <v>15.3</v>
      </c>
      <c r="E170" s="34">
        <f t="shared" si="15"/>
        <v>44064</v>
      </c>
      <c r="F170">
        <f t="shared" si="16"/>
        <v>7490.88</v>
      </c>
      <c r="G170">
        <f t="shared" si="17"/>
        <v>7191.2447999999995</v>
      </c>
      <c r="H170" s="18">
        <f ca="1">(277.78*'Energy Usage'!I158+277.78*'Energy Usage'!M158)/0.92</f>
        <v>0</v>
      </c>
      <c r="I170">
        <f>277.8*'Energy Usage'!O158</f>
        <v>1041.7500000000002</v>
      </c>
      <c r="J170">
        <f t="shared" ca="1" si="18"/>
        <v>1085.1562500000002</v>
      </c>
      <c r="K170">
        <f t="shared" ca="1" si="19"/>
        <v>8000</v>
      </c>
    </row>
    <row r="171" spans="1:11" x14ac:dyDescent="0.75">
      <c r="A171" s="34">
        <f t="shared" si="20"/>
        <v>150</v>
      </c>
      <c r="B171" s="66" t="s">
        <v>296</v>
      </c>
      <c r="C171" s="34">
        <v>30</v>
      </c>
      <c r="D171" s="34">
        <f t="shared" si="14"/>
        <v>15.3</v>
      </c>
      <c r="E171" s="34">
        <f t="shared" si="15"/>
        <v>44064</v>
      </c>
      <c r="F171">
        <f t="shared" si="16"/>
        <v>7490.88</v>
      </c>
      <c r="G171">
        <f t="shared" si="17"/>
        <v>7191.2447999999995</v>
      </c>
      <c r="H171" s="18">
        <f ca="1">(277.78*'Energy Usage'!I159+277.78*'Energy Usage'!M159)/0.92</f>
        <v>0</v>
      </c>
      <c r="I171">
        <f>277.8*'Energy Usage'!O159</f>
        <v>1041.7500000000002</v>
      </c>
      <c r="J171">
        <f t="shared" ca="1" si="18"/>
        <v>1085.1562500000002</v>
      </c>
      <c r="K171">
        <f t="shared" ca="1" si="19"/>
        <v>8000</v>
      </c>
    </row>
    <row r="172" spans="1:11" x14ac:dyDescent="0.75">
      <c r="A172" s="34">
        <f t="shared" si="20"/>
        <v>151</v>
      </c>
      <c r="B172" s="66" t="s">
        <v>296</v>
      </c>
      <c r="C172" s="34">
        <v>31</v>
      </c>
      <c r="D172" s="34">
        <f t="shared" si="14"/>
        <v>15.3</v>
      </c>
      <c r="E172" s="34">
        <f t="shared" si="15"/>
        <v>44064</v>
      </c>
      <c r="F172">
        <f t="shared" si="16"/>
        <v>7490.88</v>
      </c>
      <c r="G172">
        <f t="shared" si="17"/>
        <v>7191.2447999999995</v>
      </c>
      <c r="H172" s="18">
        <f ca="1">(277.78*'Energy Usage'!I160+277.78*'Energy Usage'!M160)/0.92</f>
        <v>0</v>
      </c>
      <c r="I172">
        <f>277.8*'Energy Usage'!O160</f>
        <v>1041.7500000000002</v>
      </c>
      <c r="J172">
        <f t="shared" ca="1" si="18"/>
        <v>1085.1562500000002</v>
      </c>
      <c r="K172">
        <f t="shared" ca="1" si="19"/>
        <v>8000</v>
      </c>
    </row>
    <row r="173" spans="1:11" x14ac:dyDescent="0.75">
      <c r="A173" s="34">
        <f t="shared" si="20"/>
        <v>152</v>
      </c>
      <c r="B173" s="66" t="s">
        <v>298</v>
      </c>
      <c r="C173" s="34">
        <v>1</v>
      </c>
      <c r="D173" s="34">
        <f t="shared" si="14"/>
        <v>16</v>
      </c>
      <c r="E173" s="34">
        <f t="shared" si="15"/>
        <v>46080</v>
      </c>
      <c r="F173">
        <f t="shared" si="16"/>
        <v>7833.6</v>
      </c>
      <c r="G173">
        <f t="shared" si="17"/>
        <v>7520.2560000000003</v>
      </c>
      <c r="H173" s="18">
        <f ca="1">(277.78*'Energy Usage'!I161+277.78*'Energy Usage'!M161)/0.92</f>
        <v>0</v>
      </c>
      <c r="I173">
        <f>277.8*'Energy Usage'!O161</f>
        <v>1041.7500000000002</v>
      </c>
      <c r="J173">
        <f t="shared" ca="1" si="18"/>
        <v>1085.1562500000002</v>
      </c>
      <c r="K173">
        <f t="shared" ca="1" si="19"/>
        <v>8000</v>
      </c>
    </row>
    <row r="174" spans="1:11" x14ac:dyDescent="0.75">
      <c r="A174" s="34">
        <f t="shared" si="20"/>
        <v>153</v>
      </c>
      <c r="B174" s="66" t="s">
        <v>298</v>
      </c>
      <c r="C174" s="34">
        <v>2</v>
      </c>
      <c r="D174" s="34">
        <f t="shared" si="14"/>
        <v>16</v>
      </c>
      <c r="E174" s="34">
        <f t="shared" si="15"/>
        <v>46080</v>
      </c>
      <c r="F174">
        <f t="shared" si="16"/>
        <v>7833.6</v>
      </c>
      <c r="G174">
        <f t="shared" si="17"/>
        <v>7520.2560000000003</v>
      </c>
      <c r="H174" s="18">
        <f ca="1">(277.78*'Energy Usage'!I162+277.78*'Energy Usage'!M162)/0.92</f>
        <v>0</v>
      </c>
      <c r="I174">
        <f>277.8*'Energy Usage'!O162</f>
        <v>1041.7500000000002</v>
      </c>
      <c r="J174">
        <f t="shared" ca="1" si="18"/>
        <v>1085.1562500000002</v>
      </c>
      <c r="K174">
        <f t="shared" ca="1" si="19"/>
        <v>8000</v>
      </c>
    </row>
    <row r="175" spans="1:11" x14ac:dyDescent="0.75">
      <c r="A175" s="34">
        <f t="shared" si="20"/>
        <v>154</v>
      </c>
      <c r="B175" s="66" t="s">
        <v>298</v>
      </c>
      <c r="C175" s="34">
        <v>3</v>
      </c>
      <c r="D175" s="34">
        <f t="shared" si="14"/>
        <v>16</v>
      </c>
      <c r="E175" s="34">
        <f t="shared" si="15"/>
        <v>46080</v>
      </c>
      <c r="F175">
        <f t="shared" si="16"/>
        <v>7833.6</v>
      </c>
      <c r="G175">
        <f t="shared" si="17"/>
        <v>7520.2560000000003</v>
      </c>
      <c r="H175" s="18">
        <f ca="1">(277.78*'Energy Usage'!I163+277.78*'Energy Usage'!M163)/0.92</f>
        <v>0</v>
      </c>
      <c r="I175">
        <f>277.8*'Energy Usage'!O163</f>
        <v>1041.7500000000002</v>
      </c>
      <c r="J175">
        <f t="shared" ca="1" si="18"/>
        <v>1085.1562500000002</v>
      </c>
      <c r="K175">
        <f t="shared" ca="1" si="19"/>
        <v>8000</v>
      </c>
    </row>
    <row r="176" spans="1:11" x14ac:dyDescent="0.75">
      <c r="A176" s="34">
        <f t="shared" si="20"/>
        <v>155</v>
      </c>
      <c r="B176" s="66" t="s">
        <v>298</v>
      </c>
      <c r="C176" s="34">
        <v>4</v>
      </c>
      <c r="D176" s="34">
        <f t="shared" si="14"/>
        <v>16</v>
      </c>
      <c r="E176" s="34">
        <f t="shared" si="15"/>
        <v>46080</v>
      </c>
      <c r="F176">
        <f t="shared" si="16"/>
        <v>7833.6</v>
      </c>
      <c r="G176">
        <f t="shared" si="17"/>
        <v>7520.2560000000003</v>
      </c>
      <c r="H176" s="18">
        <f ca="1">(277.78*'Energy Usage'!I164+277.78*'Energy Usage'!M164)/0.92</f>
        <v>0</v>
      </c>
      <c r="I176">
        <f>277.8*'Energy Usage'!O164</f>
        <v>1041.7500000000002</v>
      </c>
      <c r="J176">
        <f t="shared" ca="1" si="18"/>
        <v>1085.1562500000002</v>
      </c>
      <c r="K176">
        <f t="shared" ca="1" si="19"/>
        <v>8000</v>
      </c>
    </row>
    <row r="177" spans="1:11" x14ac:dyDescent="0.75">
      <c r="A177" s="34">
        <f t="shared" si="20"/>
        <v>156</v>
      </c>
      <c r="B177" s="66" t="s">
        <v>298</v>
      </c>
      <c r="C177" s="34">
        <v>5</v>
      </c>
      <c r="D177" s="34">
        <f t="shared" si="14"/>
        <v>16</v>
      </c>
      <c r="E177" s="34">
        <f t="shared" si="15"/>
        <v>46080</v>
      </c>
      <c r="F177">
        <f t="shared" si="16"/>
        <v>7833.6</v>
      </c>
      <c r="G177">
        <f t="shared" si="17"/>
        <v>7520.2560000000003</v>
      </c>
      <c r="H177" s="18">
        <f ca="1">(277.78*'Energy Usage'!I165+277.78*'Energy Usage'!M165)/0.92</f>
        <v>0</v>
      </c>
      <c r="I177">
        <f>277.8*'Energy Usage'!O165</f>
        <v>1041.7500000000002</v>
      </c>
      <c r="J177">
        <f t="shared" ca="1" si="18"/>
        <v>1085.1562500000002</v>
      </c>
      <c r="K177">
        <f t="shared" ca="1" si="19"/>
        <v>8000</v>
      </c>
    </row>
    <row r="178" spans="1:11" x14ac:dyDescent="0.75">
      <c r="A178" s="34">
        <f t="shared" si="20"/>
        <v>157</v>
      </c>
      <c r="B178" s="66" t="s">
        <v>298</v>
      </c>
      <c r="C178" s="34">
        <v>6</v>
      </c>
      <c r="D178" s="34">
        <f t="shared" si="14"/>
        <v>16</v>
      </c>
      <c r="E178" s="34">
        <f t="shared" si="15"/>
        <v>46080</v>
      </c>
      <c r="F178">
        <f t="shared" si="16"/>
        <v>7833.6</v>
      </c>
      <c r="G178">
        <f t="shared" si="17"/>
        <v>7520.2560000000003</v>
      </c>
      <c r="H178" s="18">
        <f ca="1">(277.78*'Energy Usage'!I166+277.78*'Energy Usage'!M166)/0.92</f>
        <v>0</v>
      </c>
      <c r="I178">
        <f>277.8*'Energy Usage'!O166</f>
        <v>1041.7500000000002</v>
      </c>
      <c r="J178">
        <f t="shared" ca="1" si="18"/>
        <v>1085.1562500000002</v>
      </c>
      <c r="K178">
        <f t="shared" ca="1" si="19"/>
        <v>8000</v>
      </c>
    </row>
    <row r="179" spans="1:11" x14ac:dyDescent="0.75">
      <c r="A179" s="34">
        <f t="shared" si="20"/>
        <v>158</v>
      </c>
      <c r="B179" s="66" t="s">
        <v>298</v>
      </c>
      <c r="C179" s="34">
        <v>7</v>
      </c>
      <c r="D179" s="34">
        <f t="shared" si="14"/>
        <v>16</v>
      </c>
      <c r="E179" s="34">
        <f t="shared" si="15"/>
        <v>46080</v>
      </c>
      <c r="F179">
        <f t="shared" si="16"/>
        <v>7833.6</v>
      </c>
      <c r="G179">
        <f t="shared" si="17"/>
        <v>7520.2560000000003</v>
      </c>
      <c r="H179" s="18">
        <f ca="1">(277.78*'Energy Usage'!I167+277.78*'Energy Usage'!M167)/0.92</f>
        <v>0</v>
      </c>
      <c r="I179">
        <f>277.8*'Energy Usage'!O167</f>
        <v>1041.7500000000002</v>
      </c>
      <c r="J179">
        <f t="shared" ca="1" si="18"/>
        <v>1085.1562500000002</v>
      </c>
      <c r="K179">
        <f t="shared" ca="1" si="19"/>
        <v>8000</v>
      </c>
    </row>
    <row r="180" spans="1:11" x14ac:dyDescent="0.75">
      <c r="A180" s="34">
        <f t="shared" si="20"/>
        <v>159</v>
      </c>
      <c r="B180" s="66" t="s">
        <v>298</v>
      </c>
      <c r="C180" s="34">
        <v>8</v>
      </c>
      <c r="D180" s="34">
        <f t="shared" si="14"/>
        <v>16</v>
      </c>
      <c r="E180" s="34">
        <f t="shared" si="15"/>
        <v>46080</v>
      </c>
      <c r="F180">
        <f t="shared" si="16"/>
        <v>7833.6</v>
      </c>
      <c r="G180">
        <f t="shared" si="17"/>
        <v>7520.2560000000003</v>
      </c>
      <c r="H180" s="18">
        <f ca="1">(277.78*'Energy Usage'!I168+277.78*'Energy Usage'!M168)/0.92</f>
        <v>61.80963276373695</v>
      </c>
      <c r="I180">
        <f>277.8*'Energy Usage'!O168</f>
        <v>1041.7500000000002</v>
      </c>
      <c r="J180">
        <f t="shared" ca="1" si="18"/>
        <v>1149.541284128893</v>
      </c>
      <c r="K180">
        <f t="shared" ca="1" si="19"/>
        <v>8000</v>
      </c>
    </row>
    <row r="181" spans="1:11" x14ac:dyDescent="0.75">
      <c r="A181" s="34">
        <f t="shared" si="20"/>
        <v>160</v>
      </c>
      <c r="B181" s="66" t="s">
        <v>298</v>
      </c>
      <c r="C181" s="34">
        <v>9</v>
      </c>
      <c r="D181" s="34">
        <f t="shared" si="14"/>
        <v>16</v>
      </c>
      <c r="E181" s="34">
        <f t="shared" si="15"/>
        <v>46080</v>
      </c>
      <c r="F181">
        <f t="shared" si="16"/>
        <v>7833.6</v>
      </c>
      <c r="G181">
        <f t="shared" si="17"/>
        <v>7520.2560000000003</v>
      </c>
      <c r="H181" s="18">
        <f ca="1">(277.78*'Energy Usage'!I169+277.78*'Energy Usage'!M169)/0.92</f>
        <v>0</v>
      </c>
      <c r="I181">
        <f>277.8*'Energy Usage'!O169</f>
        <v>1041.7500000000002</v>
      </c>
      <c r="J181">
        <f t="shared" ca="1" si="18"/>
        <v>1085.1562500000002</v>
      </c>
      <c r="K181">
        <f t="shared" ca="1" si="19"/>
        <v>8000</v>
      </c>
    </row>
    <row r="182" spans="1:11" x14ac:dyDescent="0.75">
      <c r="A182" s="34">
        <f t="shared" si="20"/>
        <v>161</v>
      </c>
      <c r="B182" s="66" t="s">
        <v>298</v>
      </c>
      <c r="C182" s="34">
        <v>10</v>
      </c>
      <c r="D182" s="34">
        <f t="shared" si="14"/>
        <v>16</v>
      </c>
      <c r="E182" s="34">
        <f t="shared" si="15"/>
        <v>46080</v>
      </c>
      <c r="F182">
        <f t="shared" si="16"/>
        <v>7833.6</v>
      </c>
      <c r="G182">
        <f t="shared" si="17"/>
        <v>7520.2560000000003</v>
      </c>
      <c r="H182" s="18">
        <f ca="1">(277.78*'Energy Usage'!I170+277.78*'Energy Usage'!M170)/0.92</f>
        <v>0</v>
      </c>
      <c r="I182">
        <f>277.8*'Energy Usage'!O170</f>
        <v>1041.7500000000002</v>
      </c>
      <c r="J182">
        <f t="shared" ca="1" si="18"/>
        <v>1085.1562500000002</v>
      </c>
      <c r="K182">
        <f t="shared" ca="1" si="19"/>
        <v>8000</v>
      </c>
    </row>
    <row r="183" spans="1:11" x14ac:dyDescent="0.75">
      <c r="A183" s="34">
        <f t="shared" si="20"/>
        <v>162</v>
      </c>
      <c r="B183" s="66" t="s">
        <v>298</v>
      </c>
      <c r="C183" s="34">
        <v>11</v>
      </c>
      <c r="D183" s="34">
        <f t="shared" si="14"/>
        <v>16</v>
      </c>
      <c r="E183" s="34">
        <f t="shared" si="15"/>
        <v>46080</v>
      </c>
      <c r="F183">
        <f t="shared" si="16"/>
        <v>7833.6</v>
      </c>
      <c r="G183">
        <f t="shared" si="17"/>
        <v>7520.2560000000003</v>
      </c>
      <c r="H183" s="18">
        <f ca="1">(277.78*'Energy Usage'!I171+277.78*'Energy Usage'!M171)/0.92</f>
        <v>0</v>
      </c>
      <c r="I183">
        <f>277.8*'Energy Usage'!O171</f>
        <v>1041.7500000000002</v>
      </c>
      <c r="J183">
        <f t="shared" ca="1" si="18"/>
        <v>1085.1562500000002</v>
      </c>
      <c r="K183">
        <f t="shared" ca="1" si="19"/>
        <v>8000</v>
      </c>
    </row>
    <row r="184" spans="1:11" x14ac:dyDescent="0.75">
      <c r="A184" s="34">
        <f t="shared" si="20"/>
        <v>163</v>
      </c>
      <c r="B184" s="66" t="s">
        <v>298</v>
      </c>
      <c r="C184" s="34">
        <v>12</v>
      </c>
      <c r="D184" s="34">
        <f t="shared" si="14"/>
        <v>16</v>
      </c>
      <c r="E184" s="34">
        <f t="shared" si="15"/>
        <v>46080</v>
      </c>
      <c r="F184">
        <f t="shared" si="16"/>
        <v>7833.6</v>
      </c>
      <c r="G184">
        <f t="shared" si="17"/>
        <v>7520.2560000000003</v>
      </c>
      <c r="H184" s="18">
        <f ca="1">(277.78*'Energy Usage'!I172+277.78*'Energy Usage'!M172)/0.92</f>
        <v>0</v>
      </c>
      <c r="I184">
        <f>277.8*'Energy Usage'!O172</f>
        <v>1041.7500000000002</v>
      </c>
      <c r="J184">
        <f t="shared" ca="1" si="18"/>
        <v>1085.1562500000002</v>
      </c>
      <c r="K184">
        <f t="shared" ca="1" si="19"/>
        <v>8000</v>
      </c>
    </row>
    <row r="185" spans="1:11" x14ac:dyDescent="0.75">
      <c r="A185" s="34">
        <f t="shared" si="20"/>
        <v>164</v>
      </c>
      <c r="B185" s="66" t="s">
        <v>298</v>
      </c>
      <c r="C185" s="34">
        <v>13</v>
      </c>
      <c r="D185" s="34">
        <f t="shared" si="14"/>
        <v>16</v>
      </c>
      <c r="E185" s="34">
        <f t="shared" si="15"/>
        <v>46080</v>
      </c>
      <c r="F185">
        <f t="shared" si="16"/>
        <v>7833.6</v>
      </c>
      <c r="G185">
        <f t="shared" si="17"/>
        <v>7520.2560000000003</v>
      </c>
      <c r="H185" s="18">
        <f ca="1">(277.78*'Energy Usage'!I173+277.78*'Energy Usage'!M173)/0.92</f>
        <v>0</v>
      </c>
      <c r="I185">
        <f>277.8*'Energy Usage'!O173</f>
        <v>1041.7500000000002</v>
      </c>
      <c r="J185">
        <f t="shared" ca="1" si="18"/>
        <v>1085.1562500000002</v>
      </c>
      <c r="K185">
        <f t="shared" ca="1" si="19"/>
        <v>8000</v>
      </c>
    </row>
    <row r="186" spans="1:11" x14ac:dyDescent="0.75">
      <c r="A186" s="34">
        <f t="shared" si="20"/>
        <v>165</v>
      </c>
      <c r="B186" s="66" t="s">
        <v>298</v>
      </c>
      <c r="C186" s="34">
        <v>14</v>
      </c>
      <c r="D186" s="34">
        <f t="shared" si="14"/>
        <v>16</v>
      </c>
      <c r="E186" s="34">
        <f t="shared" si="15"/>
        <v>46080</v>
      </c>
      <c r="F186">
        <f t="shared" si="16"/>
        <v>7833.6</v>
      </c>
      <c r="G186">
        <f t="shared" si="17"/>
        <v>7520.2560000000003</v>
      </c>
      <c r="H186" s="18">
        <f ca="1">(277.78*'Energy Usage'!I174+277.78*'Energy Usage'!M174)/0.92</f>
        <v>1112.5733897472651</v>
      </c>
      <c r="I186">
        <f>277.8*'Energy Usage'!O174</f>
        <v>1041.7500000000002</v>
      </c>
      <c r="J186">
        <f t="shared" ca="1" si="18"/>
        <v>2244.0868643200683</v>
      </c>
      <c r="K186">
        <f t="shared" ca="1" si="19"/>
        <v>8000</v>
      </c>
    </row>
    <row r="187" spans="1:11" x14ac:dyDescent="0.75">
      <c r="A187" s="34">
        <f t="shared" si="20"/>
        <v>166</v>
      </c>
      <c r="B187" s="66" t="s">
        <v>298</v>
      </c>
      <c r="C187" s="34">
        <v>15</v>
      </c>
      <c r="D187" s="34">
        <f t="shared" si="14"/>
        <v>16</v>
      </c>
      <c r="E187" s="34">
        <f t="shared" si="15"/>
        <v>46080</v>
      </c>
      <c r="F187">
        <f t="shared" si="16"/>
        <v>7833.6</v>
      </c>
      <c r="G187">
        <f t="shared" si="17"/>
        <v>7520.2560000000003</v>
      </c>
      <c r="H187" s="18">
        <f ca="1">(277.78*'Energy Usage'!I175+277.78*'Energy Usage'!M175)/0.92</f>
        <v>0</v>
      </c>
      <c r="I187">
        <f>277.8*'Energy Usage'!O175</f>
        <v>1041.7500000000002</v>
      </c>
      <c r="J187">
        <f t="shared" ca="1" si="18"/>
        <v>1085.1562500000002</v>
      </c>
      <c r="K187">
        <f t="shared" ca="1" si="19"/>
        <v>8000</v>
      </c>
    </row>
    <row r="188" spans="1:11" x14ac:dyDescent="0.75">
      <c r="A188" s="34">
        <f t="shared" si="20"/>
        <v>167</v>
      </c>
      <c r="B188" s="66" t="s">
        <v>298</v>
      </c>
      <c r="C188" s="34">
        <v>16</v>
      </c>
      <c r="D188" s="34">
        <f t="shared" si="14"/>
        <v>16</v>
      </c>
      <c r="E188" s="34">
        <f t="shared" si="15"/>
        <v>46080</v>
      </c>
      <c r="F188">
        <f t="shared" si="16"/>
        <v>7833.6</v>
      </c>
      <c r="G188">
        <f t="shared" si="17"/>
        <v>7520.2560000000003</v>
      </c>
      <c r="H188" s="18">
        <f ca="1">(277.78*'Energy Usage'!I176+277.78*'Energy Usage'!M176)/0.92</f>
        <v>0</v>
      </c>
      <c r="I188">
        <f>277.8*'Energy Usage'!O176</f>
        <v>1041.7500000000002</v>
      </c>
      <c r="J188">
        <f t="shared" ca="1" si="18"/>
        <v>1085.1562500000002</v>
      </c>
      <c r="K188">
        <f t="shared" ca="1" si="19"/>
        <v>8000</v>
      </c>
    </row>
    <row r="189" spans="1:11" x14ac:dyDescent="0.75">
      <c r="A189" s="34">
        <f t="shared" si="20"/>
        <v>168</v>
      </c>
      <c r="B189" s="66" t="s">
        <v>298</v>
      </c>
      <c r="C189" s="34">
        <v>17</v>
      </c>
      <c r="D189" s="34">
        <f t="shared" si="14"/>
        <v>16</v>
      </c>
      <c r="E189" s="34">
        <f t="shared" si="15"/>
        <v>46080</v>
      </c>
      <c r="F189">
        <f t="shared" si="16"/>
        <v>7833.6</v>
      </c>
      <c r="G189">
        <f t="shared" si="17"/>
        <v>7520.2560000000003</v>
      </c>
      <c r="H189" s="18">
        <f ca="1">(277.78*'Energy Usage'!I177+277.78*'Energy Usage'!M177)/0.92</f>
        <v>0</v>
      </c>
      <c r="I189">
        <f>277.8*'Energy Usage'!O177</f>
        <v>1041.7500000000002</v>
      </c>
      <c r="J189">
        <f t="shared" ca="1" si="18"/>
        <v>1085.1562500000002</v>
      </c>
      <c r="K189">
        <f t="shared" ca="1" si="19"/>
        <v>8000</v>
      </c>
    </row>
    <row r="190" spans="1:11" x14ac:dyDescent="0.75">
      <c r="A190" s="34">
        <f t="shared" si="20"/>
        <v>169</v>
      </c>
      <c r="B190" s="66" t="s">
        <v>298</v>
      </c>
      <c r="C190" s="34">
        <v>18</v>
      </c>
      <c r="D190" s="34">
        <f t="shared" si="14"/>
        <v>16</v>
      </c>
      <c r="E190" s="34">
        <f t="shared" si="15"/>
        <v>46080</v>
      </c>
      <c r="F190">
        <f t="shared" si="16"/>
        <v>7833.6</v>
      </c>
      <c r="G190">
        <f t="shared" si="17"/>
        <v>7520.2560000000003</v>
      </c>
      <c r="H190" s="18">
        <f ca="1">(277.78*'Energy Usage'!I178+277.78*'Energy Usage'!M178)/0.92</f>
        <v>494.4770621098956</v>
      </c>
      <c r="I190">
        <f>277.8*'Energy Usage'!O178</f>
        <v>1041.7500000000002</v>
      </c>
      <c r="J190">
        <f t="shared" ca="1" si="18"/>
        <v>1600.2365230311416</v>
      </c>
      <c r="K190">
        <f t="shared" ca="1" si="19"/>
        <v>8000</v>
      </c>
    </row>
    <row r="191" spans="1:11" x14ac:dyDescent="0.75">
      <c r="A191" s="34">
        <f t="shared" si="20"/>
        <v>170</v>
      </c>
      <c r="B191" s="66" t="s">
        <v>298</v>
      </c>
      <c r="C191" s="34">
        <v>19</v>
      </c>
      <c r="D191" s="34">
        <f t="shared" si="14"/>
        <v>16</v>
      </c>
      <c r="E191" s="34">
        <f t="shared" si="15"/>
        <v>46080</v>
      </c>
      <c r="F191">
        <f t="shared" si="16"/>
        <v>7833.6</v>
      </c>
      <c r="G191">
        <f t="shared" si="17"/>
        <v>7520.2560000000003</v>
      </c>
      <c r="H191" s="18">
        <f ca="1">(277.78*'Energy Usage'!I179+277.78*'Energy Usage'!M179)/0.92</f>
        <v>6428.2018074286425</v>
      </c>
      <c r="I191">
        <f>277.8*'Energy Usage'!O179</f>
        <v>1041.7500000000002</v>
      </c>
      <c r="J191">
        <f t="shared" ca="1" si="18"/>
        <v>7781.1997994048361</v>
      </c>
      <c r="K191">
        <f t="shared" ca="1" si="19"/>
        <v>8000</v>
      </c>
    </row>
    <row r="192" spans="1:11" x14ac:dyDescent="0.75">
      <c r="A192" s="34">
        <f t="shared" si="20"/>
        <v>171</v>
      </c>
      <c r="B192" s="66" t="s">
        <v>298</v>
      </c>
      <c r="C192" s="34">
        <v>20</v>
      </c>
      <c r="D192" s="34">
        <f t="shared" si="14"/>
        <v>16</v>
      </c>
      <c r="E192" s="34">
        <f t="shared" si="15"/>
        <v>46080</v>
      </c>
      <c r="F192">
        <f t="shared" si="16"/>
        <v>7833.6</v>
      </c>
      <c r="G192">
        <f t="shared" si="17"/>
        <v>7520.2560000000003</v>
      </c>
      <c r="H192" s="18">
        <f ca="1">(277.78*'Energy Usage'!I180+277.78*'Energy Usage'!M180)/0.92</f>
        <v>988.9541242197912</v>
      </c>
      <c r="I192">
        <f>277.8*'Energy Usage'!O180</f>
        <v>1041.7500000000002</v>
      </c>
      <c r="J192">
        <f t="shared" ca="1" si="18"/>
        <v>2115.3167960622827</v>
      </c>
      <c r="K192">
        <f t="shared" ca="1" si="19"/>
        <v>7739.0562005951651</v>
      </c>
    </row>
    <row r="193" spans="1:11" x14ac:dyDescent="0.75">
      <c r="A193" s="34">
        <f t="shared" si="20"/>
        <v>172</v>
      </c>
      <c r="B193" s="66" t="s">
        <v>298</v>
      </c>
      <c r="C193" s="34">
        <v>21</v>
      </c>
      <c r="D193" s="34">
        <f t="shared" si="14"/>
        <v>16</v>
      </c>
      <c r="E193" s="34">
        <f t="shared" si="15"/>
        <v>46080</v>
      </c>
      <c r="F193">
        <f t="shared" si="16"/>
        <v>7833.6</v>
      </c>
      <c r="G193">
        <f t="shared" si="17"/>
        <v>7520.2560000000003</v>
      </c>
      <c r="H193" s="18">
        <f ca="1">(277.78*'Energy Usage'!I181+277.78*'Energy Usage'!M181)/0.92</f>
        <v>370.8577965824216</v>
      </c>
      <c r="I193">
        <f>277.8*'Energy Usage'!O181</f>
        <v>1041.7500000000002</v>
      </c>
      <c r="J193">
        <f t="shared" ca="1" si="18"/>
        <v>1471.466454773356</v>
      </c>
      <c r="K193">
        <f t="shared" ca="1" si="19"/>
        <v>8000</v>
      </c>
    </row>
    <row r="194" spans="1:11" x14ac:dyDescent="0.75">
      <c r="A194" s="34">
        <f t="shared" si="20"/>
        <v>173</v>
      </c>
      <c r="B194" s="66" t="s">
        <v>298</v>
      </c>
      <c r="C194" s="34">
        <v>22</v>
      </c>
      <c r="D194" s="34">
        <f t="shared" si="14"/>
        <v>16</v>
      </c>
      <c r="E194" s="34">
        <f t="shared" si="15"/>
        <v>46080</v>
      </c>
      <c r="F194">
        <f t="shared" si="16"/>
        <v>7833.6</v>
      </c>
      <c r="G194">
        <f t="shared" si="17"/>
        <v>7520.2560000000003</v>
      </c>
      <c r="H194" s="18">
        <f ca="1">(277.78*'Energy Usage'!I182+277.78*'Energy Usage'!M182)/0.92</f>
        <v>0</v>
      </c>
      <c r="I194">
        <f>277.8*'Energy Usage'!O182</f>
        <v>1041.7500000000002</v>
      </c>
      <c r="J194">
        <f t="shared" ca="1" si="18"/>
        <v>1085.1562500000002</v>
      </c>
      <c r="K194">
        <f t="shared" ca="1" si="19"/>
        <v>8000</v>
      </c>
    </row>
    <row r="195" spans="1:11" x14ac:dyDescent="0.75">
      <c r="A195" s="34">
        <f t="shared" si="20"/>
        <v>174</v>
      </c>
      <c r="B195" s="66" t="s">
        <v>298</v>
      </c>
      <c r="C195" s="34">
        <v>23</v>
      </c>
      <c r="D195" s="34">
        <f t="shared" si="14"/>
        <v>16</v>
      </c>
      <c r="E195" s="34">
        <f t="shared" si="15"/>
        <v>46080</v>
      </c>
      <c r="F195">
        <f t="shared" si="16"/>
        <v>7833.6</v>
      </c>
      <c r="G195">
        <f t="shared" si="17"/>
        <v>7520.2560000000003</v>
      </c>
      <c r="H195" s="18">
        <f ca="1">(277.78*'Energy Usage'!I183+277.78*'Energy Usage'!M183)/0.92</f>
        <v>4759.3417228077451</v>
      </c>
      <c r="I195">
        <f>277.8*'Energy Usage'!O183</f>
        <v>1041.7500000000002</v>
      </c>
      <c r="J195">
        <f t="shared" ca="1" si="18"/>
        <v>6042.8038779247345</v>
      </c>
      <c r="K195">
        <f t="shared" ca="1" si="19"/>
        <v>8000</v>
      </c>
    </row>
    <row r="196" spans="1:11" x14ac:dyDescent="0.75">
      <c r="A196" s="34">
        <f t="shared" si="20"/>
        <v>175</v>
      </c>
      <c r="B196" s="66" t="s">
        <v>298</v>
      </c>
      <c r="C196" s="34">
        <v>24</v>
      </c>
      <c r="D196" s="34">
        <f t="shared" si="14"/>
        <v>16</v>
      </c>
      <c r="E196" s="34">
        <f t="shared" si="15"/>
        <v>46080</v>
      </c>
      <c r="F196">
        <f t="shared" si="16"/>
        <v>7833.6</v>
      </c>
      <c r="G196">
        <f t="shared" si="17"/>
        <v>7520.2560000000003</v>
      </c>
      <c r="H196" s="18">
        <f ca="1">(277.78*'Energy Usage'!I184+277.78*'Energy Usage'!M184)/0.92</f>
        <v>370.8577965824216</v>
      </c>
      <c r="I196">
        <f>277.8*'Energy Usage'!O184</f>
        <v>1041.7500000000002</v>
      </c>
      <c r="J196">
        <f t="shared" ca="1" si="18"/>
        <v>1471.466454773356</v>
      </c>
      <c r="K196">
        <f t="shared" ca="1" si="19"/>
        <v>8000</v>
      </c>
    </row>
    <row r="197" spans="1:11" x14ac:dyDescent="0.75">
      <c r="A197" s="34">
        <f t="shared" si="20"/>
        <v>176</v>
      </c>
      <c r="B197" s="66" t="s">
        <v>298</v>
      </c>
      <c r="C197" s="34">
        <v>25</v>
      </c>
      <c r="D197" s="34">
        <f t="shared" si="14"/>
        <v>16</v>
      </c>
      <c r="E197" s="34">
        <f t="shared" si="15"/>
        <v>46080</v>
      </c>
      <c r="F197">
        <f t="shared" si="16"/>
        <v>7833.6</v>
      </c>
      <c r="G197">
        <f t="shared" si="17"/>
        <v>7520.2560000000003</v>
      </c>
      <c r="H197" s="18">
        <f ca="1">(277.78*'Energy Usage'!I185+277.78*'Energy Usage'!M185)/0.92</f>
        <v>0</v>
      </c>
      <c r="I197">
        <f>277.8*'Energy Usage'!O185</f>
        <v>1041.7500000000002</v>
      </c>
      <c r="J197">
        <f t="shared" ca="1" si="18"/>
        <v>1085.1562500000002</v>
      </c>
      <c r="K197">
        <f t="shared" ca="1" si="19"/>
        <v>8000</v>
      </c>
    </row>
    <row r="198" spans="1:11" x14ac:dyDescent="0.75">
      <c r="A198" s="34">
        <f t="shared" si="20"/>
        <v>177</v>
      </c>
      <c r="B198" s="66" t="s">
        <v>298</v>
      </c>
      <c r="C198" s="34">
        <v>26</v>
      </c>
      <c r="D198" s="34">
        <f t="shared" si="14"/>
        <v>16</v>
      </c>
      <c r="E198" s="34">
        <f t="shared" si="15"/>
        <v>46080</v>
      </c>
      <c r="F198">
        <f t="shared" si="16"/>
        <v>7833.6</v>
      </c>
      <c r="G198">
        <f t="shared" si="17"/>
        <v>7520.2560000000003</v>
      </c>
      <c r="H198" s="18">
        <f ca="1">(277.78*'Energy Usage'!I186+277.78*'Energy Usage'!M186)/0.92</f>
        <v>1792.4793501483709</v>
      </c>
      <c r="I198">
        <f>277.8*'Energy Usage'!O186</f>
        <v>1041.7500000000002</v>
      </c>
      <c r="J198">
        <f t="shared" ca="1" si="18"/>
        <v>2952.3222397378863</v>
      </c>
      <c r="K198">
        <f t="shared" ca="1" si="19"/>
        <v>8000</v>
      </c>
    </row>
    <row r="199" spans="1:11" x14ac:dyDescent="0.75">
      <c r="A199" s="34">
        <f t="shared" si="20"/>
        <v>178</v>
      </c>
      <c r="B199" s="66" t="s">
        <v>298</v>
      </c>
      <c r="C199" s="34">
        <v>27</v>
      </c>
      <c r="D199" s="34">
        <f t="shared" si="14"/>
        <v>16</v>
      </c>
      <c r="E199" s="34">
        <f t="shared" si="15"/>
        <v>46080</v>
      </c>
      <c r="F199">
        <f t="shared" si="16"/>
        <v>7833.6</v>
      </c>
      <c r="G199">
        <f t="shared" si="17"/>
        <v>7520.2560000000003</v>
      </c>
      <c r="H199" s="18">
        <f ca="1">(277.78*'Energy Usage'!I187+277.78*'Energy Usage'!M187)/0.92</f>
        <v>6304.5825419011662</v>
      </c>
      <c r="I199">
        <f>277.8*'Energy Usage'!O187</f>
        <v>1041.7500000000002</v>
      </c>
      <c r="J199">
        <f t="shared" ca="1" si="18"/>
        <v>7652.4297311470482</v>
      </c>
      <c r="K199">
        <f t="shared" ca="1" si="19"/>
        <v>8000</v>
      </c>
    </row>
    <row r="200" spans="1:11" x14ac:dyDescent="0.75">
      <c r="A200" s="34">
        <f t="shared" si="20"/>
        <v>179</v>
      </c>
      <c r="B200" s="66" t="s">
        <v>298</v>
      </c>
      <c r="C200" s="34">
        <v>28</v>
      </c>
      <c r="D200" s="34">
        <f t="shared" si="14"/>
        <v>16</v>
      </c>
      <c r="E200" s="34">
        <f t="shared" si="15"/>
        <v>46080</v>
      </c>
      <c r="F200">
        <f t="shared" si="16"/>
        <v>7833.6</v>
      </c>
      <c r="G200">
        <f t="shared" si="17"/>
        <v>7520.2560000000003</v>
      </c>
      <c r="H200" s="18">
        <f ca="1">(277.78*'Energy Usage'!I188+277.78*'Energy Usage'!M188)/0.92</f>
        <v>6304.5825419011662</v>
      </c>
      <c r="I200">
        <f>277.8*'Energy Usage'!O188</f>
        <v>1041.7500000000002</v>
      </c>
      <c r="J200">
        <f t="shared" ca="1" si="18"/>
        <v>7652.4297311470482</v>
      </c>
      <c r="K200">
        <f t="shared" ca="1" si="19"/>
        <v>7867.826268852953</v>
      </c>
    </row>
    <row r="201" spans="1:11" x14ac:dyDescent="0.75">
      <c r="A201" s="34">
        <f t="shared" si="20"/>
        <v>180</v>
      </c>
      <c r="B201" s="66" t="s">
        <v>298</v>
      </c>
      <c r="C201" s="34">
        <v>29</v>
      </c>
      <c r="D201" s="34">
        <f t="shared" si="14"/>
        <v>16</v>
      </c>
      <c r="E201" s="34">
        <f t="shared" si="15"/>
        <v>46080</v>
      </c>
      <c r="F201">
        <f t="shared" si="16"/>
        <v>7833.6</v>
      </c>
      <c r="G201">
        <f t="shared" si="17"/>
        <v>7520.2560000000003</v>
      </c>
      <c r="H201" s="18">
        <f ca="1">(277.78*'Energy Usage'!I189+277.78*'Energy Usage'!M189)/0.92</f>
        <v>185.4288982912108</v>
      </c>
      <c r="I201">
        <f>277.8*'Energy Usage'!O189</f>
        <v>1041.7500000000002</v>
      </c>
      <c r="J201">
        <f t="shared" ca="1" si="18"/>
        <v>1278.3113523866782</v>
      </c>
      <c r="K201">
        <f t="shared" ca="1" si="19"/>
        <v>7735.6525377059052</v>
      </c>
    </row>
    <row r="202" spans="1:11" x14ac:dyDescent="0.75">
      <c r="A202" s="34">
        <f t="shared" si="20"/>
        <v>181</v>
      </c>
      <c r="B202" s="66" t="s">
        <v>298</v>
      </c>
      <c r="C202" s="34">
        <v>30</v>
      </c>
      <c r="D202" s="34">
        <f t="shared" si="14"/>
        <v>16</v>
      </c>
      <c r="E202" s="34">
        <f t="shared" si="15"/>
        <v>46080</v>
      </c>
      <c r="F202">
        <f t="shared" si="16"/>
        <v>7833.6</v>
      </c>
      <c r="G202">
        <f t="shared" si="17"/>
        <v>7520.2560000000003</v>
      </c>
      <c r="H202" s="18">
        <f ca="1">(277.78*'Energy Usage'!I190+277.78*'Energy Usage'!M190)/0.92</f>
        <v>0</v>
      </c>
      <c r="I202">
        <f>277.8*'Energy Usage'!O190</f>
        <v>1041.7500000000002</v>
      </c>
      <c r="J202">
        <f t="shared" ca="1" si="18"/>
        <v>1085.1562500000002</v>
      </c>
      <c r="K202">
        <f t="shared" ca="1" si="19"/>
        <v>8000</v>
      </c>
    </row>
    <row r="203" spans="1:11" x14ac:dyDescent="0.75">
      <c r="A203" s="34">
        <f t="shared" si="20"/>
        <v>182</v>
      </c>
      <c r="B203" s="66" t="s">
        <v>300</v>
      </c>
      <c r="C203" s="34">
        <v>1</v>
      </c>
      <c r="D203" s="34">
        <f t="shared" si="14"/>
        <v>15.75</v>
      </c>
      <c r="E203" s="34">
        <f t="shared" si="15"/>
        <v>45360</v>
      </c>
      <c r="F203">
        <f t="shared" si="16"/>
        <v>7711.2000000000007</v>
      </c>
      <c r="G203">
        <f t="shared" si="17"/>
        <v>7402.7520000000004</v>
      </c>
      <c r="H203" s="18">
        <f ca="1">(277.78*'Energy Usage'!I191+277.78*'Energy Usage'!M191)/0.92</f>
        <v>0</v>
      </c>
      <c r="I203">
        <f>277.8*'Energy Usage'!O191</f>
        <v>1041.7500000000002</v>
      </c>
      <c r="J203">
        <f t="shared" ca="1" si="18"/>
        <v>1085.1562500000002</v>
      </c>
      <c r="K203">
        <f t="shared" ca="1" si="19"/>
        <v>8000</v>
      </c>
    </row>
    <row r="204" spans="1:11" x14ac:dyDescent="0.75">
      <c r="A204" s="34">
        <f t="shared" si="20"/>
        <v>183</v>
      </c>
      <c r="B204" s="66" t="s">
        <v>300</v>
      </c>
      <c r="C204" s="34">
        <v>2</v>
      </c>
      <c r="D204" s="34">
        <f t="shared" si="14"/>
        <v>15.75</v>
      </c>
      <c r="E204" s="34">
        <f t="shared" si="15"/>
        <v>45360</v>
      </c>
      <c r="F204">
        <f t="shared" si="16"/>
        <v>7711.2000000000007</v>
      </c>
      <c r="G204">
        <f t="shared" si="17"/>
        <v>7402.7520000000004</v>
      </c>
      <c r="H204" s="18">
        <f ca="1">(277.78*'Energy Usage'!I192+277.78*'Energy Usage'!M192)/0.92</f>
        <v>556.28669487363254</v>
      </c>
      <c r="I204">
        <f>277.8*'Energy Usage'!O192</f>
        <v>1041.7500000000002</v>
      </c>
      <c r="J204">
        <f t="shared" ca="1" si="18"/>
        <v>1664.6215571600342</v>
      </c>
      <c r="K204">
        <f t="shared" ca="1" si="19"/>
        <v>8000</v>
      </c>
    </row>
    <row r="205" spans="1:11" x14ac:dyDescent="0.75">
      <c r="A205" s="34">
        <f t="shared" si="20"/>
        <v>184</v>
      </c>
      <c r="B205" s="66" t="s">
        <v>300</v>
      </c>
      <c r="C205" s="34">
        <v>3</v>
      </c>
      <c r="D205" s="34">
        <f t="shared" si="14"/>
        <v>15.75</v>
      </c>
      <c r="E205" s="34">
        <f t="shared" si="15"/>
        <v>45360</v>
      </c>
      <c r="F205">
        <f t="shared" si="16"/>
        <v>7711.2000000000007</v>
      </c>
      <c r="G205">
        <f t="shared" si="17"/>
        <v>7402.7520000000004</v>
      </c>
      <c r="H205" s="18">
        <f ca="1">(277.78*'Energy Usage'!I193+277.78*'Energy Usage'!M193)/0.92</f>
        <v>1916.0986156758452</v>
      </c>
      <c r="I205">
        <f>277.8*'Energy Usage'!O193</f>
        <v>1041.7500000000002</v>
      </c>
      <c r="J205">
        <f t="shared" ca="1" si="18"/>
        <v>3081.0923079956724</v>
      </c>
      <c r="K205">
        <f t="shared" ca="1" si="19"/>
        <v>8000</v>
      </c>
    </row>
    <row r="206" spans="1:11" x14ac:dyDescent="0.75">
      <c r="A206" s="34">
        <f t="shared" si="20"/>
        <v>185</v>
      </c>
      <c r="B206" s="66" t="s">
        <v>300</v>
      </c>
      <c r="C206" s="34">
        <v>4</v>
      </c>
      <c r="D206" s="34">
        <f t="shared" si="14"/>
        <v>15.75</v>
      </c>
      <c r="E206" s="34">
        <f t="shared" si="15"/>
        <v>45360</v>
      </c>
      <c r="F206">
        <f t="shared" si="16"/>
        <v>7711.2000000000007</v>
      </c>
      <c r="G206">
        <f t="shared" si="17"/>
        <v>7402.7520000000004</v>
      </c>
      <c r="H206" s="18">
        <f ca="1">(277.78*'Energy Usage'!I194+277.78*'Energy Usage'!M194)/0.92</f>
        <v>2905.0527398956369</v>
      </c>
      <c r="I206">
        <f>277.8*'Energy Usage'!O194</f>
        <v>1041.7500000000002</v>
      </c>
      <c r="J206">
        <f t="shared" ca="1" si="18"/>
        <v>4111.252854057956</v>
      </c>
      <c r="K206">
        <f t="shared" ca="1" si="19"/>
        <v>8000</v>
      </c>
    </row>
    <row r="207" spans="1:11" x14ac:dyDescent="0.75">
      <c r="A207" s="34">
        <f t="shared" si="20"/>
        <v>186</v>
      </c>
      <c r="B207" s="66" t="s">
        <v>300</v>
      </c>
      <c r="C207" s="34">
        <v>5</v>
      </c>
      <c r="D207" s="34">
        <f t="shared" si="14"/>
        <v>15.75</v>
      </c>
      <c r="E207" s="34">
        <f t="shared" si="15"/>
        <v>45360</v>
      </c>
      <c r="F207">
        <f t="shared" si="16"/>
        <v>7711.2000000000007</v>
      </c>
      <c r="G207">
        <f t="shared" si="17"/>
        <v>7402.7520000000004</v>
      </c>
      <c r="H207" s="18">
        <f ca="1">(277.78*'Energy Usage'!I195+277.78*'Energy Usage'!M195)/0.92</f>
        <v>7726.2040954671183</v>
      </c>
      <c r="I207">
        <f>277.8*'Energy Usage'!O195</f>
        <v>1041.7500000000002</v>
      </c>
      <c r="J207">
        <f t="shared" ca="1" si="18"/>
        <v>9133.2855161115822</v>
      </c>
      <c r="K207">
        <f t="shared" ca="1" si="19"/>
        <v>8000</v>
      </c>
    </row>
    <row r="208" spans="1:11" x14ac:dyDescent="0.75">
      <c r="A208" s="34">
        <f t="shared" si="20"/>
        <v>187</v>
      </c>
      <c r="B208" s="66" t="s">
        <v>300</v>
      </c>
      <c r="C208" s="34">
        <v>6</v>
      </c>
      <c r="D208" s="34">
        <f t="shared" si="14"/>
        <v>15.75</v>
      </c>
      <c r="E208" s="34">
        <f t="shared" si="15"/>
        <v>45360</v>
      </c>
      <c r="F208">
        <f t="shared" si="16"/>
        <v>7711.2000000000007</v>
      </c>
      <c r="G208">
        <f t="shared" si="17"/>
        <v>7402.7520000000004</v>
      </c>
      <c r="H208" s="18">
        <f ca="1">(277.78*'Energy Usage'!I196+277.78*'Energy Usage'!M196)/0.92</f>
        <v>4203.0550279341123</v>
      </c>
      <c r="I208">
        <f>277.8*'Energy Usage'!O196</f>
        <v>1041.7500000000002</v>
      </c>
      <c r="J208">
        <f t="shared" ca="1" si="18"/>
        <v>5463.3385707647003</v>
      </c>
      <c r="K208">
        <f t="shared" ca="1" si="19"/>
        <v>6269.4664838884182</v>
      </c>
    </row>
    <row r="209" spans="1:11" x14ac:dyDescent="0.75">
      <c r="A209" s="34">
        <f t="shared" si="20"/>
        <v>188</v>
      </c>
      <c r="B209" s="66" t="s">
        <v>300</v>
      </c>
      <c r="C209" s="34">
        <v>7</v>
      </c>
      <c r="D209" s="34">
        <f t="shared" si="14"/>
        <v>15.75</v>
      </c>
      <c r="E209" s="34">
        <f t="shared" si="15"/>
        <v>45360</v>
      </c>
      <c r="F209">
        <f t="shared" si="16"/>
        <v>7711.2000000000007</v>
      </c>
      <c r="G209">
        <f t="shared" si="17"/>
        <v>7402.7520000000004</v>
      </c>
      <c r="H209" s="18">
        <f ca="1">(277.78*'Energy Usage'!I197+277.78*'Energy Usage'!M197)/0.92</f>
        <v>0</v>
      </c>
      <c r="I209">
        <f>277.8*'Energy Usage'!O197</f>
        <v>1041.7500000000002</v>
      </c>
      <c r="J209">
        <f t="shared" ca="1" si="18"/>
        <v>1085.1562500000002</v>
      </c>
      <c r="K209">
        <f t="shared" ca="1" si="19"/>
        <v>8000</v>
      </c>
    </row>
    <row r="210" spans="1:11" x14ac:dyDescent="0.75">
      <c r="A210" s="34">
        <f t="shared" si="20"/>
        <v>189</v>
      </c>
      <c r="B210" s="66" t="s">
        <v>300</v>
      </c>
      <c r="C210" s="34">
        <v>8</v>
      </c>
      <c r="D210" s="34">
        <f t="shared" si="14"/>
        <v>15.75</v>
      </c>
      <c r="E210" s="34">
        <f t="shared" si="15"/>
        <v>45360</v>
      </c>
      <c r="F210">
        <f t="shared" si="16"/>
        <v>7711.2000000000007</v>
      </c>
      <c r="G210">
        <f t="shared" si="17"/>
        <v>7402.7520000000004</v>
      </c>
      <c r="H210" s="18">
        <f ca="1">(277.78*'Energy Usage'!I198+277.78*'Energy Usage'!M198)/0.92</f>
        <v>0</v>
      </c>
      <c r="I210">
        <f>277.8*'Energy Usage'!O198</f>
        <v>1041.7500000000002</v>
      </c>
      <c r="J210">
        <f t="shared" ca="1" si="18"/>
        <v>1085.1562500000002</v>
      </c>
      <c r="K210">
        <f t="shared" ca="1" si="19"/>
        <v>8000</v>
      </c>
    </row>
    <row r="211" spans="1:11" x14ac:dyDescent="0.75">
      <c r="A211" s="34">
        <f t="shared" si="20"/>
        <v>190</v>
      </c>
      <c r="B211" s="66" t="s">
        <v>300</v>
      </c>
      <c r="C211" s="34">
        <v>9</v>
      </c>
      <c r="D211" s="34">
        <f t="shared" si="14"/>
        <v>15.75</v>
      </c>
      <c r="E211" s="34">
        <f t="shared" si="15"/>
        <v>45360</v>
      </c>
      <c r="F211">
        <f t="shared" si="16"/>
        <v>7711.2000000000007</v>
      </c>
      <c r="G211">
        <f t="shared" si="17"/>
        <v>7402.7520000000004</v>
      </c>
      <c r="H211" s="18">
        <f ca="1">(277.78*'Energy Usage'!I199+277.78*'Energy Usage'!M199)/0.92</f>
        <v>0</v>
      </c>
      <c r="I211">
        <f>277.8*'Energy Usage'!O199</f>
        <v>1041.7500000000002</v>
      </c>
      <c r="J211">
        <f t="shared" ca="1" si="18"/>
        <v>1085.1562500000002</v>
      </c>
      <c r="K211">
        <f t="shared" ca="1" si="19"/>
        <v>8000</v>
      </c>
    </row>
    <row r="212" spans="1:11" x14ac:dyDescent="0.75">
      <c r="A212" s="34">
        <f t="shared" si="20"/>
        <v>191</v>
      </c>
      <c r="B212" s="66" t="s">
        <v>300</v>
      </c>
      <c r="C212" s="34">
        <v>10</v>
      </c>
      <c r="D212" s="34">
        <f t="shared" si="14"/>
        <v>15.75</v>
      </c>
      <c r="E212" s="34">
        <f t="shared" si="15"/>
        <v>45360</v>
      </c>
      <c r="F212">
        <f t="shared" si="16"/>
        <v>7711.2000000000007</v>
      </c>
      <c r="G212">
        <f t="shared" si="17"/>
        <v>7402.7520000000004</v>
      </c>
      <c r="H212" s="18">
        <f ca="1">(277.78*'Energy Usage'!I200+277.78*'Energy Usage'!M200)/0.92</f>
        <v>0</v>
      </c>
      <c r="I212">
        <f>277.8*'Energy Usage'!O200</f>
        <v>1041.7500000000002</v>
      </c>
      <c r="J212">
        <f t="shared" ca="1" si="18"/>
        <v>1085.1562500000002</v>
      </c>
      <c r="K212">
        <f t="shared" ca="1" si="19"/>
        <v>8000</v>
      </c>
    </row>
    <row r="213" spans="1:11" x14ac:dyDescent="0.75">
      <c r="A213" s="34">
        <f t="shared" si="20"/>
        <v>192</v>
      </c>
      <c r="B213" s="66" t="s">
        <v>300</v>
      </c>
      <c r="C213" s="34">
        <v>11</v>
      </c>
      <c r="D213" s="34">
        <f t="shared" si="14"/>
        <v>15.75</v>
      </c>
      <c r="E213" s="34">
        <f t="shared" si="15"/>
        <v>45360</v>
      </c>
      <c r="F213">
        <f t="shared" si="16"/>
        <v>7711.2000000000007</v>
      </c>
      <c r="G213">
        <f t="shared" si="17"/>
        <v>7402.7520000000004</v>
      </c>
      <c r="H213" s="18">
        <f ca="1">(277.78*'Energy Usage'!I201+277.78*'Energy Usage'!M201)/0.92</f>
        <v>0</v>
      </c>
      <c r="I213">
        <f>277.8*'Energy Usage'!O201</f>
        <v>1041.7500000000002</v>
      </c>
      <c r="J213">
        <f t="shared" ca="1" si="18"/>
        <v>1085.1562500000002</v>
      </c>
      <c r="K213">
        <f t="shared" ca="1" si="19"/>
        <v>8000</v>
      </c>
    </row>
    <row r="214" spans="1:11" x14ac:dyDescent="0.75">
      <c r="A214" s="34">
        <f t="shared" si="20"/>
        <v>193</v>
      </c>
      <c r="B214" s="66" t="s">
        <v>300</v>
      </c>
      <c r="C214" s="34">
        <v>12</v>
      </c>
      <c r="D214" s="34">
        <f t="shared" ref="D214:D277" si="21">INDEX($B$6:$B$17,MATCH(B214,$A$6:$A$17,0))</f>
        <v>15.75</v>
      </c>
      <c r="E214" s="34">
        <f t="shared" si="15"/>
        <v>45360</v>
      </c>
      <c r="F214">
        <f t="shared" si="16"/>
        <v>7711.2000000000007</v>
      </c>
      <c r="G214">
        <f t="shared" si="17"/>
        <v>7402.7520000000004</v>
      </c>
      <c r="H214" s="18">
        <f ca="1">(277.78*'Energy Usage'!I202+277.78*'Energy Usage'!M202)/0.92</f>
        <v>0</v>
      </c>
      <c r="I214">
        <f>277.8*'Energy Usage'!O202</f>
        <v>1041.7500000000002</v>
      </c>
      <c r="J214">
        <f t="shared" ca="1" si="18"/>
        <v>1085.1562500000002</v>
      </c>
      <c r="K214">
        <f t="shared" ca="1" si="19"/>
        <v>8000</v>
      </c>
    </row>
    <row r="215" spans="1:11" x14ac:dyDescent="0.75">
      <c r="A215" s="34">
        <f t="shared" si="20"/>
        <v>194</v>
      </c>
      <c r="B215" s="66" t="s">
        <v>300</v>
      </c>
      <c r="C215" s="34">
        <v>13</v>
      </c>
      <c r="D215" s="34">
        <f t="shared" si="21"/>
        <v>15.75</v>
      </c>
      <c r="E215" s="34">
        <f t="shared" ref="E215:E278" si="22">$E$4*$E$5*$E$6*D215</f>
        <v>45360</v>
      </c>
      <c r="F215">
        <f t="shared" ref="F215:F278" si="23">E215*$E$7</f>
        <v>7711.2000000000007</v>
      </c>
      <c r="G215">
        <f t="shared" ref="G215:G278" si="24">F215*$E$11</f>
        <v>7402.7520000000004</v>
      </c>
      <c r="H215" s="18">
        <f ca="1">(277.78*'Energy Usage'!I203+277.78*'Energy Usage'!M203)/0.92</f>
        <v>0</v>
      </c>
      <c r="I215">
        <f>277.8*'Energy Usage'!O203</f>
        <v>1041.7500000000002</v>
      </c>
      <c r="J215">
        <f t="shared" ref="J215:J278" ca="1" si="25">(H215+I215)/$E$11</f>
        <v>1085.1562500000002</v>
      </c>
      <c r="K215">
        <f t="shared" ref="K215:K278" ca="1" si="26">MAX(MIN(K214+G214-J214,$K$22),0)</f>
        <v>8000</v>
      </c>
    </row>
    <row r="216" spans="1:11" x14ac:dyDescent="0.75">
      <c r="A216" s="34">
        <f t="shared" ref="A216:A279" si="27">+A215+1</f>
        <v>195</v>
      </c>
      <c r="B216" s="66" t="s">
        <v>300</v>
      </c>
      <c r="C216" s="34">
        <v>14</v>
      </c>
      <c r="D216" s="34">
        <f t="shared" si="21"/>
        <v>15.75</v>
      </c>
      <c r="E216" s="34">
        <f t="shared" si="22"/>
        <v>45360</v>
      </c>
      <c r="F216">
        <f t="shared" si="23"/>
        <v>7711.2000000000007</v>
      </c>
      <c r="G216">
        <f t="shared" si="24"/>
        <v>7402.7520000000004</v>
      </c>
      <c r="H216" s="18">
        <f ca="1">(277.78*'Energy Usage'!I204+277.78*'Energy Usage'!M204)/0.92</f>
        <v>0</v>
      </c>
      <c r="I216">
        <f>277.8*'Energy Usage'!O204</f>
        <v>1041.7500000000002</v>
      </c>
      <c r="J216">
        <f t="shared" ca="1" si="25"/>
        <v>1085.1562500000002</v>
      </c>
      <c r="K216">
        <f t="shared" ca="1" si="26"/>
        <v>8000</v>
      </c>
    </row>
    <row r="217" spans="1:11" x14ac:dyDescent="0.75">
      <c r="A217" s="34">
        <f t="shared" si="27"/>
        <v>196</v>
      </c>
      <c r="B217" s="66" t="s">
        <v>300</v>
      </c>
      <c r="C217" s="34">
        <v>15</v>
      </c>
      <c r="D217" s="34">
        <f t="shared" si="21"/>
        <v>15.75</v>
      </c>
      <c r="E217" s="34">
        <f t="shared" si="22"/>
        <v>45360</v>
      </c>
      <c r="F217">
        <f t="shared" si="23"/>
        <v>7711.2000000000007</v>
      </c>
      <c r="G217">
        <f t="shared" si="24"/>
        <v>7402.7520000000004</v>
      </c>
      <c r="H217" s="18">
        <f ca="1">(277.78*'Energy Usage'!I205+277.78*'Energy Usage'!M205)/0.92</f>
        <v>0</v>
      </c>
      <c r="I217">
        <f>277.8*'Energy Usage'!O205</f>
        <v>1041.7500000000002</v>
      </c>
      <c r="J217">
        <f t="shared" ca="1" si="25"/>
        <v>1085.1562500000002</v>
      </c>
      <c r="K217">
        <f t="shared" ca="1" si="26"/>
        <v>8000</v>
      </c>
    </row>
    <row r="218" spans="1:11" x14ac:dyDescent="0.75">
      <c r="A218" s="34">
        <f t="shared" si="27"/>
        <v>197</v>
      </c>
      <c r="B218" s="66" t="s">
        <v>300</v>
      </c>
      <c r="C218" s="34">
        <v>16</v>
      </c>
      <c r="D218" s="34">
        <f t="shared" si="21"/>
        <v>15.75</v>
      </c>
      <c r="E218" s="34">
        <f t="shared" si="22"/>
        <v>45360</v>
      </c>
      <c r="F218">
        <f t="shared" si="23"/>
        <v>7711.2000000000007</v>
      </c>
      <c r="G218">
        <f t="shared" si="24"/>
        <v>7402.7520000000004</v>
      </c>
      <c r="H218" s="18">
        <f ca="1">(277.78*'Energy Usage'!I206+277.78*'Energy Usage'!M206)/0.92</f>
        <v>0</v>
      </c>
      <c r="I218">
        <f>277.8*'Energy Usage'!O206</f>
        <v>1041.7500000000002</v>
      </c>
      <c r="J218">
        <f t="shared" ca="1" si="25"/>
        <v>1085.1562500000002</v>
      </c>
      <c r="K218">
        <f t="shared" ca="1" si="26"/>
        <v>8000</v>
      </c>
    </row>
    <row r="219" spans="1:11" x14ac:dyDescent="0.75">
      <c r="A219" s="34">
        <f t="shared" si="27"/>
        <v>198</v>
      </c>
      <c r="B219" s="66" t="s">
        <v>300</v>
      </c>
      <c r="C219" s="34">
        <v>17</v>
      </c>
      <c r="D219" s="34">
        <f t="shared" si="21"/>
        <v>15.75</v>
      </c>
      <c r="E219" s="34">
        <f t="shared" si="22"/>
        <v>45360</v>
      </c>
      <c r="F219">
        <f t="shared" si="23"/>
        <v>7711.2000000000007</v>
      </c>
      <c r="G219">
        <f t="shared" si="24"/>
        <v>7402.7520000000004</v>
      </c>
      <c r="H219" s="18">
        <f ca="1">(277.78*'Energy Usage'!I207+277.78*'Energy Usage'!M207)/0.92</f>
        <v>0</v>
      </c>
      <c r="I219">
        <f>277.8*'Energy Usage'!O207</f>
        <v>1041.7500000000002</v>
      </c>
      <c r="J219">
        <f t="shared" ca="1" si="25"/>
        <v>1085.1562500000002</v>
      </c>
      <c r="K219">
        <f t="shared" ca="1" si="26"/>
        <v>8000</v>
      </c>
    </row>
    <row r="220" spans="1:11" x14ac:dyDescent="0.75">
      <c r="A220" s="34">
        <f t="shared" si="27"/>
        <v>199</v>
      </c>
      <c r="B220" s="66" t="s">
        <v>300</v>
      </c>
      <c r="C220" s="34">
        <v>18</v>
      </c>
      <c r="D220" s="34">
        <f t="shared" si="21"/>
        <v>15.75</v>
      </c>
      <c r="E220" s="34">
        <f t="shared" si="22"/>
        <v>45360</v>
      </c>
      <c r="F220">
        <f t="shared" si="23"/>
        <v>7711.2000000000007</v>
      </c>
      <c r="G220">
        <f t="shared" si="24"/>
        <v>7402.7520000000004</v>
      </c>
      <c r="H220" s="18">
        <f ca="1">(277.78*'Energy Usage'!I208+277.78*'Energy Usage'!M208)/0.92</f>
        <v>7726.2040954671183</v>
      </c>
      <c r="I220">
        <f>277.8*'Energy Usage'!O208</f>
        <v>1041.7500000000002</v>
      </c>
      <c r="J220">
        <f t="shared" ca="1" si="25"/>
        <v>9133.2855161115822</v>
      </c>
      <c r="K220">
        <f t="shared" ca="1" si="26"/>
        <v>8000</v>
      </c>
    </row>
    <row r="221" spans="1:11" x14ac:dyDescent="0.75">
      <c r="A221" s="34">
        <f t="shared" si="27"/>
        <v>200</v>
      </c>
      <c r="B221" s="66" t="s">
        <v>300</v>
      </c>
      <c r="C221" s="34">
        <v>19</v>
      </c>
      <c r="D221" s="34">
        <f t="shared" si="21"/>
        <v>15.75</v>
      </c>
      <c r="E221" s="34">
        <f t="shared" si="22"/>
        <v>45360</v>
      </c>
      <c r="F221">
        <f t="shared" si="23"/>
        <v>7711.2000000000007</v>
      </c>
      <c r="G221">
        <f t="shared" si="24"/>
        <v>7402.7520000000004</v>
      </c>
      <c r="H221" s="18">
        <f ca="1">(277.78*'Energy Usage'!I209+277.78*'Energy Usage'!M209)/0.92</f>
        <v>556.28669487363254</v>
      </c>
      <c r="I221">
        <f>277.8*'Energy Usage'!O209</f>
        <v>1041.7500000000002</v>
      </c>
      <c r="J221">
        <f t="shared" ca="1" si="25"/>
        <v>1664.6215571600342</v>
      </c>
      <c r="K221">
        <f t="shared" ca="1" si="26"/>
        <v>6269.4664838884182</v>
      </c>
    </row>
    <row r="222" spans="1:11" x14ac:dyDescent="0.75">
      <c r="A222" s="34">
        <f t="shared" si="27"/>
        <v>201</v>
      </c>
      <c r="B222" s="66" t="s">
        <v>300</v>
      </c>
      <c r="C222" s="34">
        <v>20</v>
      </c>
      <c r="D222" s="34">
        <f t="shared" si="21"/>
        <v>15.75</v>
      </c>
      <c r="E222" s="34">
        <f t="shared" si="22"/>
        <v>45360</v>
      </c>
      <c r="F222">
        <f t="shared" si="23"/>
        <v>7711.2000000000007</v>
      </c>
      <c r="G222">
        <f t="shared" si="24"/>
        <v>7402.7520000000004</v>
      </c>
      <c r="H222" s="18">
        <f ca="1">(277.78*'Energy Usage'!I210+277.78*'Energy Usage'!M210)/0.92</f>
        <v>0</v>
      </c>
      <c r="I222">
        <f>277.8*'Energy Usage'!O210</f>
        <v>1041.7500000000002</v>
      </c>
      <c r="J222">
        <f t="shared" ca="1" si="25"/>
        <v>1085.1562500000002</v>
      </c>
      <c r="K222">
        <f t="shared" ca="1" si="26"/>
        <v>8000</v>
      </c>
    </row>
    <row r="223" spans="1:11" x14ac:dyDescent="0.75">
      <c r="A223" s="34">
        <f t="shared" si="27"/>
        <v>202</v>
      </c>
      <c r="B223" s="66" t="s">
        <v>300</v>
      </c>
      <c r="C223" s="34">
        <v>21</v>
      </c>
      <c r="D223" s="34">
        <f t="shared" si="21"/>
        <v>15.75</v>
      </c>
      <c r="E223" s="34">
        <f t="shared" si="22"/>
        <v>45360</v>
      </c>
      <c r="F223">
        <f t="shared" si="23"/>
        <v>7711.2000000000007</v>
      </c>
      <c r="G223">
        <f t="shared" si="24"/>
        <v>7402.7520000000004</v>
      </c>
      <c r="H223" s="18">
        <f ca="1">(277.78*'Energy Usage'!I211+277.78*'Energy Usage'!M211)/0.92</f>
        <v>0</v>
      </c>
      <c r="I223">
        <f>277.8*'Energy Usage'!O211</f>
        <v>1041.7500000000002</v>
      </c>
      <c r="J223">
        <f t="shared" ca="1" si="25"/>
        <v>1085.1562500000002</v>
      </c>
      <c r="K223">
        <f t="shared" ca="1" si="26"/>
        <v>8000</v>
      </c>
    </row>
    <row r="224" spans="1:11" x14ac:dyDescent="0.75">
      <c r="A224" s="34">
        <f t="shared" si="27"/>
        <v>203</v>
      </c>
      <c r="B224" s="66" t="s">
        <v>300</v>
      </c>
      <c r="C224" s="34">
        <v>22</v>
      </c>
      <c r="D224" s="34">
        <f t="shared" si="21"/>
        <v>15.75</v>
      </c>
      <c r="E224" s="34">
        <f t="shared" si="22"/>
        <v>45360</v>
      </c>
      <c r="F224">
        <f t="shared" si="23"/>
        <v>7711.2000000000007</v>
      </c>
      <c r="G224">
        <f t="shared" si="24"/>
        <v>7402.7520000000004</v>
      </c>
      <c r="H224" s="18">
        <f ca="1">(277.78*'Energy Usage'!I212+277.78*'Energy Usage'!M212)/0.92</f>
        <v>2472.3853105494777</v>
      </c>
      <c r="I224">
        <f>277.8*'Energy Usage'!O212</f>
        <v>1041.7500000000002</v>
      </c>
      <c r="J224">
        <f t="shared" ca="1" si="25"/>
        <v>3660.5576151557066</v>
      </c>
      <c r="K224">
        <f t="shared" ca="1" si="26"/>
        <v>8000</v>
      </c>
    </row>
    <row r="225" spans="1:11" x14ac:dyDescent="0.75">
      <c r="A225" s="34">
        <f t="shared" si="27"/>
        <v>204</v>
      </c>
      <c r="B225" s="66" t="s">
        <v>300</v>
      </c>
      <c r="C225" s="34">
        <v>23</v>
      </c>
      <c r="D225" s="34">
        <f t="shared" si="21"/>
        <v>15.75</v>
      </c>
      <c r="E225" s="34">
        <f t="shared" si="22"/>
        <v>45360</v>
      </c>
      <c r="F225">
        <f t="shared" si="23"/>
        <v>7711.2000000000007</v>
      </c>
      <c r="G225">
        <f t="shared" si="24"/>
        <v>7402.7520000000004</v>
      </c>
      <c r="H225" s="18">
        <f ca="1">(277.78*'Energy Usage'!I213+277.78*'Energy Usage'!M213)/0.92</f>
        <v>5624.6765815000617</v>
      </c>
      <c r="I225">
        <f>277.8*'Energy Usage'!O213</f>
        <v>1041.7500000000002</v>
      </c>
      <c r="J225">
        <f t="shared" ca="1" si="25"/>
        <v>6944.1943557292316</v>
      </c>
      <c r="K225">
        <f t="shared" ca="1" si="26"/>
        <v>8000</v>
      </c>
    </row>
    <row r="226" spans="1:11" x14ac:dyDescent="0.75">
      <c r="A226" s="34">
        <f t="shared" si="27"/>
        <v>205</v>
      </c>
      <c r="B226" s="66" t="s">
        <v>300</v>
      </c>
      <c r="C226" s="34">
        <v>24</v>
      </c>
      <c r="D226" s="34">
        <f t="shared" si="21"/>
        <v>15.75</v>
      </c>
      <c r="E226" s="34">
        <f t="shared" si="22"/>
        <v>45360</v>
      </c>
      <c r="F226">
        <f t="shared" si="23"/>
        <v>7711.2000000000007</v>
      </c>
      <c r="G226">
        <f t="shared" si="24"/>
        <v>7402.7520000000004</v>
      </c>
      <c r="H226" s="18">
        <f ca="1">(277.78*'Energy Usage'!I214+277.78*'Energy Usage'!M214)/0.92</f>
        <v>185.4288982912108</v>
      </c>
      <c r="I226">
        <f>277.8*'Energy Usage'!O214</f>
        <v>1041.7500000000002</v>
      </c>
      <c r="J226">
        <f t="shared" ca="1" si="25"/>
        <v>1278.3113523866782</v>
      </c>
      <c r="K226">
        <f t="shared" ca="1" si="26"/>
        <v>8000</v>
      </c>
    </row>
    <row r="227" spans="1:11" x14ac:dyDescent="0.75">
      <c r="A227" s="34">
        <f t="shared" si="27"/>
        <v>206</v>
      </c>
      <c r="B227" s="66" t="s">
        <v>300</v>
      </c>
      <c r="C227" s="34">
        <v>25</v>
      </c>
      <c r="D227" s="34">
        <f t="shared" si="21"/>
        <v>15.75</v>
      </c>
      <c r="E227" s="34">
        <f t="shared" si="22"/>
        <v>45360</v>
      </c>
      <c r="F227">
        <f t="shared" si="23"/>
        <v>7711.2000000000007</v>
      </c>
      <c r="G227">
        <f t="shared" si="24"/>
        <v>7402.7520000000004</v>
      </c>
      <c r="H227" s="18">
        <f ca="1">(277.78*'Energy Usage'!I215+277.78*'Energy Usage'!M215)/0.92</f>
        <v>0</v>
      </c>
      <c r="I227">
        <f>277.8*'Energy Usage'!O215</f>
        <v>1041.7500000000002</v>
      </c>
      <c r="J227">
        <f t="shared" ca="1" si="25"/>
        <v>1085.1562500000002</v>
      </c>
      <c r="K227">
        <f t="shared" ca="1" si="26"/>
        <v>8000</v>
      </c>
    </row>
    <row r="228" spans="1:11" x14ac:dyDescent="0.75">
      <c r="A228" s="34">
        <f t="shared" si="27"/>
        <v>207</v>
      </c>
      <c r="B228" s="66" t="s">
        <v>300</v>
      </c>
      <c r="C228" s="34">
        <v>26</v>
      </c>
      <c r="D228" s="34">
        <f t="shared" si="21"/>
        <v>15.75</v>
      </c>
      <c r="E228" s="34">
        <f t="shared" si="22"/>
        <v>45360</v>
      </c>
      <c r="F228">
        <f t="shared" si="23"/>
        <v>7711.2000000000007</v>
      </c>
      <c r="G228">
        <f t="shared" si="24"/>
        <v>7402.7520000000004</v>
      </c>
      <c r="H228" s="18">
        <f ca="1">(277.78*'Energy Usage'!I216+277.78*'Energy Usage'!M216)/0.92</f>
        <v>0</v>
      </c>
      <c r="I228">
        <f>277.8*'Energy Usage'!O216</f>
        <v>1041.7500000000002</v>
      </c>
      <c r="J228">
        <f t="shared" ca="1" si="25"/>
        <v>1085.1562500000002</v>
      </c>
      <c r="K228">
        <f t="shared" ca="1" si="26"/>
        <v>8000</v>
      </c>
    </row>
    <row r="229" spans="1:11" x14ac:dyDescent="0.75">
      <c r="A229" s="34">
        <f t="shared" si="27"/>
        <v>208</v>
      </c>
      <c r="B229" s="66" t="s">
        <v>300</v>
      </c>
      <c r="C229" s="34">
        <v>27</v>
      </c>
      <c r="D229" s="34">
        <f t="shared" si="21"/>
        <v>15.75</v>
      </c>
      <c r="E229" s="34">
        <f t="shared" si="22"/>
        <v>45360</v>
      </c>
      <c r="F229">
        <f t="shared" si="23"/>
        <v>7711.2000000000007</v>
      </c>
      <c r="G229">
        <f t="shared" si="24"/>
        <v>7402.7520000000004</v>
      </c>
      <c r="H229" s="18">
        <f ca="1">(277.78*'Energy Usage'!I217+277.78*'Energy Usage'!M217)/0.92</f>
        <v>0</v>
      </c>
      <c r="I229">
        <f>277.8*'Energy Usage'!O217</f>
        <v>1041.7500000000002</v>
      </c>
      <c r="J229">
        <f t="shared" ca="1" si="25"/>
        <v>1085.1562500000002</v>
      </c>
      <c r="K229">
        <f t="shared" ca="1" si="26"/>
        <v>8000</v>
      </c>
    </row>
    <row r="230" spans="1:11" x14ac:dyDescent="0.75">
      <c r="A230" s="34">
        <f t="shared" si="27"/>
        <v>209</v>
      </c>
      <c r="B230" s="66" t="s">
        <v>300</v>
      </c>
      <c r="C230" s="34">
        <v>28</v>
      </c>
      <c r="D230" s="34">
        <f t="shared" si="21"/>
        <v>15.75</v>
      </c>
      <c r="E230" s="34">
        <f t="shared" si="22"/>
        <v>45360</v>
      </c>
      <c r="F230">
        <f t="shared" si="23"/>
        <v>7711.2000000000007</v>
      </c>
      <c r="G230">
        <f t="shared" si="24"/>
        <v>7402.7520000000004</v>
      </c>
      <c r="H230" s="18">
        <f ca="1">(277.78*'Energy Usage'!I218+277.78*'Energy Usage'!M218)/0.92</f>
        <v>0</v>
      </c>
      <c r="I230">
        <f>277.8*'Energy Usage'!O218</f>
        <v>1041.7500000000002</v>
      </c>
      <c r="J230">
        <f t="shared" ca="1" si="25"/>
        <v>1085.1562500000002</v>
      </c>
      <c r="K230">
        <f t="shared" ca="1" si="26"/>
        <v>8000</v>
      </c>
    </row>
    <row r="231" spans="1:11" x14ac:dyDescent="0.75">
      <c r="A231" s="34">
        <f t="shared" si="27"/>
        <v>210</v>
      </c>
      <c r="B231" s="66" t="s">
        <v>300</v>
      </c>
      <c r="C231" s="34">
        <v>29</v>
      </c>
      <c r="D231" s="34">
        <f t="shared" si="21"/>
        <v>15.75</v>
      </c>
      <c r="E231" s="34">
        <f t="shared" si="22"/>
        <v>45360</v>
      </c>
      <c r="F231">
        <f t="shared" si="23"/>
        <v>7711.2000000000007</v>
      </c>
      <c r="G231">
        <f t="shared" si="24"/>
        <v>7402.7520000000004</v>
      </c>
      <c r="H231" s="18">
        <f ca="1">(277.78*'Energy Usage'!I219+277.78*'Energy Usage'!M219)/0.92</f>
        <v>0</v>
      </c>
      <c r="I231">
        <f>277.8*'Energy Usage'!O219</f>
        <v>1041.7500000000002</v>
      </c>
      <c r="J231">
        <f t="shared" ca="1" si="25"/>
        <v>1085.1562500000002</v>
      </c>
      <c r="K231">
        <f t="shared" ca="1" si="26"/>
        <v>8000</v>
      </c>
    </row>
    <row r="232" spans="1:11" x14ac:dyDescent="0.75">
      <c r="A232" s="34">
        <f t="shared" si="27"/>
        <v>211</v>
      </c>
      <c r="B232" s="66" t="s">
        <v>300</v>
      </c>
      <c r="C232" s="34">
        <v>30</v>
      </c>
      <c r="D232" s="34">
        <f t="shared" si="21"/>
        <v>15.75</v>
      </c>
      <c r="E232" s="34">
        <f t="shared" si="22"/>
        <v>45360</v>
      </c>
      <c r="F232">
        <f t="shared" si="23"/>
        <v>7711.2000000000007</v>
      </c>
      <c r="G232">
        <f t="shared" si="24"/>
        <v>7402.7520000000004</v>
      </c>
      <c r="H232" s="18">
        <f ca="1">(277.78*'Energy Usage'!I220+277.78*'Energy Usage'!M220)/0.92</f>
        <v>0</v>
      </c>
      <c r="I232">
        <f>277.8*'Energy Usage'!O220</f>
        <v>1041.7500000000002</v>
      </c>
      <c r="J232">
        <f t="shared" ca="1" si="25"/>
        <v>1085.1562500000002</v>
      </c>
      <c r="K232">
        <f t="shared" ca="1" si="26"/>
        <v>8000</v>
      </c>
    </row>
    <row r="233" spans="1:11" x14ac:dyDescent="0.75">
      <c r="A233" s="34">
        <f t="shared" si="27"/>
        <v>212</v>
      </c>
      <c r="B233" s="66" t="s">
        <v>300</v>
      </c>
      <c r="C233" s="34">
        <v>31</v>
      </c>
      <c r="D233" s="34">
        <f t="shared" si="21"/>
        <v>15.75</v>
      </c>
      <c r="E233" s="34">
        <f t="shared" si="22"/>
        <v>45360</v>
      </c>
      <c r="F233">
        <f t="shared" si="23"/>
        <v>7711.2000000000007</v>
      </c>
      <c r="G233">
        <f t="shared" si="24"/>
        <v>7402.7520000000004</v>
      </c>
      <c r="H233" s="18">
        <f ca="1">(277.78*'Energy Usage'!I221+277.78*'Energy Usage'!M221)/0.92</f>
        <v>0</v>
      </c>
      <c r="I233">
        <f>277.8*'Energy Usage'!O221</f>
        <v>1041.7500000000002</v>
      </c>
      <c r="J233">
        <f t="shared" ca="1" si="25"/>
        <v>1085.1562500000002</v>
      </c>
      <c r="K233">
        <f t="shared" ca="1" si="26"/>
        <v>8000</v>
      </c>
    </row>
    <row r="234" spans="1:11" x14ac:dyDescent="0.75">
      <c r="A234" s="34">
        <f t="shared" si="27"/>
        <v>213</v>
      </c>
      <c r="B234" s="66" t="s">
        <v>302</v>
      </c>
      <c r="C234" s="34">
        <v>1</v>
      </c>
      <c r="D234" s="34">
        <f t="shared" si="21"/>
        <v>14.2</v>
      </c>
      <c r="E234" s="34">
        <f t="shared" si="22"/>
        <v>40896</v>
      </c>
      <c r="F234">
        <f t="shared" si="23"/>
        <v>6952.3200000000006</v>
      </c>
      <c r="G234">
        <f t="shared" si="24"/>
        <v>6674.2272000000003</v>
      </c>
      <c r="H234" s="18">
        <f ca="1">(277.78*'Energy Usage'!I222+277.78*'Energy Usage'!M222)/0.92</f>
        <v>0</v>
      </c>
      <c r="I234">
        <f>277.8*'Energy Usage'!O222</f>
        <v>1041.7500000000002</v>
      </c>
      <c r="J234">
        <f t="shared" ca="1" si="25"/>
        <v>1085.1562500000002</v>
      </c>
      <c r="K234">
        <f t="shared" ca="1" si="26"/>
        <v>8000</v>
      </c>
    </row>
    <row r="235" spans="1:11" x14ac:dyDescent="0.75">
      <c r="A235" s="34">
        <f t="shared" si="27"/>
        <v>214</v>
      </c>
      <c r="B235" s="66" t="s">
        <v>302</v>
      </c>
      <c r="C235" s="34">
        <v>2</v>
      </c>
      <c r="D235" s="34">
        <f t="shared" si="21"/>
        <v>14.2</v>
      </c>
      <c r="E235" s="34">
        <f t="shared" si="22"/>
        <v>40896</v>
      </c>
      <c r="F235">
        <f t="shared" si="23"/>
        <v>6952.3200000000006</v>
      </c>
      <c r="G235">
        <f t="shared" si="24"/>
        <v>6674.2272000000003</v>
      </c>
      <c r="H235" s="18">
        <f ca="1">(277.78*'Energy Usage'!I223+277.78*'Energy Usage'!M223)/0.92</f>
        <v>0</v>
      </c>
      <c r="I235">
        <f>277.8*'Energy Usage'!O223</f>
        <v>1041.7500000000002</v>
      </c>
      <c r="J235">
        <f t="shared" ca="1" si="25"/>
        <v>1085.1562500000002</v>
      </c>
      <c r="K235">
        <f t="shared" ca="1" si="26"/>
        <v>8000</v>
      </c>
    </row>
    <row r="236" spans="1:11" x14ac:dyDescent="0.75">
      <c r="A236" s="34">
        <f t="shared" si="27"/>
        <v>215</v>
      </c>
      <c r="B236" s="66" t="s">
        <v>302</v>
      </c>
      <c r="C236" s="34">
        <v>3</v>
      </c>
      <c r="D236" s="34">
        <f t="shared" si="21"/>
        <v>14.2</v>
      </c>
      <c r="E236" s="34">
        <f t="shared" si="22"/>
        <v>40896</v>
      </c>
      <c r="F236">
        <f t="shared" si="23"/>
        <v>6952.3200000000006</v>
      </c>
      <c r="G236">
        <f t="shared" si="24"/>
        <v>6674.2272000000003</v>
      </c>
      <c r="H236" s="18">
        <f ca="1">(277.78*'Energy Usage'!I224+277.78*'Energy Usage'!M224)/0.92</f>
        <v>0</v>
      </c>
      <c r="I236">
        <f>277.8*'Energy Usage'!O224</f>
        <v>1041.7500000000002</v>
      </c>
      <c r="J236">
        <f t="shared" ca="1" si="25"/>
        <v>1085.1562500000002</v>
      </c>
      <c r="K236">
        <f t="shared" ca="1" si="26"/>
        <v>8000</v>
      </c>
    </row>
    <row r="237" spans="1:11" x14ac:dyDescent="0.75">
      <c r="A237" s="34">
        <f t="shared" si="27"/>
        <v>216</v>
      </c>
      <c r="B237" s="66" t="s">
        <v>302</v>
      </c>
      <c r="C237" s="34">
        <v>4</v>
      </c>
      <c r="D237" s="34">
        <f t="shared" si="21"/>
        <v>14.2</v>
      </c>
      <c r="E237" s="34">
        <f t="shared" si="22"/>
        <v>40896</v>
      </c>
      <c r="F237">
        <f t="shared" si="23"/>
        <v>6952.3200000000006</v>
      </c>
      <c r="G237">
        <f t="shared" si="24"/>
        <v>6674.2272000000003</v>
      </c>
      <c r="H237" s="18">
        <f ca="1">(277.78*'Energy Usage'!I225+277.78*'Energy Usage'!M225)/0.92</f>
        <v>0</v>
      </c>
      <c r="I237">
        <f>277.8*'Energy Usage'!O225</f>
        <v>1041.7500000000002</v>
      </c>
      <c r="J237">
        <f t="shared" ca="1" si="25"/>
        <v>1085.1562500000002</v>
      </c>
      <c r="K237">
        <f t="shared" ca="1" si="26"/>
        <v>8000</v>
      </c>
    </row>
    <row r="238" spans="1:11" x14ac:dyDescent="0.75">
      <c r="A238" s="34">
        <f t="shared" si="27"/>
        <v>217</v>
      </c>
      <c r="B238" s="66" t="s">
        <v>302</v>
      </c>
      <c r="C238" s="34">
        <v>5</v>
      </c>
      <c r="D238" s="34">
        <f t="shared" si="21"/>
        <v>14.2</v>
      </c>
      <c r="E238" s="34">
        <f t="shared" si="22"/>
        <v>40896</v>
      </c>
      <c r="F238">
        <f t="shared" si="23"/>
        <v>6952.3200000000006</v>
      </c>
      <c r="G238">
        <f t="shared" si="24"/>
        <v>6674.2272000000003</v>
      </c>
      <c r="H238" s="18">
        <f ca="1">(277.78*'Energy Usage'!I226+277.78*'Energy Usage'!M226)/0.92</f>
        <v>0</v>
      </c>
      <c r="I238">
        <f>277.8*'Energy Usage'!O226</f>
        <v>1041.7500000000002</v>
      </c>
      <c r="J238">
        <f t="shared" ca="1" si="25"/>
        <v>1085.1562500000002</v>
      </c>
      <c r="K238">
        <f t="shared" ca="1" si="26"/>
        <v>8000</v>
      </c>
    </row>
    <row r="239" spans="1:11" x14ac:dyDescent="0.75">
      <c r="A239" s="34">
        <f t="shared" si="27"/>
        <v>218</v>
      </c>
      <c r="B239" s="66" t="s">
        <v>302</v>
      </c>
      <c r="C239" s="34">
        <v>6</v>
      </c>
      <c r="D239" s="34">
        <f t="shared" si="21"/>
        <v>14.2</v>
      </c>
      <c r="E239" s="34">
        <f t="shared" si="22"/>
        <v>40896</v>
      </c>
      <c r="F239">
        <f t="shared" si="23"/>
        <v>6952.3200000000006</v>
      </c>
      <c r="G239">
        <f t="shared" si="24"/>
        <v>6674.2272000000003</v>
      </c>
      <c r="H239" s="18">
        <f ca="1">(277.78*'Energy Usage'!I227+277.78*'Energy Usage'!M227)/0.92</f>
        <v>0</v>
      </c>
      <c r="I239">
        <f>277.8*'Energy Usage'!O227</f>
        <v>1041.7500000000002</v>
      </c>
      <c r="J239">
        <f t="shared" ca="1" si="25"/>
        <v>1085.1562500000002</v>
      </c>
      <c r="K239">
        <f t="shared" ca="1" si="26"/>
        <v>8000</v>
      </c>
    </row>
    <row r="240" spans="1:11" x14ac:dyDescent="0.75">
      <c r="A240" s="34">
        <f t="shared" si="27"/>
        <v>219</v>
      </c>
      <c r="B240" s="66" t="s">
        <v>302</v>
      </c>
      <c r="C240" s="34">
        <v>7</v>
      </c>
      <c r="D240" s="34">
        <f t="shared" si="21"/>
        <v>14.2</v>
      </c>
      <c r="E240" s="34">
        <f t="shared" si="22"/>
        <v>40896</v>
      </c>
      <c r="F240">
        <f t="shared" si="23"/>
        <v>6952.3200000000006</v>
      </c>
      <c r="G240">
        <f t="shared" si="24"/>
        <v>6674.2272000000003</v>
      </c>
      <c r="H240" s="18">
        <f ca="1">(277.78*'Energy Usage'!I228+277.78*'Energy Usage'!M228)/0.92</f>
        <v>0</v>
      </c>
      <c r="I240">
        <f>277.8*'Energy Usage'!O228</f>
        <v>1041.7500000000002</v>
      </c>
      <c r="J240">
        <f t="shared" ca="1" si="25"/>
        <v>1085.1562500000002</v>
      </c>
      <c r="K240">
        <f t="shared" ca="1" si="26"/>
        <v>8000</v>
      </c>
    </row>
    <row r="241" spans="1:11" x14ac:dyDescent="0.75">
      <c r="A241" s="34">
        <f t="shared" si="27"/>
        <v>220</v>
      </c>
      <c r="B241" s="66" t="s">
        <v>302</v>
      </c>
      <c r="C241" s="34">
        <v>8</v>
      </c>
      <c r="D241" s="34">
        <f t="shared" si="21"/>
        <v>14.2</v>
      </c>
      <c r="E241" s="34">
        <f t="shared" si="22"/>
        <v>40896</v>
      </c>
      <c r="F241">
        <f t="shared" si="23"/>
        <v>6952.3200000000006</v>
      </c>
      <c r="G241">
        <f t="shared" si="24"/>
        <v>6674.2272000000003</v>
      </c>
      <c r="H241" s="18">
        <f ca="1">(277.78*'Energy Usage'!I229+277.78*'Energy Usage'!M229)/0.92</f>
        <v>0</v>
      </c>
      <c r="I241">
        <f>277.8*'Energy Usage'!O229</f>
        <v>1041.7500000000002</v>
      </c>
      <c r="J241">
        <f t="shared" ca="1" si="25"/>
        <v>1085.1562500000002</v>
      </c>
      <c r="K241">
        <f t="shared" ca="1" si="26"/>
        <v>8000</v>
      </c>
    </row>
    <row r="242" spans="1:11" x14ac:dyDescent="0.75">
      <c r="A242" s="34">
        <f t="shared" si="27"/>
        <v>221</v>
      </c>
      <c r="B242" s="66" t="s">
        <v>302</v>
      </c>
      <c r="C242" s="34">
        <v>9</v>
      </c>
      <c r="D242" s="34">
        <f t="shared" si="21"/>
        <v>14.2</v>
      </c>
      <c r="E242" s="34">
        <f t="shared" si="22"/>
        <v>40896</v>
      </c>
      <c r="F242">
        <f t="shared" si="23"/>
        <v>6952.3200000000006</v>
      </c>
      <c r="G242">
        <f t="shared" si="24"/>
        <v>6674.2272000000003</v>
      </c>
      <c r="H242" s="18">
        <f ca="1">(277.78*'Energy Usage'!I230+277.78*'Energy Usage'!M230)/0.92</f>
        <v>0</v>
      </c>
      <c r="I242">
        <f>277.8*'Energy Usage'!O230</f>
        <v>1041.7500000000002</v>
      </c>
      <c r="J242">
        <f t="shared" ca="1" si="25"/>
        <v>1085.1562500000002</v>
      </c>
      <c r="K242">
        <f t="shared" ca="1" si="26"/>
        <v>8000</v>
      </c>
    </row>
    <row r="243" spans="1:11" x14ac:dyDescent="0.75">
      <c r="A243" s="34">
        <f t="shared" si="27"/>
        <v>222</v>
      </c>
      <c r="B243" s="66" t="s">
        <v>302</v>
      </c>
      <c r="C243" s="34">
        <v>10</v>
      </c>
      <c r="D243" s="34">
        <f t="shared" si="21"/>
        <v>14.2</v>
      </c>
      <c r="E243" s="34">
        <f t="shared" si="22"/>
        <v>40896</v>
      </c>
      <c r="F243">
        <f t="shared" si="23"/>
        <v>6952.3200000000006</v>
      </c>
      <c r="G243">
        <f t="shared" si="24"/>
        <v>6674.2272000000003</v>
      </c>
      <c r="H243" s="18">
        <f ca="1">(277.78*'Energy Usage'!I231+277.78*'Energy Usage'!M231)/0.92</f>
        <v>0</v>
      </c>
      <c r="I243">
        <f>277.8*'Energy Usage'!O231</f>
        <v>1041.7500000000002</v>
      </c>
      <c r="J243">
        <f t="shared" ca="1" si="25"/>
        <v>1085.1562500000002</v>
      </c>
      <c r="K243">
        <f t="shared" ca="1" si="26"/>
        <v>8000</v>
      </c>
    </row>
    <row r="244" spans="1:11" x14ac:dyDescent="0.75">
      <c r="A244" s="34">
        <f t="shared" si="27"/>
        <v>223</v>
      </c>
      <c r="B244" s="66" t="s">
        <v>302</v>
      </c>
      <c r="C244" s="34">
        <v>11</v>
      </c>
      <c r="D244" s="34">
        <f t="shared" si="21"/>
        <v>14.2</v>
      </c>
      <c r="E244" s="34">
        <f t="shared" si="22"/>
        <v>40896</v>
      </c>
      <c r="F244">
        <f t="shared" si="23"/>
        <v>6952.3200000000006</v>
      </c>
      <c r="G244">
        <f t="shared" si="24"/>
        <v>6674.2272000000003</v>
      </c>
      <c r="H244" s="18">
        <f ca="1">(277.78*'Energy Usage'!I232+277.78*'Energy Usage'!M232)/0.92</f>
        <v>0</v>
      </c>
      <c r="I244">
        <f>277.8*'Energy Usage'!O232</f>
        <v>1041.7500000000002</v>
      </c>
      <c r="J244">
        <f t="shared" ca="1" si="25"/>
        <v>1085.1562500000002</v>
      </c>
      <c r="K244">
        <f t="shared" ca="1" si="26"/>
        <v>8000</v>
      </c>
    </row>
    <row r="245" spans="1:11" x14ac:dyDescent="0.75">
      <c r="A245" s="34">
        <f t="shared" si="27"/>
        <v>224</v>
      </c>
      <c r="B245" s="66" t="s">
        <v>302</v>
      </c>
      <c r="C245" s="34">
        <v>12</v>
      </c>
      <c r="D245" s="34">
        <f t="shared" si="21"/>
        <v>14.2</v>
      </c>
      <c r="E245" s="34">
        <f t="shared" si="22"/>
        <v>40896</v>
      </c>
      <c r="F245">
        <f t="shared" si="23"/>
        <v>6952.3200000000006</v>
      </c>
      <c r="G245">
        <f t="shared" si="24"/>
        <v>6674.2272000000003</v>
      </c>
      <c r="H245" s="18">
        <f ca="1">(277.78*'Energy Usage'!I233+277.78*'Energy Usage'!M233)/0.92</f>
        <v>0</v>
      </c>
      <c r="I245">
        <f>277.8*'Energy Usage'!O233</f>
        <v>1041.7500000000002</v>
      </c>
      <c r="J245">
        <f t="shared" ca="1" si="25"/>
        <v>1085.1562500000002</v>
      </c>
      <c r="K245">
        <f t="shared" ca="1" si="26"/>
        <v>8000</v>
      </c>
    </row>
    <row r="246" spans="1:11" x14ac:dyDescent="0.75">
      <c r="A246" s="34">
        <f t="shared" si="27"/>
        <v>225</v>
      </c>
      <c r="B246" s="66" t="s">
        <v>302</v>
      </c>
      <c r="C246" s="34">
        <v>13</v>
      </c>
      <c r="D246" s="34">
        <f t="shared" si="21"/>
        <v>14.2</v>
      </c>
      <c r="E246" s="34">
        <f t="shared" si="22"/>
        <v>40896</v>
      </c>
      <c r="F246">
        <f t="shared" si="23"/>
        <v>6952.3200000000006</v>
      </c>
      <c r="G246">
        <f t="shared" si="24"/>
        <v>6674.2272000000003</v>
      </c>
      <c r="H246" s="18">
        <f ca="1">(277.78*'Energy Usage'!I234+277.78*'Energy Usage'!M234)/0.92</f>
        <v>0</v>
      </c>
      <c r="I246">
        <f>277.8*'Energy Usage'!O234</f>
        <v>1041.7500000000002</v>
      </c>
      <c r="J246">
        <f t="shared" ca="1" si="25"/>
        <v>1085.1562500000002</v>
      </c>
      <c r="K246">
        <f t="shared" ca="1" si="26"/>
        <v>8000</v>
      </c>
    </row>
    <row r="247" spans="1:11" x14ac:dyDescent="0.75">
      <c r="A247" s="34">
        <f t="shared" si="27"/>
        <v>226</v>
      </c>
      <c r="B247" s="66" t="s">
        <v>302</v>
      </c>
      <c r="C247" s="34">
        <v>14</v>
      </c>
      <c r="D247" s="34">
        <f t="shared" si="21"/>
        <v>14.2</v>
      </c>
      <c r="E247" s="34">
        <f t="shared" si="22"/>
        <v>40896</v>
      </c>
      <c r="F247">
        <f t="shared" si="23"/>
        <v>6952.3200000000006</v>
      </c>
      <c r="G247">
        <f t="shared" si="24"/>
        <v>6674.2272000000003</v>
      </c>
      <c r="H247" s="18">
        <f ca="1">(277.78*'Energy Usage'!I235+277.78*'Energy Usage'!M235)/0.92</f>
        <v>0</v>
      </c>
      <c r="I247">
        <f>277.8*'Energy Usage'!O235</f>
        <v>1041.7500000000002</v>
      </c>
      <c r="J247">
        <f t="shared" ca="1" si="25"/>
        <v>1085.1562500000002</v>
      </c>
      <c r="K247">
        <f t="shared" ca="1" si="26"/>
        <v>8000</v>
      </c>
    </row>
    <row r="248" spans="1:11" x14ac:dyDescent="0.75">
      <c r="A248" s="34">
        <f t="shared" si="27"/>
        <v>227</v>
      </c>
      <c r="B248" s="66" t="s">
        <v>302</v>
      </c>
      <c r="C248" s="34">
        <v>15</v>
      </c>
      <c r="D248" s="34">
        <f t="shared" si="21"/>
        <v>14.2</v>
      </c>
      <c r="E248" s="34">
        <f t="shared" si="22"/>
        <v>40896</v>
      </c>
      <c r="F248">
        <f t="shared" si="23"/>
        <v>6952.3200000000006</v>
      </c>
      <c r="G248">
        <f t="shared" si="24"/>
        <v>6674.2272000000003</v>
      </c>
      <c r="H248" s="18">
        <f ca="1">(277.78*'Energy Usage'!I236+277.78*'Energy Usage'!M236)/0.92</f>
        <v>0</v>
      </c>
      <c r="I248">
        <f>277.8*'Energy Usage'!O236</f>
        <v>1041.7500000000002</v>
      </c>
      <c r="J248">
        <f t="shared" ca="1" si="25"/>
        <v>1085.1562500000002</v>
      </c>
      <c r="K248">
        <f t="shared" ca="1" si="26"/>
        <v>8000</v>
      </c>
    </row>
    <row r="249" spans="1:11" x14ac:dyDescent="0.75">
      <c r="A249" s="34">
        <f t="shared" si="27"/>
        <v>228</v>
      </c>
      <c r="B249" s="66" t="s">
        <v>302</v>
      </c>
      <c r="C249" s="34">
        <v>16</v>
      </c>
      <c r="D249" s="34">
        <f t="shared" si="21"/>
        <v>14.2</v>
      </c>
      <c r="E249" s="34">
        <f t="shared" si="22"/>
        <v>40896</v>
      </c>
      <c r="F249">
        <f t="shared" si="23"/>
        <v>6952.3200000000006</v>
      </c>
      <c r="G249">
        <f t="shared" si="24"/>
        <v>6674.2272000000003</v>
      </c>
      <c r="H249" s="18">
        <f ca="1">(277.78*'Energy Usage'!I237+277.78*'Energy Usage'!M237)/0.92</f>
        <v>0</v>
      </c>
      <c r="I249">
        <f>277.8*'Energy Usage'!O237</f>
        <v>1041.7500000000002</v>
      </c>
      <c r="J249">
        <f t="shared" ca="1" si="25"/>
        <v>1085.1562500000002</v>
      </c>
      <c r="K249">
        <f t="shared" ca="1" si="26"/>
        <v>8000</v>
      </c>
    </row>
    <row r="250" spans="1:11" x14ac:dyDescent="0.75">
      <c r="A250" s="34">
        <f t="shared" si="27"/>
        <v>229</v>
      </c>
      <c r="B250" s="66" t="s">
        <v>302</v>
      </c>
      <c r="C250" s="34">
        <v>17</v>
      </c>
      <c r="D250" s="34">
        <f t="shared" si="21"/>
        <v>14.2</v>
      </c>
      <c r="E250" s="34">
        <f t="shared" si="22"/>
        <v>40896</v>
      </c>
      <c r="F250">
        <f t="shared" si="23"/>
        <v>6952.3200000000006</v>
      </c>
      <c r="G250">
        <f t="shared" si="24"/>
        <v>6674.2272000000003</v>
      </c>
      <c r="H250" s="18">
        <f ca="1">(277.78*'Energy Usage'!I238+277.78*'Energy Usage'!M238)/0.92</f>
        <v>0</v>
      </c>
      <c r="I250">
        <f>277.8*'Energy Usage'!O238</f>
        <v>1041.7500000000002</v>
      </c>
      <c r="J250">
        <f t="shared" ca="1" si="25"/>
        <v>1085.1562500000002</v>
      </c>
      <c r="K250">
        <f t="shared" ca="1" si="26"/>
        <v>8000</v>
      </c>
    </row>
    <row r="251" spans="1:11" x14ac:dyDescent="0.75">
      <c r="A251" s="34">
        <f t="shared" si="27"/>
        <v>230</v>
      </c>
      <c r="B251" s="66" t="s">
        <v>302</v>
      </c>
      <c r="C251" s="34">
        <v>18</v>
      </c>
      <c r="D251" s="34">
        <f t="shared" si="21"/>
        <v>14.2</v>
      </c>
      <c r="E251" s="34">
        <f t="shared" si="22"/>
        <v>40896</v>
      </c>
      <c r="F251">
        <f t="shared" si="23"/>
        <v>6952.3200000000006</v>
      </c>
      <c r="G251">
        <f t="shared" si="24"/>
        <v>6674.2272000000003</v>
      </c>
      <c r="H251" s="18">
        <f ca="1">(277.78*'Energy Usage'!I239+277.78*'Energy Usage'!M239)/0.92</f>
        <v>0</v>
      </c>
      <c r="I251">
        <f>277.8*'Energy Usage'!O239</f>
        <v>1041.7500000000002</v>
      </c>
      <c r="J251">
        <f t="shared" ca="1" si="25"/>
        <v>1085.1562500000002</v>
      </c>
      <c r="K251">
        <f t="shared" ca="1" si="26"/>
        <v>8000</v>
      </c>
    </row>
    <row r="252" spans="1:11" x14ac:dyDescent="0.75">
      <c r="A252" s="34">
        <f t="shared" si="27"/>
        <v>231</v>
      </c>
      <c r="B252" s="66" t="s">
        <v>302</v>
      </c>
      <c r="C252" s="34">
        <v>19</v>
      </c>
      <c r="D252" s="34">
        <f t="shared" si="21"/>
        <v>14.2</v>
      </c>
      <c r="E252" s="34">
        <f t="shared" si="22"/>
        <v>40896</v>
      </c>
      <c r="F252">
        <f t="shared" si="23"/>
        <v>6952.3200000000006</v>
      </c>
      <c r="G252">
        <f t="shared" si="24"/>
        <v>6674.2272000000003</v>
      </c>
      <c r="H252" s="18">
        <f ca="1">(277.78*'Energy Usage'!I240+277.78*'Energy Usage'!M240)/0.92</f>
        <v>0</v>
      </c>
      <c r="I252">
        <f>277.8*'Energy Usage'!O240</f>
        <v>1041.7500000000002</v>
      </c>
      <c r="J252">
        <f t="shared" ca="1" si="25"/>
        <v>1085.1562500000002</v>
      </c>
      <c r="K252">
        <f t="shared" ca="1" si="26"/>
        <v>8000</v>
      </c>
    </row>
    <row r="253" spans="1:11" x14ac:dyDescent="0.75">
      <c r="A253" s="34">
        <f t="shared" si="27"/>
        <v>232</v>
      </c>
      <c r="B253" s="66" t="s">
        <v>302</v>
      </c>
      <c r="C253" s="34">
        <v>20</v>
      </c>
      <c r="D253" s="34">
        <f t="shared" si="21"/>
        <v>14.2</v>
      </c>
      <c r="E253" s="34">
        <f t="shared" si="22"/>
        <v>40896</v>
      </c>
      <c r="F253">
        <f t="shared" si="23"/>
        <v>6952.3200000000006</v>
      </c>
      <c r="G253">
        <f t="shared" si="24"/>
        <v>6674.2272000000003</v>
      </c>
      <c r="H253" s="18">
        <f ca="1">(277.78*'Energy Usage'!I241+277.78*'Energy Usage'!M241)/0.92</f>
        <v>0</v>
      </c>
      <c r="I253">
        <f>277.8*'Energy Usage'!O241</f>
        <v>1041.7500000000002</v>
      </c>
      <c r="J253">
        <f t="shared" ca="1" si="25"/>
        <v>1085.1562500000002</v>
      </c>
      <c r="K253">
        <f t="shared" ca="1" si="26"/>
        <v>8000</v>
      </c>
    </row>
    <row r="254" spans="1:11" x14ac:dyDescent="0.75">
      <c r="A254" s="34">
        <f t="shared" si="27"/>
        <v>233</v>
      </c>
      <c r="B254" s="66" t="s">
        <v>302</v>
      </c>
      <c r="C254" s="34">
        <v>21</v>
      </c>
      <c r="D254" s="34">
        <f t="shared" si="21"/>
        <v>14.2</v>
      </c>
      <c r="E254" s="34">
        <f t="shared" si="22"/>
        <v>40896</v>
      </c>
      <c r="F254">
        <f t="shared" si="23"/>
        <v>6952.3200000000006</v>
      </c>
      <c r="G254">
        <f t="shared" si="24"/>
        <v>6674.2272000000003</v>
      </c>
      <c r="H254" s="18">
        <f ca="1">(277.78*'Energy Usage'!I242+277.78*'Energy Usage'!M242)/0.92</f>
        <v>0</v>
      </c>
      <c r="I254">
        <f>277.8*'Energy Usage'!O242</f>
        <v>1041.7500000000002</v>
      </c>
      <c r="J254">
        <f t="shared" ca="1" si="25"/>
        <v>1085.1562500000002</v>
      </c>
      <c r="K254">
        <f t="shared" ca="1" si="26"/>
        <v>8000</v>
      </c>
    </row>
    <row r="255" spans="1:11" x14ac:dyDescent="0.75">
      <c r="A255" s="34">
        <f t="shared" si="27"/>
        <v>234</v>
      </c>
      <c r="B255" s="66" t="s">
        <v>302</v>
      </c>
      <c r="C255" s="34">
        <v>22</v>
      </c>
      <c r="D255" s="34">
        <f t="shared" si="21"/>
        <v>14.2</v>
      </c>
      <c r="E255" s="34">
        <f t="shared" si="22"/>
        <v>40896</v>
      </c>
      <c r="F255">
        <f t="shared" si="23"/>
        <v>6952.3200000000006</v>
      </c>
      <c r="G255">
        <f t="shared" si="24"/>
        <v>6674.2272000000003</v>
      </c>
      <c r="H255" s="18">
        <f ca="1">(277.78*'Energy Usage'!I243+277.78*'Energy Usage'!M243)/0.92</f>
        <v>0</v>
      </c>
      <c r="I255">
        <f>277.8*'Energy Usage'!O243</f>
        <v>1041.7500000000002</v>
      </c>
      <c r="J255">
        <f t="shared" ca="1" si="25"/>
        <v>1085.1562500000002</v>
      </c>
      <c r="K255">
        <f t="shared" ca="1" si="26"/>
        <v>8000</v>
      </c>
    </row>
    <row r="256" spans="1:11" x14ac:dyDescent="0.75">
      <c r="A256" s="34">
        <f t="shared" si="27"/>
        <v>235</v>
      </c>
      <c r="B256" s="66" t="s">
        <v>302</v>
      </c>
      <c r="C256" s="34">
        <v>23</v>
      </c>
      <c r="D256" s="34">
        <f t="shared" si="21"/>
        <v>14.2</v>
      </c>
      <c r="E256" s="34">
        <f t="shared" si="22"/>
        <v>40896</v>
      </c>
      <c r="F256">
        <f t="shared" si="23"/>
        <v>6952.3200000000006</v>
      </c>
      <c r="G256">
        <f t="shared" si="24"/>
        <v>6674.2272000000003</v>
      </c>
      <c r="H256" s="18">
        <f ca="1">(277.78*'Energy Usage'!I244+277.78*'Energy Usage'!M244)/0.92</f>
        <v>0</v>
      </c>
      <c r="I256">
        <f>277.8*'Energy Usage'!O244</f>
        <v>1041.7500000000002</v>
      </c>
      <c r="J256">
        <f t="shared" ca="1" si="25"/>
        <v>1085.1562500000002</v>
      </c>
      <c r="K256">
        <f t="shared" ca="1" si="26"/>
        <v>8000</v>
      </c>
    </row>
    <row r="257" spans="1:11" x14ac:dyDescent="0.75">
      <c r="A257" s="34">
        <f t="shared" si="27"/>
        <v>236</v>
      </c>
      <c r="B257" s="66" t="s">
        <v>302</v>
      </c>
      <c r="C257" s="34">
        <v>24</v>
      </c>
      <c r="D257" s="34">
        <f t="shared" si="21"/>
        <v>14.2</v>
      </c>
      <c r="E257" s="34">
        <f t="shared" si="22"/>
        <v>40896</v>
      </c>
      <c r="F257">
        <f t="shared" si="23"/>
        <v>6952.3200000000006</v>
      </c>
      <c r="G257">
        <f t="shared" si="24"/>
        <v>6674.2272000000003</v>
      </c>
      <c r="H257" s="18">
        <f ca="1">(277.78*'Energy Usage'!I245+277.78*'Energy Usage'!M245)/0.92</f>
        <v>0</v>
      </c>
      <c r="I257">
        <f>277.8*'Energy Usage'!O245</f>
        <v>1041.7500000000002</v>
      </c>
      <c r="J257">
        <f t="shared" ca="1" si="25"/>
        <v>1085.1562500000002</v>
      </c>
      <c r="K257">
        <f t="shared" ca="1" si="26"/>
        <v>8000</v>
      </c>
    </row>
    <row r="258" spans="1:11" x14ac:dyDescent="0.75">
      <c r="A258" s="34">
        <f t="shared" si="27"/>
        <v>237</v>
      </c>
      <c r="B258" s="66" t="s">
        <v>302</v>
      </c>
      <c r="C258" s="34">
        <v>25</v>
      </c>
      <c r="D258" s="34">
        <f t="shared" si="21"/>
        <v>14.2</v>
      </c>
      <c r="E258" s="34">
        <f t="shared" si="22"/>
        <v>40896</v>
      </c>
      <c r="F258">
        <f t="shared" si="23"/>
        <v>6952.3200000000006</v>
      </c>
      <c r="G258">
        <f t="shared" si="24"/>
        <v>6674.2272000000003</v>
      </c>
      <c r="H258" s="18">
        <f ca="1">(277.78*'Energy Usage'!I246+277.78*'Energy Usage'!M246)/0.92</f>
        <v>0</v>
      </c>
      <c r="I258">
        <f>277.8*'Energy Usage'!O246</f>
        <v>1041.7500000000002</v>
      </c>
      <c r="J258">
        <f t="shared" ca="1" si="25"/>
        <v>1085.1562500000002</v>
      </c>
      <c r="K258">
        <f t="shared" ca="1" si="26"/>
        <v>8000</v>
      </c>
    </row>
    <row r="259" spans="1:11" x14ac:dyDescent="0.75">
      <c r="A259" s="34">
        <f t="shared" si="27"/>
        <v>238</v>
      </c>
      <c r="B259" s="66" t="s">
        <v>302</v>
      </c>
      <c r="C259" s="34">
        <v>26</v>
      </c>
      <c r="D259" s="34">
        <f t="shared" si="21"/>
        <v>14.2</v>
      </c>
      <c r="E259" s="34">
        <f t="shared" si="22"/>
        <v>40896</v>
      </c>
      <c r="F259">
        <f t="shared" si="23"/>
        <v>6952.3200000000006</v>
      </c>
      <c r="G259">
        <f t="shared" si="24"/>
        <v>6674.2272000000003</v>
      </c>
      <c r="H259" s="18">
        <f ca="1">(277.78*'Energy Usage'!I247+277.78*'Energy Usage'!M247)/0.92</f>
        <v>0</v>
      </c>
      <c r="I259">
        <f>277.8*'Energy Usage'!O247</f>
        <v>1041.7500000000002</v>
      </c>
      <c r="J259">
        <f t="shared" ca="1" si="25"/>
        <v>1085.1562500000002</v>
      </c>
      <c r="K259">
        <f t="shared" ca="1" si="26"/>
        <v>8000</v>
      </c>
    </row>
    <row r="260" spans="1:11" x14ac:dyDescent="0.75">
      <c r="A260" s="34">
        <f t="shared" si="27"/>
        <v>239</v>
      </c>
      <c r="B260" s="66" t="s">
        <v>302</v>
      </c>
      <c r="C260" s="34">
        <v>27</v>
      </c>
      <c r="D260" s="34">
        <f t="shared" si="21"/>
        <v>14.2</v>
      </c>
      <c r="E260" s="34">
        <f t="shared" si="22"/>
        <v>40896</v>
      </c>
      <c r="F260">
        <f t="shared" si="23"/>
        <v>6952.3200000000006</v>
      </c>
      <c r="G260">
        <f t="shared" si="24"/>
        <v>6674.2272000000003</v>
      </c>
      <c r="H260" s="18">
        <f ca="1">(277.78*'Energy Usage'!I248+277.78*'Energy Usage'!M248)/0.92</f>
        <v>0</v>
      </c>
      <c r="I260">
        <f>277.8*'Energy Usage'!O248</f>
        <v>1041.7500000000002</v>
      </c>
      <c r="J260">
        <f t="shared" ca="1" si="25"/>
        <v>1085.1562500000002</v>
      </c>
      <c r="K260">
        <f t="shared" ca="1" si="26"/>
        <v>8000</v>
      </c>
    </row>
    <row r="261" spans="1:11" x14ac:dyDescent="0.75">
      <c r="A261" s="34">
        <f t="shared" si="27"/>
        <v>240</v>
      </c>
      <c r="B261" s="66" t="s">
        <v>302</v>
      </c>
      <c r="C261" s="34">
        <v>28</v>
      </c>
      <c r="D261" s="34">
        <f t="shared" si="21"/>
        <v>14.2</v>
      </c>
      <c r="E261" s="34">
        <f t="shared" si="22"/>
        <v>40896</v>
      </c>
      <c r="F261">
        <f t="shared" si="23"/>
        <v>6952.3200000000006</v>
      </c>
      <c r="G261">
        <f t="shared" si="24"/>
        <v>6674.2272000000003</v>
      </c>
      <c r="H261" s="18">
        <f ca="1">(277.78*'Energy Usage'!I249+277.78*'Energy Usage'!M249)/0.92</f>
        <v>123.6192655274739</v>
      </c>
      <c r="I261">
        <f>277.8*'Energy Usage'!O249</f>
        <v>1041.7500000000002</v>
      </c>
      <c r="J261">
        <f t="shared" ca="1" si="25"/>
        <v>1213.9263182577856</v>
      </c>
      <c r="K261">
        <f t="shared" ca="1" si="26"/>
        <v>8000</v>
      </c>
    </row>
    <row r="262" spans="1:11" x14ac:dyDescent="0.75">
      <c r="A262" s="34">
        <f t="shared" si="27"/>
        <v>241</v>
      </c>
      <c r="B262" s="66" t="s">
        <v>302</v>
      </c>
      <c r="C262" s="34">
        <v>29</v>
      </c>
      <c r="D262" s="34">
        <f t="shared" si="21"/>
        <v>14.2</v>
      </c>
      <c r="E262" s="34">
        <f t="shared" si="22"/>
        <v>40896</v>
      </c>
      <c r="F262">
        <f t="shared" si="23"/>
        <v>6952.3200000000006</v>
      </c>
      <c r="G262">
        <f t="shared" si="24"/>
        <v>6674.2272000000003</v>
      </c>
      <c r="H262" s="18">
        <f ca="1">(277.78*'Energy Usage'!I250+277.78*'Energy Usage'!M250)/0.92</f>
        <v>2410.57567778574</v>
      </c>
      <c r="I262">
        <f>277.8*'Energy Usage'!O250</f>
        <v>1041.7500000000002</v>
      </c>
      <c r="J262">
        <f t="shared" ca="1" si="25"/>
        <v>3596.1725810268131</v>
      </c>
      <c r="K262">
        <f t="shared" ca="1" si="26"/>
        <v>8000</v>
      </c>
    </row>
    <row r="263" spans="1:11" x14ac:dyDescent="0.75">
      <c r="A263" s="34">
        <f t="shared" si="27"/>
        <v>242</v>
      </c>
      <c r="B263" s="66" t="s">
        <v>302</v>
      </c>
      <c r="C263" s="34">
        <v>30</v>
      </c>
      <c r="D263" s="34">
        <f t="shared" si="21"/>
        <v>14.2</v>
      </c>
      <c r="E263" s="34">
        <f t="shared" si="22"/>
        <v>40896</v>
      </c>
      <c r="F263">
        <f t="shared" si="23"/>
        <v>6952.3200000000006</v>
      </c>
      <c r="G263">
        <f t="shared" si="24"/>
        <v>6674.2272000000003</v>
      </c>
      <c r="H263" s="18">
        <f ca="1">(277.78*'Energy Usage'!I251+277.78*'Energy Usage'!M251)/0.92</f>
        <v>1112.5733897472651</v>
      </c>
      <c r="I263">
        <f>277.8*'Energy Usage'!O251</f>
        <v>1041.7500000000002</v>
      </c>
      <c r="J263">
        <f t="shared" ca="1" si="25"/>
        <v>2244.0868643200683</v>
      </c>
      <c r="K263">
        <f t="shared" ca="1" si="26"/>
        <v>8000</v>
      </c>
    </row>
    <row r="264" spans="1:11" x14ac:dyDescent="0.75">
      <c r="A264" s="34">
        <f t="shared" si="27"/>
        <v>243</v>
      </c>
      <c r="B264" s="66" t="s">
        <v>302</v>
      </c>
      <c r="C264" s="34">
        <v>31</v>
      </c>
      <c r="D264" s="34">
        <f t="shared" si="21"/>
        <v>14.2</v>
      </c>
      <c r="E264" s="34">
        <f t="shared" si="22"/>
        <v>40896</v>
      </c>
      <c r="F264">
        <f t="shared" si="23"/>
        <v>6952.3200000000006</v>
      </c>
      <c r="G264">
        <f t="shared" si="24"/>
        <v>6674.2272000000003</v>
      </c>
      <c r="H264" s="18">
        <f ca="1">(277.78*'Energy Usage'!I252+277.78*'Energy Usage'!M252)/0.92</f>
        <v>3275.9105364780576</v>
      </c>
      <c r="I264">
        <f>277.8*'Energy Usage'!O252</f>
        <v>1041.7500000000002</v>
      </c>
      <c r="J264">
        <f t="shared" ca="1" si="25"/>
        <v>4497.5630588313106</v>
      </c>
      <c r="K264">
        <f t="shared" ca="1" si="26"/>
        <v>8000</v>
      </c>
    </row>
    <row r="265" spans="1:11" x14ac:dyDescent="0.75">
      <c r="A265" s="34">
        <f t="shared" si="27"/>
        <v>244</v>
      </c>
      <c r="B265" s="66" t="s">
        <v>305</v>
      </c>
      <c r="C265" s="34">
        <v>1</v>
      </c>
      <c r="D265" s="34">
        <f t="shared" si="21"/>
        <v>12.5</v>
      </c>
      <c r="E265" s="34">
        <f t="shared" si="22"/>
        <v>36000</v>
      </c>
      <c r="F265">
        <f t="shared" si="23"/>
        <v>6120</v>
      </c>
      <c r="G265">
        <f t="shared" si="24"/>
        <v>5875.2</v>
      </c>
      <c r="H265" s="18">
        <f ca="1">(277.78*'Energy Usage'!I253+277.78*'Energy Usage'!M253)/0.92</f>
        <v>988.9541242197912</v>
      </c>
      <c r="I265">
        <f>277.8*'Energy Usage'!O253</f>
        <v>1041.7500000000002</v>
      </c>
      <c r="J265">
        <f t="shared" ca="1" si="25"/>
        <v>2115.3167960622827</v>
      </c>
      <c r="K265">
        <f t="shared" ca="1" si="26"/>
        <v>8000</v>
      </c>
    </row>
    <row r="266" spans="1:11" x14ac:dyDescent="0.75">
      <c r="A266" s="34">
        <f t="shared" si="27"/>
        <v>245</v>
      </c>
      <c r="B266" s="66" t="s">
        <v>305</v>
      </c>
      <c r="C266" s="34">
        <v>2</v>
      </c>
      <c r="D266" s="34">
        <f t="shared" si="21"/>
        <v>12.5</v>
      </c>
      <c r="E266" s="34">
        <f t="shared" si="22"/>
        <v>36000</v>
      </c>
      <c r="F266">
        <f t="shared" si="23"/>
        <v>6120</v>
      </c>
      <c r="G266">
        <f t="shared" si="24"/>
        <v>5875.2</v>
      </c>
      <c r="H266" s="18">
        <f ca="1">(277.78*'Energy Usage'!I254+277.78*'Energy Usage'!M254)/0.92</f>
        <v>1916.0986156758452</v>
      </c>
      <c r="I266">
        <f>277.8*'Energy Usage'!O254</f>
        <v>1041.7500000000002</v>
      </c>
      <c r="J266">
        <f t="shared" ca="1" si="25"/>
        <v>3081.0923079956724</v>
      </c>
      <c r="K266">
        <f t="shared" ca="1" si="26"/>
        <v>8000</v>
      </c>
    </row>
    <row r="267" spans="1:11" x14ac:dyDescent="0.75">
      <c r="A267" s="34">
        <f t="shared" si="27"/>
        <v>246</v>
      </c>
      <c r="B267" s="66" t="s">
        <v>305</v>
      </c>
      <c r="C267" s="34">
        <v>3</v>
      </c>
      <c r="D267" s="34">
        <f t="shared" si="21"/>
        <v>12.5</v>
      </c>
      <c r="E267" s="34">
        <f t="shared" si="22"/>
        <v>36000</v>
      </c>
      <c r="F267">
        <f t="shared" si="23"/>
        <v>6120</v>
      </c>
      <c r="G267">
        <f t="shared" si="24"/>
        <v>5875.2</v>
      </c>
      <c r="H267" s="18">
        <f ca="1">(277.78*'Energy Usage'!I255+277.78*'Energy Usage'!M255)/0.92</f>
        <v>0</v>
      </c>
      <c r="I267">
        <f>277.8*'Energy Usage'!O255</f>
        <v>1041.7500000000002</v>
      </c>
      <c r="J267">
        <f t="shared" ca="1" si="25"/>
        <v>1085.1562500000002</v>
      </c>
      <c r="K267">
        <f t="shared" ca="1" si="26"/>
        <v>8000</v>
      </c>
    </row>
    <row r="268" spans="1:11" x14ac:dyDescent="0.75">
      <c r="A268" s="34">
        <f t="shared" si="27"/>
        <v>247</v>
      </c>
      <c r="B268" s="66" t="s">
        <v>305</v>
      </c>
      <c r="C268" s="34">
        <v>4</v>
      </c>
      <c r="D268" s="34">
        <f t="shared" si="21"/>
        <v>12.5</v>
      </c>
      <c r="E268" s="34">
        <f t="shared" si="22"/>
        <v>36000</v>
      </c>
      <c r="F268">
        <f t="shared" si="23"/>
        <v>6120</v>
      </c>
      <c r="G268">
        <f t="shared" si="24"/>
        <v>5875.2</v>
      </c>
      <c r="H268" s="18">
        <f ca="1">(277.78*'Energy Usage'!I256+277.78*'Energy Usage'!M256)/0.92</f>
        <v>0</v>
      </c>
      <c r="I268">
        <f>277.8*'Energy Usage'!O256</f>
        <v>1041.7500000000002</v>
      </c>
      <c r="J268">
        <f t="shared" ca="1" si="25"/>
        <v>1085.1562500000002</v>
      </c>
      <c r="K268">
        <f t="shared" ca="1" si="26"/>
        <v>8000</v>
      </c>
    </row>
    <row r="269" spans="1:11" x14ac:dyDescent="0.75">
      <c r="A269" s="34">
        <f t="shared" si="27"/>
        <v>248</v>
      </c>
      <c r="B269" s="66" t="s">
        <v>305</v>
      </c>
      <c r="C269" s="34">
        <v>5</v>
      </c>
      <c r="D269" s="34">
        <f t="shared" si="21"/>
        <v>12.5</v>
      </c>
      <c r="E269" s="34">
        <f t="shared" si="22"/>
        <v>36000</v>
      </c>
      <c r="F269">
        <f t="shared" si="23"/>
        <v>6120</v>
      </c>
      <c r="G269">
        <f t="shared" si="24"/>
        <v>5875.2</v>
      </c>
      <c r="H269" s="18">
        <f ca="1">(277.78*'Energy Usage'!I257+277.78*'Energy Usage'!M257)/0.92</f>
        <v>0</v>
      </c>
      <c r="I269">
        <f>277.8*'Energy Usage'!O257</f>
        <v>1041.7500000000002</v>
      </c>
      <c r="J269">
        <f t="shared" ca="1" si="25"/>
        <v>1085.1562500000002</v>
      </c>
      <c r="K269">
        <f t="shared" ca="1" si="26"/>
        <v>8000</v>
      </c>
    </row>
    <row r="270" spans="1:11" x14ac:dyDescent="0.75">
      <c r="A270" s="34">
        <f t="shared" si="27"/>
        <v>249</v>
      </c>
      <c r="B270" s="66" t="s">
        <v>305</v>
      </c>
      <c r="C270" s="34">
        <v>6</v>
      </c>
      <c r="D270" s="34">
        <f t="shared" si="21"/>
        <v>12.5</v>
      </c>
      <c r="E270" s="34">
        <f t="shared" si="22"/>
        <v>36000</v>
      </c>
      <c r="F270">
        <f t="shared" si="23"/>
        <v>6120</v>
      </c>
      <c r="G270">
        <f t="shared" si="24"/>
        <v>5875.2</v>
      </c>
      <c r="H270" s="18">
        <f ca="1">(277.78*'Energy Usage'!I258+277.78*'Energy Usage'!M258)/0.92</f>
        <v>0</v>
      </c>
      <c r="I270">
        <f>277.8*'Energy Usage'!O258</f>
        <v>1041.7500000000002</v>
      </c>
      <c r="J270">
        <f t="shared" ca="1" si="25"/>
        <v>1085.1562500000002</v>
      </c>
      <c r="K270">
        <f t="shared" ca="1" si="26"/>
        <v>8000</v>
      </c>
    </row>
    <row r="271" spans="1:11" x14ac:dyDescent="0.75">
      <c r="A271" s="34">
        <f t="shared" si="27"/>
        <v>250</v>
      </c>
      <c r="B271" s="66" t="s">
        <v>305</v>
      </c>
      <c r="C271" s="34">
        <v>7</v>
      </c>
      <c r="D271" s="34">
        <f t="shared" si="21"/>
        <v>12.5</v>
      </c>
      <c r="E271" s="34">
        <f t="shared" si="22"/>
        <v>36000</v>
      </c>
      <c r="F271">
        <f t="shared" si="23"/>
        <v>6120</v>
      </c>
      <c r="G271">
        <f t="shared" si="24"/>
        <v>5875.2</v>
      </c>
      <c r="H271" s="18">
        <f ca="1">(277.78*'Energy Usage'!I259+277.78*'Energy Usage'!M259)/0.92</f>
        <v>0</v>
      </c>
      <c r="I271">
        <f>277.8*'Energy Usage'!O259</f>
        <v>1041.7500000000002</v>
      </c>
      <c r="J271">
        <f t="shared" ca="1" si="25"/>
        <v>1085.1562500000002</v>
      </c>
      <c r="K271">
        <f t="shared" ca="1" si="26"/>
        <v>8000</v>
      </c>
    </row>
    <row r="272" spans="1:11" x14ac:dyDescent="0.75">
      <c r="A272" s="34">
        <f t="shared" si="27"/>
        <v>251</v>
      </c>
      <c r="B272" s="66" t="s">
        <v>305</v>
      </c>
      <c r="C272" s="34">
        <v>8</v>
      </c>
      <c r="D272" s="34">
        <f t="shared" si="21"/>
        <v>12.5</v>
      </c>
      <c r="E272" s="34">
        <f t="shared" si="22"/>
        <v>36000</v>
      </c>
      <c r="F272">
        <f t="shared" si="23"/>
        <v>6120</v>
      </c>
      <c r="G272">
        <f t="shared" si="24"/>
        <v>5875.2</v>
      </c>
      <c r="H272" s="18">
        <f ca="1">(277.78*'Energy Usage'!I260+277.78*'Energy Usage'!M260)/0.92</f>
        <v>0</v>
      </c>
      <c r="I272">
        <f>277.8*'Energy Usage'!O260</f>
        <v>1041.7500000000002</v>
      </c>
      <c r="J272">
        <f t="shared" ca="1" si="25"/>
        <v>1085.1562500000002</v>
      </c>
      <c r="K272">
        <f t="shared" ca="1" si="26"/>
        <v>8000</v>
      </c>
    </row>
    <row r="273" spans="1:11" x14ac:dyDescent="0.75">
      <c r="A273" s="34">
        <f t="shared" si="27"/>
        <v>252</v>
      </c>
      <c r="B273" s="66" t="s">
        <v>305</v>
      </c>
      <c r="C273" s="34">
        <v>9</v>
      </c>
      <c r="D273" s="34">
        <f t="shared" si="21"/>
        <v>12.5</v>
      </c>
      <c r="E273" s="34">
        <f t="shared" si="22"/>
        <v>36000</v>
      </c>
      <c r="F273">
        <f t="shared" si="23"/>
        <v>6120</v>
      </c>
      <c r="G273">
        <f t="shared" si="24"/>
        <v>5875.2</v>
      </c>
      <c r="H273" s="18">
        <f ca="1">(277.78*'Energy Usage'!I261+277.78*'Energy Usage'!M261)/0.92</f>
        <v>0</v>
      </c>
      <c r="I273">
        <f>277.8*'Energy Usage'!O261</f>
        <v>1041.7500000000002</v>
      </c>
      <c r="J273">
        <f t="shared" ca="1" si="25"/>
        <v>1085.1562500000002</v>
      </c>
      <c r="K273">
        <f t="shared" ca="1" si="26"/>
        <v>8000</v>
      </c>
    </row>
    <row r="274" spans="1:11" x14ac:dyDescent="0.75">
      <c r="A274" s="34">
        <f t="shared" si="27"/>
        <v>253</v>
      </c>
      <c r="B274" s="66" t="s">
        <v>305</v>
      </c>
      <c r="C274" s="34">
        <v>10</v>
      </c>
      <c r="D274" s="34">
        <f t="shared" si="21"/>
        <v>12.5</v>
      </c>
      <c r="E274" s="34">
        <f t="shared" si="22"/>
        <v>36000</v>
      </c>
      <c r="F274">
        <f t="shared" si="23"/>
        <v>6120</v>
      </c>
      <c r="G274">
        <f t="shared" si="24"/>
        <v>5875.2</v>
      </c>
      <c r="H274" s="18">
        <f ca="1">(277.78*'Energy Usage'!I262+277.78*'Energy Usage'!M262)/0.92</f>
        <v>0</v>
      </c>
      <c r="I274">
        <f>277.8*'Energy Usage'!O262</f>
        <v>1041.7500000000002</v>
      </c>
      <c r="J274">
        <f t="shared" ca="1" si="25"/>
        <v>1085.1562500000002</v>
      </c>
      <c r="K274">
        <f t="shared" ca="1" si="26"/>
        <v>8000</v>
      </c>
    </row>
    <row r="275" spans="1:11" x14ac:dyDescent="0.75">
      <c r="A275" s="34">
        <f t="shared" si="27"/>
        <v>254</v>
      </c>
      <c r="B275" s="66" t="s">
        <v>305</v>
      </c>
      <c r="C275" s="34">
        <v>11</v>
      </c>
      <c r="D275" s="34">
        <f t="shared" si="21"/>
        <v>12.5</v>
      </c>
      <c r="E275" s="34">
        <f t="shared" si="22"/>
        <v>36000</v>
      </c>
      <c r="F275">
        <f t="shared" si="23"/>
        <v>6120</v>
      </c>
      <c r="G275">
        <f t="shared" si="24"/>
        <v>5875.2</v>
      </c>
      <c r="H275" s="18">
        <f ca="1">(277.78*'Energy Usage'!I263+277.78*'Energy Usage'!M263)/0.92</f>
        <v>0</v>
      </c>
      <c r="I275">
        <f>277.8*'Energy Usage'!O263</f>
        <v>1041.7500000000002</v>
      </c>
      <c r="J275">
        <f t="shared" ca="1" si="25"/>
        <v>1085.1562500000002</v>
      </c>
      <c r="K275">
        <f t="shared" ca="1" si="26"/>
        <v>8000</v>
      </c>
    </row>
    <row r="276" spans="1:11" x14ac:dyDescent="0.75">
      <c r="A276" s="34">
        <f t="shared" si="27"/>
        <v>255</v>
      </c>
      <c r="B276" s="66" t="s">
        <v>305</v>
      </c>
      <c r="C276" s="34">
        <v>12</v>
      </c>
      <c r="D276" s="34">
        <f t="shared" si="21"/>
        <v>12.5</v>
      </c>
      <c r="E276" s="34">
        <f t="shared" si="22"/>
        <v>36000</v>
      </c>
      <c r="F276">
        <f t="shared" si="23"/>
        <v>6120</v>
      </c>
      <c r="G276">
        <f t="shared" si="24"/>
        <v>5875.2</v>
      </c>
      <c r="H276" s="18">
        <f ca="1">(277.78*'Energy Usage'!I264+277.78*'Energy Usage'!M264)/0.92</f>
        <v>0</v>
      </c>
      <c r="I276">
        <f>277.8*'Energy Usage'!O264</f>
        <v>1041.7500000000002</v>
      </c>
      <c r="J276">
        <f t="shared" ca="1" si="25"/>
        <v>1085.1562500000002</v>
      </c>
      <c r="K276">
        <f t="shared" ca="1" si="26"/>
        <v>8000</v>
      </c>
    </row>
    <row r="277" spans="1:11" x14ac:dyDescent="0.75">
      <c r="A277" s="34">
        <f t="shared" si="27"/>
        <v>256</v>
      </c>
      <c r="B277" s="66" t="s">
        <v>305</v>
      </c>
      <c r="C277" s="34">
        <v>13</v>
      </c>
      <c r="D277" s="34">
        <f t="shared" si="21"/>
        <v>12.5</v>
      </c>
      <c r="E277" s="34">
        <f t="shared" si="22"/>
        <v>36000</v>
      </c>
      <c r="F277">
        <f t="shared" si="23"/>
        <v>6120</v>
      </c>
      <c r="G277">
        <f t="shared" si="24"/>
        <v>5875.2</v>
      </c>
      <c r="H277" s="18">
        <f ca="1">(277.78*'Energy Usage'!I265+277.78*'Energy Usage'!M265)/0.92</f>
        <v>0</v>
      </c>
      <c r="I277">
        <f>277.8*'Energy Usage'!O265</f>
        <v>1041.7500000000002</v>
      </c>
      <c r="J277">
        <f t="shared" ca="1" si="25"/>
        <v>1085.1562500000002</v>
      </c>
      <c r="K277">
        <f t="shared" ca="1" si="26"/>
        <v>8000</v>
      </c>
    </row>
    <row r="278" spans="1:11" x14ac:dyDescent="0.75">
      <c r="A278" s="34">
        <f t="shared" si="27"/>
        <v>257</v>
      </c>
      <c r="B278" s="66" t="s">
        <v>305</v>
      </c>
      <c r="C278" s="34">
        <v>14</v>
      </c>
      <c r="D278" s="34">
        <f t="shared" ref="D278:D341" si="28">INDEX($B$6:$B$17,MATCH(B278,$A$6:$A$17,0))</f>
        <v>12.5</v>
      </c>
      <c r="E278" s="34">
        <f t="shared" si="22"/>
        <v>36000</v>
      </c>
      <c r="F278">
        <f t="shared" si="23"/>
        <v>6120</v>
      </c>
      <c r="G278">
        <f t="shared" si="24"/>
        <v>5875.2</v>
      </c>
      <c r="H278" s="18">
        <f ca="1">(277.78*'Energy Usage'!I266+277.78*'Energy Usage'!M266)/0.92</f>
        <v>0</v>
      </c>
      <c r="I278">
        <f>277.8*'Energy Usage'!O266</f>
        <v>1041.7500000000002</v>
      </c>
      <c r="J278">
        <f t="shared" ca="1" si="25"/>
        <v>1085.1562500000002</v>
      </c>
      <c r="K278">
        <f t="shared" ca="1" si="26"/>
        <v>8000</v>
      </c>
    </row>
    <row r="279" spans="1:11" x14ac:dyDescent="0.75">
      <c r="A279" s="34">
        <f t="shared" si="27"/>
        <v>258</v>
      </c>
      <c r="B279" s="66" t="s">
        <v>305</v>
      </c>
      <c r="C279" s="34">
        <v>15</v>
      </c>
      <c r="D279" s="34">
        <f t="shared" si="28"/>
        <v>12.5</v>
      </c>
      <c r="E279" s="34">
        <f t="shared" ref="E279:E342" si="29">$E$4*$E$5*$E$6*D279</f>
        <v>36000</v>
      </c>
      <c r="F279">
        <f t="shared" ref="F279:F342" si="30">E279*$E$7</f>
        <v>6120</v>
      </c>
      <c r="G279">
        <f t="shared" ref="G279:G342" si="31">F279*$E$11</f>
        <v>5875.2</v>
      </c>
      <c r="H279" s="18">
        <f ca="1">(277.78*'Energy Usage'!I267+277.78*'Energy Usage'!M267)/0.92</f>
        <v>0</v>
      </c>
      <c r="I279">
        <f>277.8*'Energy Usage'!O267</f>
        <v>1041.7500000000002</v>
      </c>
      <c r="J279">
        <f t="shared" ref="J279:J342" ca="1" si="32">(H279+I279)/$E$11</f>
        <v>1085.1562500000002</v>
      </c>
      <c r="K279">
        <f t="shared" ref="K279:K342" ca="1" si="33">MAX(MIN(K278+G278-J278,$K$22),0)</f>
        <v>8000</v>
      </c>
    </row>
    <row r="280" spans="1:11" x14ac:dyDescent="0.75">
      <c r="A280" s="34">
        <f t="shared" ref="A280:A343" si="34">+A279+1</f>
        <v>259</v>
      </c>
      <c r="B280" s="66" t="s">
        <v>305</v>
      </c>
      <c r="C280" s="34">
        <v>16</v>
      </c>
      <c r="D280" s="34">
        <f t="shared" si="28"/>
        <v>12.5</v>
      </c>
      <c r="E280" s="34">
        <f t="shared" si="29"/>
        <v>36000</v>
      </c>
      <c r="F280">
        <f t="shared" si="30"/>
        <v>6120</v>
      </c>
      <c r="G280">
        <f t="shared" si="31"/>
        <v>5875.2</v>
      </c>
      <c r="H280" s="18">
        <f ca="1">(277.78*'Energy Usage'!I268+277.78*'Energy Usage'!M268)/0.92</f>
        <v>0</v>
      </c>
      <c r="I280">
        <f>277.8*'Energy Usage'!O268</f>
        <v>1041.7500000000002</v>
      </c>
      <c r="J280">
        <f t="shared" ca="1" si="32"/>
        <v>1085.1562500000002</v>
      </c>
      <c r="K280">
        <f t="shared" ca="1" si="33"/>
        <v>8000</v>
      </c>
    </row>
    <row r="281" spans="1:11" x14ac:dyDescent="0.75">
      <c r="A281" s="34">
        <f t="shared" si="34"/>
        <v>260</v>
      </c>
      <c r="B281" s="66" t="s">
        <v>305</v>
      </c>
      <c r="C281" s="34">
        <v>17</v>
      </c>
      <c r="D281" s="34">
        <f t="shared" si="28"/>
        <v>12.5</v>
      </c>
      <c r="E281" s="34">
        <f t="shared" si="29"/>
        <v>36000</v>
      </c>
      <c r="F281">
        <f t="shared" si="30"/>
        <v>6120</v>
      </c>
      <c r="G281">
        <f t="shared" si="31"/>
        <v>5875.2</v>
      </c>
      <c r="H281" s="18">
        <f ca="1">(277.78*'Energy Usage'!I269+277.78*'Energy Usage'!M269)/0.92</f>
        <v>0</v>
      </c>
      <c r="I281">
        <f>277.8*'Energy Usage'!O269</f>
        <v>1041.7500000000002</v>
      </c>
      <c r="J281">
        <f t="shared" ca="1" si="32"/>
        <v>1085.1562500000002</v>
      </c>
      <c r="K281">
        <f t="shared" ca="1" si="33"/>
        <v>8000</v>
      </c>
    </row>
    <row r="282" spans="1:11" x14ac:dyDescent="0.75">
      <c r="A282" s="34">
        <f t="shared" si="34"/>
        <v>261</v>
      </c>
      <c r="B282" s="66" t="s">
        <v>305</v>
      </c>
      <c r="C282" s="34">
        <v>18</v>
      </c>
      <c r="D282" s="34">
        <f t="shared" si="28"/>
        <v>12.5</v>
      </c>
      <c r="E282" s="34">
        <f t="shared" si="29"/>
        <v>36000</v>
      </c>
      <c r="F282">
        <f t="shared" si="30"/>
        <v>6120</v>
      </c>
      <c r="G282">
        <f t="shared" si="31"/>
        <v>5875.2</v>
      </c>
      <c r="H282" s="18">
        <f ca="1">(277.78*'Energy Usage'!I270+277.78*'Energy Usage'!M270)/0.92</f>
        <v>7726.2040954671183</v>
      </c>
      <c r="I282">
        <f>277.8*'Energy Usage'!O270</f>
        <v>1041.7500000000002</v>
      </c>
      <c r="J282">
        <f t="shared" ca="1" si="32"/>
        <v>9133.2855161115822</v>
      </c>
      <c r="K282">
        <f t="shared" ca="1" si="33"/>
        <v>8000</v>
      </c>
    </row>
    <row r="283" spans="1:11" x14ac:dyDescent="0.75">
      <c r="A283" s="34">
        <f t="shared" si="34"/>
        <v>262</v>
      </c>
      <c r="B283" s="66" t="s">
        <v>305</v>
      </c>
      <c r="C283" s="34">
        <v>19</v>
      </c>
      <c r="D283" s="34">
        <f t="shared" si="28"/>
        <v>12.5</v>
      </c>
      <c r="E283" s="34">
        <f t="shared" si="29"/>
        <v>36000</v>
      </c>
      <c r="F283">
        <f t="shared" si="30"/>
        <v>6120</v>
      </c>
      <c r="G283">
        <f t="shared" si="31"/>
        <v>5875.2</v>
      </c>
      <c r="H283" s="18">
        <f ca="1">(277.78*'Energy Usage'!I271+277.78*'Energy Usage'!M271)/0.92</f>
        <v>123.6192655274739</v>
      </c>
      <c r="I283">
        <f>277.8*'Energy Usage'!O271</f>
        <v>1041.7500000000002</v>
      </c>
      <c r="J283">
        <f t="shared" ca="1" si="32"/>
        <v>1213.9263182577856</v>
      </c>
      <c r="K283">
        <f t="shared" ca="1" si="33"/>
        <v>4741.9144838884185</v>
      </c>
    </row>
    <row r="284" spans="1:11" x14ac:dyDescent="0.75">
      <c r="A284" s="34">
        <f t="shared" si="34"/>
        <v>263</v>
      </c>
      <c r="B284" s="66" t="s">
        <v>305</v>
      </c>
      <c r="C284" s="34">
        <v>20</v>
      </c>
      <c r="D284" s="34">
        <f t="shared" si="28"/>
        <v>12.5</v>
      </c>
      <c r="E284" s="34">
        <f t="shared" si="29"/>
        <v>36000</v>
      </c>
      <c r="F284">
        <f t="shared" si="30"/>
        <v>6120</v>
      </c>
      <c r="G284">
        <f t="shared" si="31"/>
        <v>5875.2</v>
      </c>
      <c r="H284" s="18">
        <f ca="1">(277.78*'Energy Usage'!I272+277.78*'Energy Usage'!M272)/0.92</f>
        <v>0</v>
      </c>
      <c r="I284">
        <f>277.8*'Energy Usage'!O272</f>
        <v>1041.7500000000002</v>
      </c>
      <c r="J284">
        <f t="shared" ca="1" si="32"/>
        <v>1085.1562500000002</v>
      </c>
      <c r="K284">
        <f t="shared" ca="1" si="33"/>
        <v>8000</v>
      </c>
    </row>
    <row r="285" spans="1:11" x14ac:dyDescent="0.75">
      <c r="A285" s="34">
        <f t="shared" si="34"/>
        <v>264</v>
      </c>
      <c r="B285" s="66" t="s">
        <v>305</v>
      </c>
      <c r="C285" s="34">
        <v>21</v>
      </c>
      <c r="D285" s="34">
        <f t="shared" si="28"/>
        <v>12.5</v>
      </c>
      <c r="E285" s="34">
        <f t="shared" si="29"/>
        <v>36000</v>
      </c>
      <c r="F285">
        <f t="shared" si="30"/>
        <v>6120</v>
      </c>
      <c r="G285">
        <f t="shared" si="31"/>
        <v>5875.2</v>
      </c>
      <c r="H285" s="18">
        <f ca="1">(277.78*'Energy Usage'!I273+277.78*'Energy Usage'!M273)/0.92</f>
        <v>618.09632763736943</v>
      </c>
      <c r="I285">
        <f>277.8*'Energy Usage'!O273</f>
        <v>1041.7500000000002</v>
      </c>
      <c r="J285">
        <f t="shared" ca="1" si="32"/>
        <v>1729.0065912889268</v>
      </c>
      <c r="K285">
        <f t="shared" ca="1" si="33"/>
        <v>8000</v>
      </c>
    </row>
    <row r="286" spans="1:11" x14ac:dyDescent="0.75">
      <c r="A286" s="34">
        <f t="shared" si="34"/>
        <v>265</v>
      </c>
      <c r="B286" s="66" t="s">
        <v>305</v>
      </c>
      <c r="C286" s="34">
        <v>22</v>
      </c>
      <c r="D286" s="34">
        <f t="shared" si="28"/>
        <v>12.5</v>
      </c>
      <c r="E286" s="34">
        <f t="shared" si="29"/>
        <v>36000</v>
      </c>
      <c r="F286">
        <f t="shared" si="30"/>
        <v>6120</v>
      </c>
      <c r="G286">
        <f t="shared" si="31"/>
        <v>5875.2</v>
      </c>
      <c r="H286" s="18">
        <f ca="1">(277.78*'Energy Usage'!I274+277.78*'Energy Usage'!M274)/0.92</f>
        <v>3832.1972313516903</v>
      </c>
      <c r="I286">
        <f>277.8*'Energy Usage'!O274</f>
        <v>1041.7500000000002</v>
      </c>
      <c r="J286">
        <f t="shared" ca="1" si="32"/>
        <v>5077.0283659913448</v>
      </c>
      <c r="K286">
        <f t="shared" ca="1" si="33"/>
        <v>8000</v>
      </c>
    </row>
    <row r="287" spans="1:11" x14ac:dyDescent="0.75">
      <c r="A287" s="34">
        <f t="shared" si="34"/>
        <v>266</v>
      </c>
      <c r="B287" s="66" t="s">
        <v>305</v>
      </c>
      <c r="C287" s="34">
        <v>23</v>
      </c>
      <c r="D287" s="34">
        <f t="shared" si="28"/>
        <v>12.5</v>
      </c>
      <c r="E287" s="34">
        <f t="shared" si="29"/>
        <v>36000</v>
      </c>
      <c r="F287">
        <f t="shared" si="30"/>
        <v>6120</v>
      </c>
      <c r="G287">
        <f t="shared" si="31"/>
        <v>5875.2</v>
      </c>
      <c r="H287" s="18">
        <f ca="1">(277.78*'Energy Usage'!I275+277.78*'Energy Usage'!M275)/0.92</f>
        <v>7726.2040954671183</v>
      </c>
      <c r="I287">
        <f>277.8*'Energy Usage'!O275</f>
        <v>1041.7500000000002</v>
      </c>
      <c r="J287">
        <f t="shared" ca="1" si="32"/>
        <v>9133.2855161115822</v>
      </c>
      <c r="K287">
        <f t="shared" ca="1" si="33"/>
        <v>8000</v>
      </c>
    </row>
    <row r="288" spans="1:11" x14ac:dyDescent="0.75">
      <c r="A288" s="34">
        <f t="shared" si="34"/>
        <v>267</v>
      </c>
      <c r="B288" s="66" t="s">
        <v>305</v>
      </c>
      <c r="C288" s="34">
        <v>24</v>
      </c>
      <c r="D288" s="34">
        <f t="shared" si="28"/>
        <v>12.5</v>
      </c>
      <c r="E288" s="34">
        <f t="shared" si="29"/>
        <v>36000</v>
      </c>
      <c r="F288">
        <f t="shared" si="30"/>
        <v>6120</v>
      </c>
      <c r="G288">
        <f t="shared" si="31"/>
        <v>5875.2</v>
      </c>
      <c r="H288" s="18">
        <f ca="1">(277.78*'Energy Usage'!I276+277.78*'Energy Usage'!M276)/0.92</f>
        <v>494.4770621098956</v>
      </c>
      <c r="I288">
        <f>277.8*'Energy Usage'!O276</f>
        <v>1041.7500000000002</v>
      </c>
      <c r="J288">
        <f t="shared" ca="1" si="32"/>
        <v>1600.2365230311416</v>
      </c>
      <c r="K288">
        <f t="shared" ca="1" si="33"/>
        <v>4741.9144838884185</v>
      </c>
    </row>
    <row r="289" spans="1:11" x14ac:dyDescent="0.75">
      <c r="A289" s="34">
        <f t="shared" si="34"/>
        <v>268</v>
      </c>
      <c r="B289" s="66" t="s">
        <v>305</v>
      </c>
      <c r="C289" s="34">
        <v>25</v>
      </c>
      <c r="D289" s="34">
        <f t="shared" si="28"/>
        <v>12.5</v>
      </c>
      <c r="E289" s="34">
        <f t="shared" si="29"/>
        <v>36000</v>
      </c>
      <c r="F289">
        <f t="shared" si="30"/>
        <v>6120</v>
      </c>
      <c r="G289">
        <f t="shared" si="31"/>
        <v>5875.2</v>
      </c>
      <c r="H289" s="18">
        <f ca="1">(277.78*'Energy Usage'!I277+277.78*'Energy Usage'!M277)/0.92</f>
        <v>185.4288982912108</v>
      </c>
      <c r="I289">
        <f>277.8*'Energy Usage'!O277</f>
        <v>1041.7500000000002</v>
      </c>
      <c r="J289">
        <f t="shared" ca="1" si="32"/>
        <v>1278.3113523866782</v>
      </c>
      <c r="K289">
        <f t="shared" ca="1" si="33"/>
        <v>8000</v>
      </c>
    </row>
    <row r="290" spans="1:11" x14ac:dyDescent="0.75">
      <c r="A290" s="34">
        <f t="shared" si="34"/>
        <v>269</v>
      </c>
      <c r="B290" s="66" t="s">
        <v>305</v>
      </c>
      <c r="C290" s="34">
        <v>26</v>
      </c>
      <c r="D290" s="34">
        <f t="shared" si="28"/>
        <v>12.5</v>
      </c>
      <c r="E290" s="34">
        <f t="shared" si="29"/>
        <v>36000</v>
      </c>
      <c r="F290">
        <f t="shared" si="30"/>
        <v>6120</v>
      </c>
      <c r="G290">
        <f t="shared" si="31"/>
        <v>5875.2</v>
      </c>
      <c r="H290" s="18">
        <f ca="1">(277.78*'Energy Usage'!I278+277.78*'Energy Usage'!M278)/0.92</f>
        <v>2534.1949433132136</v>
      </c>
      <c r="I290">
        <f>277.8*'Energy Usage'!O278</f>
        <v>1041.7500000000002</v>
      </c>
      <c r="J290">
        <f t="shared" ca="1" si="32"/>
        <v>3724.9426492845982</v>
      </c>
      <c r="K290">
        <f t="shared" ca="1" si="33"/>
        <v>8000</v>
      </c>
    </row>
    <row r="291" spans="1:11" x14ac:dyDescent="0.75">
      <c r="A291" s="34">
        <f t="shared" si="34"/>
        <v>270</v>
      </c>
      <c r="B291" s="66" t="s">
        <v>305</v>
      </c>
      <c r="C291" s="34">
        <v>27</v>
      </c>
      <c r="D291" s="34">
        <f t="shared" si="28"/>
        <v>12.5</v>
      </c>
      <c r="E291" s="34">
        <f t="shared" si="29"/>
        <v>36000</v>
      </c>
      <c r="F291">
        <f t="shared" si="30"/>
        <v>6120</v>
      </c>
      <c r="G291">
        <f t="shared" si="31"/>
        <v>5875.2</v>
      </c>
      <c r="H291" s="18">
        <f ca="1">(277.78*'Energy Usage'!I279+277.78*'Energy Usage'!M279)/0.92</f>
        <v>0</v>
      </c>
      <c r="I291">
        <f>277.8*'Energy Usage'!O279</f>
        <v>1041.7500000000002</v>
      </c>
      <c r="J291">
        <f t="shared" ca="1" si="32"/>
        <v>1085.1562500000002</v>
      </c>
      <c r="K291">
        <f t="shared" ca="1" si="33"/>
        <v>8000</v>
      </c>
    </row>
    <row r="292" spans="1:11" x14ac:dyDescent="0.75">
      <c r="A292" s="34">
        <f t="shared" si="34"/>
        <v>271</v>
      </c>
      <c r="B292" s="66" t="s">
        <v>305</v>
      </c>
      <c r="C292" s="34">
        <v>28</v>
      </c>
      <c r="D292" s="34">
        <f t="shared" si="28"/>
        <v>12.5</v>
      </c>
      <c r="E292" s="34">
        <f t="shared" si="29"/>
        <v>36000</v>
      </c>
      <c r="F292">
        <f t="shared" si="30"/>
        <v>6120</v>
      </c>
      <c r="G292">
        <f t="shared" si="31"/>
        <v>5875.2</v>
      </c>
      <c r="H292" s="18">
        <f ca="1">(277.78*'Energy Usage'!I280+277.78*'Energy Usage'!M280)/0.92</f>
        <v>3832.1972313516903</v>
      </c>
      <c r="I292">
        <f>277.8*'Energy Usage'!O280</f>
        <v>1041.7500000000002</v>
      </c>
      <c r="J292">
        <f t="shared" ca="1" si="32"/>
        <v>5077.0283659913448</v>
      </c>
      <c r="K292">
        <f t="shared" ca="1" si="33"/>
        <v>8000</v>
      </c>
    </row>
    <row r="293" spans="1:11" x14ac:dyDescent="0.75">
      <c r="A293" s="34">
        <f t="shared" si="34"/>
        <v>272</v>
      </c>
      <c r="B293" s="66" t="s">
        <v>305</v>
      </c>
      <c r="C293" s="34">
        <v>29</v>
      </c>
      <c r="D293" s="34">
        <f t="shared" si="28"/>
        <v>12.5</v>
      </c>
      <c r="E293" s="34">
        <f t="shared" si="29"/>
        <v>36000</v>
      </c>
      <c r="F293">
        <f t="shared" si="30"/>
        <v>6120</v>
      </c>
      <c r="G293">
        <f t="shared" si="31"/>
        <v>5875.2</v>
      </c>
      <c r="H293" s="18">
        <f ca="1">(277.78*'Energy Usage'!I281+277.78*'Energy Usage'!M281)/0.92</f>
        <v>1730.6697173846342</v>
      </c>
      <c r="I293">
        <f>277.8*'Energy Usage'!O281</f>
        <v>1041.7500000000002</v>
      </c>
      <c r="J293">
        <f t="shared" ca="1" si="32"/>
        <v>2887.9372056089942</v>
      </c>
      <c r="K293">
        <f t="shared" ca="1" si="33"/>
        <v>8000</v>
      </c>
    </row>
    <row r="294" spans="1:11" x14ac:dyDescent="0.75">
      <c r="A294" s="34">
        <f t="shared" si="34"/>
        <v>273</v>
      </c>
      <c r="B294" s="66" t="s">
        <v>305</v>
      </c>
      <c r="C294" s="34">
        <v>30</v>
      </c>
      <c r="D294" s="34">
        <f t="shared" si="28"/>
        <v>12.5</v>
      </c>
      <c r="E294" s="34">
        <f t="shared" si="29"/>
        <v>36000</v>
      </c>
      <c r="F294">
        <f t="shared" si="30"/>
        <v>6120</v>
      </c>
      <c r="G294">
        <f t="shared" si="31"/>
        <v>5875.2</v>
      </c>
      <c r="H294" s="18">
        <f ca="1">(277.78*'Energy Usage'!I282+277.78*'Energy Usage'!M282)/0.92</f>
        <v>0</v>
      </c>
      <c r="I294">
        <f>277.8*'Energy Usage'!O282</f>
        <v>1041.7500000000002</v>
      </c>
      <c r="J294">
        <f t="shared" ca="1" si="32"/>
        <v>1085.1562500000002</v>
      </c>
      <c r="K294">
        <f t="shared" ca="1" si="33"/>
        <v>8000</v>
      </c>
    </row>
    <row r="295" spans="1:11" x14ac:dyDescent="0.75">
      <c r="A295" s="34">
        <f t="shared" si="34"/>
        <v>274</v>
      </c>
      <c r="B295" s="66" t="s">
        <v>308</v>
      </c>
      <c r="C295" s="34">
        <v>1</v>
      </c>
      <c r="D295" s="34">
        <f t="shared" si="28"/>
        <v>10.75</v>
      </c>
      <c r="E295" s="34">
        <f t="shared" si="29"/>
        <v>30960</v>
      </c>
      <c r="F295">
        <f t="shared" si="30"/>
        <v>5263.2000000000007</v>
      </c>
      <c r="G295">
        <f t="shared" si="31"/>
        <v>5052.6720000000005</v>
      </c>
      <c r="H295" s="18">
        <f ca="1">(277.78*'Energy Usage'!I283+277.78*'Energy Usage'!M283)/0.92</f>
        <v>0</v>
      </c>
      <c r="I295">
        <f>277.8*'Energy Usage'!O283</f>
        <v>1041.7500000000002</v>
      </c>
      <c r="J295">
        <f t="shared" ca="1" si="32"/>
        <v>1085.1562500000002</v>
      </c>
      <c r="K295">
        <f t="shared" ca="1" si="33"/>
        <v>8000</v>
      </c>
    </row>
    <row r="296" spans="1:11" x14ac:dyDescent="0.75">
      <c r="A296" s="34">
        <f t="shared" si="34"/>
        <v>275</v>
      </c>
      <c r="B296" s="66" t="s">
        <v>308</v>
      </c>
      <c r="C296" s="34">
        <v>2</v>
      </c>
      <c r="D296" s="34">
        <f t="shared" si="28"/>
        <v>10.75</v>
      </c>
      <c r="E296" s="34">
        <f t="shared" si="29"/>
        <v>30960</v>
      </c>
      <c r="F296">
        <f t="shared" si="30"/>
        <v>5263.2000000000007</v>
      </c>
      <c r="G296">
        <f t="shared" si="31"/>
        <v>5052.6720000000005</v>
      </c>
      <c r="H296" s="18">
        <f ca="1">(277.78*'Energy Usage'!I284+277.78*'Energy Usage'!M284)/0.92</f>
        <v>0</v>
      </c>
      <c r="I296">
        <f>277.8*'Energy Usage'!O284</f>
        <v>1041.7500000000002</v>
      </c>
      <c r="J296">
        <f t="shared" ca="1" si="32"/>
        <v>1085.1562500000002</v>
      </c>
      <c r="K296">
        <f t="shared" ca="1" si="33"/>
        <v>8000</v>
      </c>
    </row>
    <row r="297" spans="1:11" x14ac:dyDescent="0.75">
      <c r="A297" s="34">
        <f t="shared" si="34"/>
        <v>276</v>
      </c>
      <c r="B297" s="66" t="s">
        <v>308</v>
      </c>
      <c r="C297" s="34">
        <v>3</v>
      </c>
      <c r="D297" s="34">
        <f t="shared" si="28"/>
        <v>10.75</v>
      </c>
      <c r="E297" s="34">
        <f t="shared" si="29"/>
        <v>30960</v>
      </c>
      <c r="F297">
        <f t="shared" si="30"/>
        <v>5263.2000000000007</v>
      </c>
      <c r="G297">
        <f t="shared" si="31"/>
        <v>5052.6720000000005</v>
      </c>
      <c r="H297" s="18">
        <f ca="1">(277.78*'Energy Usage'!I285+277.78*'Energy Usage'!M285)/0.92</f>
        <v>7726.2040954671183</v>
      </c>
      <c r="I297">
        <f>277.8*'Energy Usage'!O285</f>
        <v>1041.7500000000002</v>
      </c>
      <c r="J297">
        <f t="shared" ca="1" si="32"/>
        <v>9133.2855161115822</v>
      </c>
      <c r="K297">
        <f t="shared" ca="1" si="33"/>
        <v>8000</v>
      </c>
    </row>
    <row r="298" spans="1:11" x14ac:dyDescent="0.75">
      <c r="A298" s="34">
        <f t="shared" si="34"/>
        <v>277</v>
      </c>
      <c r="B298" s="66" t="s">
        <v>308</v>
      </c>
      <c r="C298" s="34">
        <v>4</v>
      </c>
      <c r="D298" s="34">
        <f t="shared" si="28"/>
        <v>10.75</v>
      </c>
      <c r="E298" s="34">
        <f t="shared" si="29"/>
        <v>30960</v>
      </c>
      <c r="F298">
        <f t="shared" si="30"/>
        <v>5263.2000000000007</v>
      </c>
      <c r="G298">
        <f t="shared" si="31"/>
        <v>5052.6720000000005</v>
      </c>
      <c r="H298" s="18">
        <f ca="1">(277.78*'Energy Usage'!I286+277.78*'Energy Usage'!M286)/0.92</f>
        <v>1854.2889829121082</v>
      </c>
      <c r="I298">
        <f>277.8*'Energy Usage'!O286</f>
        <v>1041.7500000000002</v>
      </c>
      <c r="J298">
        <f t="shared" ca="1" si="32"/>
        <v>3016.7072738667798</v>
      </c>
      <c r="K298">
        <f t="shared" ca="1" si="33"/>
        <v>3919.3864838884183</v>
      </c>
    </row>
    <row r="299" spans="1:11" x14ac:dyDescent="0.75">
      <c r="A299" s="34">
        <f t="shared" si="34"/>
        <v>278</v>
      </c>
      <c r="B299" s="66" t="s">
        <v>308</v>
      </c>
      <c r="C299" s="34">
        <v>5</v>
      </c>
      <c r="D299" s="34">
        <f t="shared" si="28"/>
        <v>10.75</v>
      </c>
      <c r="E299" s="34">
        <f t="shared" si="29"/>
        <v>30960</v>
      </c>
      <c r="F299">
        <f t="shared" si="30"/>
        <v>5263.2000000000007</v>
      </c>
      <c r="G299">
        <f t="shared" si="31"/>
        <v>5052.6720000000005</v>
      </c>
      <c r="H299" s="18">
        <f ca="1">(277.78*'Energy Usage'!I287+277.78*'Energy Usage'!M287)/0.92</f>
        <v>2843.2431071318993</v>
      </c>
      <c r="I299">
        <f>277.8*'Energy Usage'!O287</f>
        <v>1041.7500000000002</v>
      </c>
      <c r="J299">
        <f t="shared" ca="1" si="32"/>
        <v>4046.8678199290625</v>
      </c>
      <c r="K299">
        <f t="shared" ca="1" si="33"/>
        <v>5955.3512100216394</v>
      </c>
    </row>
    <row r="300" spans="1:11" x14ac:dyDescent="0.75">
      <c r="A300" s="34">
        <f t="shared" si="34"/>
        <v>279</v>
      </c>
      <c r="B300" s="66" t="s">
        <v>308</v>
      </c>
      <c r="C300" s="34">
        <v>6</v>
      </c>
      <c r="D300" s="34">
        <f t="shared" si="28"/>
        <v>10.75</v>
      </c>
      <c r="E300" s="34">
        <f t="shared" si="29"/>
        <v>30960</v>
      </c>
      <c r="F300">
        <f t="shared" si="30"/>
        <v>5263.2000000000007</v>
      </c>
      <c r="G300">
        <f t="shared" si="31"/>
        <v>5052.6720000000005</v>
      </c>
      <c r="H300" s="18">
        <f ca="1">(277.78*'Energy Usage'!I288+277.78*'Energy Usage'!M288)/0.92</f>
        <v>123.6192655274739</v>
      </c>
      <c r="I300">
        <f>277.8*'Energy Usage'!O288</f>
        <v>1041.7500000000002</v>
      </c>
      <c r="J300">
        <f t="shared" ca="1" si="32"/>
        <v>1213.9263182577856</v>
      </c>
      <c r="K300">
        <f t="shared" ca="1" si="33"/>
        <v>6961.1553900925774</v>
      </c>
    </row>
    <row r="301" spans="1:11" x14ac:dyDescent="0.75">
      <c r="A301" s="34">
        <f t="shared" si="34"/>
        <v>280</v>
      </c>
      <c r="B301" s="66" t="s">
        <v>308</v>
      </c>
      <c r="C301" s="34">
        <v>7</v>
      </c>
      <c r="D301" s="34">
        <f t="shared" si="28"/>
        <v>10.75</v>
      </c>
      <c r="E301" s="34">
        <f t="shared" si="29"/>
        <v>30960</v>
      </c>
      <c r="F301">
        <f t="shared" si="30"/>
        <v>5263.2000000000007</v>
      </c>
      <c r="G301">
        <f t="shared" si="31"/>
        <v>5052.6720000000005</v>
      </c>
      <c r="H301" s="18">
        <f ca="1">(277.78*'Energy Usage'!I289+277.78*'Energy Usage'!M289)/0.92</f>
        <v>0</v>
      </c>
      <c r="I301">
        <f>277.8*'Energy Usage'!O289</f>
        <v>1041.7500000000002</v>
      </c>
      <c r="J301">
        <f t="shared" ca="1" si="32"/>
        <v>1085.1562500000002</v>
      </c>
      <c r="K301">
        <f t="shared" ca="1" si="33"/>
        <v>8000</v>
      </c>
    </row>
    <row r="302" spans="1:11" x14ac:dyDescent="0.75">
      <c r="A302" s="34">
        <f t="shared" si="34"/>
        <v>281</v>
      </c>
      <c r="B302" s="66" t="s">
        <v>308</v>
      </c>
      <c r="C302" s="34">
        <v>8</v>
      </c>
      <c r="D302" s="34">
        <f t="shared" si="28"/>
        <v>10.75</v>
      </c>
      <c r="E302" s="34">
        <f t="shared" si="29"/>
        <v>30960</v>
      </c>
      <c r="F302">
        <f t="shared" si="30"/>
        <v>5263.2000000000007</v>
      </c>
      <c r="G302">
        <f t="shared" si="31"/>
        <v>5052.6720000000005</v>
      </c>
      <c r="H302" s="18">
        <f ca="1">(277.78*'Energy Usage'!I290+277.78*'Energy Usage'!M290)/0.92</f>
        <v>432.66742934615854</v>
      </c>
      <c r="I302">
        <f>277.8*'Energy Usage'!O290</f>
        <v>1041.7500000000002</v>
      </c>
      <c r="J302">
        <f t="shared" ca="1" si="32"/>
        <v>1535.8514889022488</v>
      </c>
      <c r="K302">
        <f t="shared" ca="1" si="33"/>
        <v>8000</v>
      </c>
    </row>
    <row r="303" spans="1:11" x14ac:dyDescent="0.75">
      <c r="A303" s="34">
        <f t="shared" si="34"/>
        <v>282</v>
      </c>
      <c r="B303" s="66" t="s">
        <v>308</v>
      </c>
      <c r="C303" s="34">
        <v>9</v>
      </c>
      <c r="D303" s="34">
        <f t="shared" si="28"/>
        <v>10.75</v>
      </c>
      <c r="E303" s="34">
        <f t="shared" si="29"/>
        <v>30960</v>
      </c>
      <c r="F303">
        <f t="shared" si="30"/>
        <v>5263.2000000000007</v>
      </c>
      <c r="G303">
        <f t="shared" si="31"/>
        <v>5052.6720000000005</v>
      </c>
      <c r="H303" s="18">
        <f ca="1">(277.78*'Energy Usage'!I291+277.78*'Energy Usage'!M291)/0.92</f>
        <v>556.28669487363254</v>
      </c>
      <c r="I303">
        <f>277.8*'Energy Usage'!O291</f>
        <v>1041.7500000000002</v>
      </c>
      <c r="J303">
        <f t="shared" ca="1" si="32"/>
        <v>1664.6215571600342</v>
      </c>
      <c r="K303">
        <f t="shared" ca="1" si="33"/>
        <v>8000</v>
      </c>
    </row>
    <row r="304" spans="1:11" x14ac:dyDescent="0.75">
      <c r="A304" s="34">
        <f t="shared" si="34"/>
        <v>283</v>
      </c>
      <c r="B304" s="66" t="s">
        <v>308</v>
      </c>
      <c r="C304" s="34">
        <v>10</v>
      </c>
      <c r="D304" s="34">
        <f t="shared" si="28"/>
        <v>10.75</v>
      </c>
      <c r="E304" s="34">
        <f t="shared" si="29"/>
        <v>30960</v>
      </c>
      <c r="F304">
        <f t="shared" si="30"/>
        <v>5263.2000000000007</v>
      </c>
      <c r="G304">
        <f t="shared" si="31"/>
        <v>5052.6720000000005</v>
      </c>
      <c r="H304" s="18">
        <f ca="1">(277.78*'Energy Usage'!I292+277.78*'Energy Usage'!M292)/0.92</f>
        <v>5501.0573159725873</v>
      </c>
      <c r="I304">
        <f>277.8*'Energy Usage'!O292</f>
        <v>1041.7500000000002</v>
      </c>
      <c r="J304">
        <f t="shared" ca="1" si="32"/>
        <v>6815.4242874714455</v>
      </c>
      <c r="K304">
        <f t="shared" ca="1" si="33"/>
        <v>8000</v>
      </c>
    </row>
    <row r="305" spans="1:11" x14ac:dyDescent="0.75">
      <c r="A305" s="34">
        <f t="shared" si="34"/>
        <v>284</v>
      </c>
      <c r="B305" s="66" t="s">
        <v>308</v>
      </c>
      <c r="C305" s="34">
        <v>11</v>
      </c>
      <c r="D305" s="34">
        <f t="shared" si="28"/>
        <v>10.75</v>
      </c>
      <c r="E305" s="34">
        <f t="shared" si="29"/>
        <v>30960</v>
      </c>
      <c r="F305">
        <f t="shared" si="30"/>
        <v>5263.2000000000007</v>
      </c>
      <c r="G305">
        <f t="shared" si="31"/>
        <v>5052.6720000000005</v>
      </c>
      <c r="H305" s="18">
        <f ca="1">(277.78*'Energy Usage'!I293+277.78*'Energy Usage'!M293)/0.92</f>
        <v>4759.3417228077451</v>
      </c>
      <c r="I305">
        <f>277.8*'Energy Usage'!O293</f>
        <v>1041.7500000000002</v>
      </c>
      <c r="J305">
        <f t="shared" ca="1" si="32"/>
        <v>6042.8038779247345</v>
      </c>
      <c r="K305">
        <f t="shared" ca="1" si="33"/>
        <v>6237.247712528555</v>
      </c>
    </row>
    <row r="306" spans="1:11" x14ac:dyDescent="0.75">
      <c r="A306" s="34">
        <f t="shared" si="34"/>
        <v>285</v>
      </c>
      <c r="B306" s="66" t="s">
        <v>308</v>
      </c>
      <c r="C306" s="34">
        <v>12</v>
      </c>
      <c r="D306" s="34">
        <f t="shared" si="28"/>
        <v>10.75</v>
      </c>
      <c r="E306" s="34">
        <f t="shared" si="29"/>
        <v>30960</v>
      </c>
      <c r="F306">
        <f t="shared" si="30"/>
        <v>5263.2000000000007</v>
      </c>
      <c r="G306">
        <f t="shared" si="31"/>
        <v>5052.6720000000005</v>
      </c>
      <c r="H306" s="18">
        <f ca="1">(277.78*'Energy Usage'!I294+277.78*'Energy Usage'!M294)/0.92</f>
        <v>7726.2040954671183</v>
      </c>
      <c r="I306">
        <f>277.8*'Energy Usage'!O294</f>
        <v>1041.7500000000002</v>
      </c>
      <c r="J306">
        <f t="shared" ca="1" si="32"/>
        <v>9133.2855161115822</v>
      </c>
      <c r="K306">
        <f t="shared" ca="1" si="33"/>
        <v>5247.115834603821</v>
      </c>
    </row>
    <row r="307" spans="1:11" x14ac:dyDescent="0.75">
      <c r="A307" s="34">
        <f t="shared" si="34"/>
        <v>286</v>
      </c>
      <c r="B307" s="66" t="s">
        <v>308</v>
      </c>
      <c r="C307" s="34">
        <v>13</v>
      </c>
      <c r="D307" s="34">
        <f t="shared" si="28"/>
        <v>10.75</v>
      </c>
      <c r="E307" s="34">
        <f t="shared" si="29"/>
        <v>30960</v>
      </c>
      <c r="F307">
        <f t="shared" si="30"/>
        <v>5263.2000000000007</v>
      </c>
      <c r="G307">
        <f t="shared" si="31"/>
        <v>5052.6720000000005</v>
      </c>
      <c r="H307" s="18">
        <f ca="1">(277.78*'Energy Usage'!I295+277.78*'Energy Usage'!M295)/0.92</f>
        <v>7726.2040954671183</v>
      </c>
      <c r="I307">
        <f>277.8*'Energy Usage'!O295</f>
        <v>1041.7500000000002</v>
      </c>
      <c r="J307">
        <f t="shared" ca="1" si="32"/>
        <v>9133.2855161115822</v>
      </c>
      <c r="K307">
        <f t="shared" ca="1" si="33"/>
        <v>1166.5023184922393</v>
      </c>
    </row>
    <row r="308" spans="1:11" x14ac:dyDescent="0.75">
      <c r="A308" s="34">
        <f t="shared" si="34"/>
        <v>287</v>
      </c>
      <c r="B308" s="66" t="s">
        <v>308</v>
      </c>
      <c r="C308" s="34">
        <v>14</v>
      </c>
      <c r="D308" s="34">
        <f t="shared" si="28"/>
        <v>10.75</v>
      </c>
      <c r="E308" s="34">
        <f t="shared" si="29"/>
        <v>30960</v>
      </c>
      <c r="F308">
        <f t="shared" si="30"/>
        <v>5263.2000000000007</v>
      </c>
      <c r="G308">
        <f t="shared" si="31"/>
        <v>5052.6720000000005</v>
      </c>
      <c r="H308" s="18">
        <f ca="1">(277.78*'Energy Usage'!I296+277.78*'Energy Usage'!M296)/0.92</f>
        <v>7726.2040954671183</v>
      </c>
      <c r="I308">
        <f>277.8*'Energy Usage'!O296</f>
        <v>1041.7500000000002</v>
      </c>
      <c r="J308">
        <f t="shared" ca="1" si="32"/>
        <v>9133.2855161115822</v>
      </c>
      <c r="K308">
        <f t="shared" ca="1" si="33"/>
        <v>0</v>
      </c>
    </row>
    <row r="309" spans="1:11" x14ac:dyDescent="0.75">
      <c r="A309" s="34">
        <f t="shared" si="34"/>
        <v>288</v>
      </c>
      <c r="B309" s="66" t="s">
        <v>308</v>
      </c>
      <c r="C309" s="34">
        <v>15</v>
      </c>
      <c r="D309" s="34">
        <f t="shared" si="28"/>
        <v>10.75</v>
      </c>
      <c r="E309" s="34">
        <f t="shared" si="29"/>
        <v>30960</v>
      </c>
      <c r="F309">
        <f t="shared" si="30"/>
        <v>5263.2000000000007</v>
      </c>
      <c r="G309">
        <f t="shared" si="31"/>
        <v>5052.6720000000005</v>
      </c>
      <c r="H309" s="18">
        <f ca="1">(277.78*'Energy Usage'!I297+277.78*'Energy Usage'!M297)/0.92</f>
        <v>1977.9082484395824</v>
      </c>
      <c r="I309">
        <f>277.8*'Energy Usage'!O297</f>
        <v>1041.7500000000002</v>
      </c>
      <c r="J309">
        <f t="shared" ca="1" si="32"/>
        <v>3145.4773421245654</v>
      </c>
      <c r="K309">
        <f t="shared" ca="1" si="33"/>
        <v>0</v>
      </c>
    </row>
    <row r="310" spans="1:11" x14ac:dyDescent="0.75">
      <c r="A310" s="34">
        <f t="shared" si="34"/>
        <v>289</v>
      </c>
      <c r="B310" s="66" t="s">
        <v>308</v>
      </c>
      <c r="C310" s="34">
        <v>16</v>
      </c>
      <c r="D310" s="34">
        <f t="shared" si="28"/>
        <v>10.75</v>
      </c>
      <c r="E310" s="34">
        <f t="shared" si="29"/>
        <v>30960</v>
      </c>
      <c r="F310">
        <f t="shared" si="30"/>
        <v>5263.2000000000007</v>
      </c>
      <c r="G310">
        <f t="shared" si="31"/>
        <v>5052.6720000000005</v>
      </c>
      <c r="H310" s="18">
        <f ca="1">(277.78*'Energy Usage'!I298+277.78*'Energy Usage'!M298)/0.92</f>
        <v>5315.628417681377</v>
      </c>
      <c r="I310">
        <f>277.8*'Energy Usage'!O298</f>
        <v>1041.7500000000002</v>
      </c>
      <c r="J310">
        <f t="shared" ca="1" si="32"/>
        <v>6622.2691850847677</v>
      </c>
      <c r="K310">
        <f t="shared" ca="1" si="33"/>
        <v>1907.194657875435</v>
      </c>
    </row>
    <row r="311" spans="1:11" x14ac:dyDescent="0.75">
      <c r="A311" s="34">
        <f t="shared" si="34"/>
        <v>290</v>
      </c>
      <c r="B311" s="66" t="s">
        <v>308</v>
      </c>
      <c r="C311" s="34">
        <v>17</v>
      </c>
      <c r="D311" s="34">
        <f t="shared" si="28"/>
        <v>10.75</v>
      </c>
      <c r="E311" s="34">
        <f t="shared" si="29"/>
        <v>30960</v>
      </c>
      <c r="F311">
        <f t="shared" si="30"/>
        <v>5263.2000000000007</v>
      </c>
      <c r="G311">
        <f t="shared" si="31"/>
        <v>5052.6720000000005</v>
      </c>
      <c r="H311" s="18">
        <f ca="1">(277.78*'Energy Usage'!I299+277.78*'Energy Usage'!M299)/0.92</f>
        <v>7726.2040954671183</v>
      </c>
      <c r="I311">
        <f>277.8*'Energy Usage'!O299</f>
        <v>1041.7500000000002</v>
      </c>
      <c r="J311">
        <f t="shared" ca="1" si="32"/>
        <v>9133.2855161115822</v>
      </c>
      <c r="K311">
        <f t="shared" ca="1" si="33"/>
        <v>337.59747279066778</v>
      </c>
    </row>
    <row r="312" spans="1:11" x14ac:dyDescent="0.75">
      <c r="A312" s="34">
        <f t="shared" si="34"/>
        <v>291</v>
      </c>
      <c r="B312" s="66" t="s">
        <v>308</v>
      </c>
      <c r="C312" s="34">
        <v>18</v>
      </c>
      <c r="D312" s="34">
        <f t="shared" si="28"/>
        <v>10.75</v>
      </c>
      <c r="E312" s="34">
        <f t="shared" si="29"/>
        <v>30960</v>
      </c>
      <c r="F312">
        <f t="shared" si="30"/>
        <v>5263.2000000000007</v>
      </c>
      <c r="G312">
        <f t="shared" si="31"/>
        <v>5052.6720000000005</v>
      </c>
      <c r="H312" s="18">
        <f ca="1">(277.78*'Energy Usage'!I300+277.78*'Energy Usage'!M300)/0.92</f>
        <v>5192.0091521539043</v>
      </c>
      <c r="I312">
        <f>277.8*'Energy Usage'!O300</f>
        <v>1041.7500000000002</v>
      </c>
      <c r="J312">
        <f t="shared" ca="1" si="32"/>
        <v>6493.4991168269835</v>
      </c>
      <c r="K312">
        <f t="shared" ca="1" si="33"/>
        <v>0</v>
      </c>
    </row>
    <row r="313" spans="1:11" x14ac:dyDescent="0.75">
      <c r="A313" s="34">
        <f t="shared" si="34"/>
        <v>292</v>
      </c>
      <c r="B313" s="66" t="s">
        <v>308</v>
      </c>
      <c r="C313" s="34">
        <v>19</v>
      </c>
      <c r="D313" s="34">
        <f t="shared" si="28"/>
        <v>10.75</v>
      </c>
      <c r="E313" s="34">
        <f t="shared" si="29"/>
        <v>30960</v>
      </c>
      <c r="F313">
        <f t="shared" si="30"/>
        <v>5263.2000000000007</v>
      </c>
      <c r="G313">
        <f t="shared" si="31"/>
        <v>5052.6720000000005</v>
      </c>
      <c r="H313" s="18">
        <f ca="1">(277.78*'Energy Usage'!I301+277.78*'Energy Usage'!M301)/0.92</f>
        <v>7726.2040954671183</v>
      </c>
      <c r="I313">
        <f>277.8*'Energy Usage'!O301</f>
        <v>1041.7500000000002</v>
      </c>
      <c r="J313">
        <f t="shared" ca="1" si="32"/>
        <v>9133.2855161115822</v>
      </c>
      <c r="K313">
        <f t="shared" ca="1" si="33"/>
        <v>0</v>
      </c>
    </row>
    <row r="314" spans="1:11" x14ac:dyDescent="0.75">
      <c r="A314" s="34">
        <f t="shared" si="34"/>
        <v>293</v>
      </c>
      <c r="B314" s="66" t="s">
        <v>308</v>
      </c>
      <c r="C314" s="34">
        <v>20</v>
      </c>
      <c r="D314" s="34">
        <f t="shared" si="28"/>
        <v>10.75</v>
      </c>
      <c r="E314" s="34">
        <f t="shared" si="29"/>
        <v>30960</v>
      </c>
      <c r="F314">
        <f t="shared" si="30"/>
        <v>5263.2000000000007</v>
      </c>
      <c r="G314">
        <f t="shared" si="31"/>
        <v>5052.6720000000005</v>
      </c>
      <c r="H314" s="18">
        <f ca="1">(277.78*'Energy Usage'!I302+277.78*'Energy Usage'!M302)/0.92</f>
        <v>3337.7201692417952</v>
      </c>
      <c r="I314">
        <f>277.8*'Energy Usage'!O302</f>
        <v>1041.7500000000002</v>
      </c>
      <c r="J314">
        <f t="shared" ca="1" si="32"/>
        <v>4561.9480929602041</v>
      </c>
      <c r="K314">
        <f t="shared" ca="1" si="33"/>
        <v>0</v>
      </c>
    </row>
    <row r="315" spans="1:11" x14ac:dyDescent="0.75">
      <c r="A315" s="34">
        <f t="shared" si="34"/>
        <v>294</v>
      </c>
      <c r="B315" s="66" t="s">
        <v>308</v>
      </c>
      <c r="C315" s="34">
        <v>21</v>
      </c>
      <c r="D315" s="34">
        <f t="shared" si="28"/>
        <v>10.75</v>
      </c>
      <c r="E315" s="34">
        <f t="shared" si="29"/>
        <v>30960</v>
      </c>
      <c r="F315">
        <f t="shared" si="30"/>
        <v>5263.2000000000007</v>
      </c>
      <c r="G315">
        <f t="shared" si="31"/>
        <v>5052.6720000000005</v>
      </c>
      <c r="H315" s="18">
        <f ca="1">(277.78*'Energy Usage'!I303+277.78*'Energy Usage'!M303)/0.92</f>
        <v>7726.2040954671183</v>
      </c>
      <c r="I315">
        <f>277.8*'Energy Usage'!O303</f>
        <v>1041.7500000000002</v>
      </c>
      <c r="J315">
        <f t="shared" ca="1" si="32"/>
        <v>9133.2855161115822</v>
      </c>
      <c r="K315">
        <f t="shared" ca="1" si="33"/>
        <v>490.72390703979636</v>
      </c>
    </row>
    <row r="316" spans="1:11" x14ac:dyDescent="0.75">
      <c r="A316" s="34">
        <f t="shared" si="34"/>
        <v>295</v>
      </c>
      <c r="B316" s="66" t="s">
        <v>308</v>
      </c>
      <c r="C316" s="34">
        <v>22</v>
      </c>
      <c r="D316" s="34">
        <f t="shared" si="28"/>
        <v>10.75</v>
      </c>
      <c r="E316" s="34">
        <f t="shared" si="29"/>
        <v>30960</v>
      </c>
      <c r="F316">
        <f t="shared" si="30"/>
        <v>5263.2000000000007</v>
      </c>
      <c r="G316">
        <f t="shared" si="31"/>
        <v>5052.6720000000005</v>
      </c>
      <c r="H316" s="18">
        <f ca="1">(277.78*'Energy Usage'!I304+277.78*'Energy Usage'!M304)/0.92</f>
        <v>6613.6307057198519</v>
      </c>
      <c r="I316">
        <f>277.8*'Energy Usage'!O304</f>
        <v>1041.7500000000002</v>
      </c>
      <c r="J316">
        <f t="shared" ca="1" si="32"/>
        <v>7974.3549017915129</v>
      </c>
      <c r="K316">
        <f t="shared" ca="1" si="33"/>
        <v>0</v>
      </c>
    </row>
    <row r="317" spans="1:11" x14ac:dyDescent="0.75">
      <c r="A317" s="34">
        <f t="shared" si="34"/>
        <v>296</v>
      </c>
      <c r="B317" s="66" t="s">
        <v>308</v>
      </c>
      <c r="C317" s="34">
        <v>23</v>
      </c>
      <c r="D317" s="34">
        <f t="shared" si="28"/>
        <v>10.75</v>
      </c>
      <c r="E317" s="34">
        <f t="shared" si="29"/>
        <v>30960</v>
      </c>
      <c r="F317">
        <f t="shared" si="30"/>
        <v>5263.2000000000007</v>
      </c>
      <c r="G317">
        <f t="shared" si="31"/>
        <v>5052.6720000000005</v>
      </c>
      <c r="H317" s="18">
        <f ca="1">(277.78*'Energy Usage'!I305+277.78*'Energy Usage'!M305)/0.92</f>
        <v>2905.0527398956369</v>
      </c>
      <c r="I317">
        <f>277.8*'Energy Usage'!O305</f>
        <v>1041.7500000000002</v>
      </c>
      <c r="J317">
        <f t="shared" ca="1" si="32"/>
        <v>4111.252854057956</v>
      </c>
      <c r="K317">
        <f t="shared" ca="1" si="33"/>
        <v>0</v>
      </c>
    </row>
    <row r="318" spans="1:11" x14ac:dyDescent="0.75">
      <c r="A318" s="34">
        <f t="shared" si="34"/>
        <v>297</v>
      </c>
      <c r="B318" s="66" t="s">
        <v>308</v>
      </c>
      <c r="C318" s="34">
        <v>24</v>
      </c>
      <c r="D318" s="34">
        <f t="shared" si="28"/>
        <v>10.75</v>
      </c>
      <c r="E318" s="34">
        <f t="shared" si="29"/>
        <v>30960</v>
      </c>
      <c r="F318">
        <f t="shared" si="30"/>
        <v>5263.2000000000007</v>
      </c>
      <c r="G318">
        <f t="shared" si="31"/>
        <v>5052.6720000000005</v>
      </c>
      <c r="H318" s="18">
        <f ca="1">(277.78*'Energy Usage'!I306+277.78*'Energy Usage'!M306)/0.92</f>
        <v>494.4770621098956</v>
      </c>
      <c r="I318">
        <f>277.8*'Energy Usage'!O306</f>
        <v>1041.7500000000002</v>
      </c>
      <c r="J318">
        <f t="shared" ca="1" si="32"/>
        <v>1600.2365230311416</v>
      </c>
      <c r="K318">
        <f t="shared" ca="1" si="33"/>
        <v>941.41914594204445</v>
      </c>
    </row>
    <row r="319" spans="1:11" x14ac:dyDescent="0.75">
      <c r="A319" s="34">
        <f t="shared" si="34"/>
        <v>298</v>
      </c>
      <c r="B319" s="66" t="s">
        <v>308</v>
      </c>
      <c r="C319" s="34">
        <v>25</v>
      </c>
      <c r="D319" s="34">
        <f t="shared" si="28"/>
        <v>10.75</v>
      </c>
      <c r="E319" s="34">
        <f t="shared" si="29"/>
        <v>30960</v>
      </c>
      <c r="F319">
        <f t="shared" si="30"/>
        <v>5263.2000000000007</v>
      </c>
      <c r="G319">
        <f t="shared" si="31"/>
        <v>5052.6720000000005</v>
      </c>
      <c r="H319" s="18">
        <f ca="1">(277.78*'Energy Usage'!I307+277.78*'Energy Usage'!M307)/0.92</f>
        <v>6737.2499712473273</v>
      </c>
      <c r="I319">
        <f>277.8*'Energy Usage'!O307</f>
        <v>1041.7500000000002</v>
      </c>
      <c r="J319">
        <f t="shared" ca="1" si="32"/>
        <v>8103.1249700492999</v>
      </c>
      <c r="K319">
        <f t="shared" ca="1" si="33"/>
        <v>4393.8546229109033</v>
      </c>
    </row>
    <row r="320" spans="1:11" x14ac:dyDescent="0.75">
      <c r="A320" s="34">
        <f t="shared" si="34"/>
        <v>299</v>
      </c>
      <c r="B320" s="66" t="s">
        <v>308</v>
      </c>
      <c r="C320" s="34">
        <v>26</v>
      </c>
      <c r="D320" s="34">
        <f t="shared" si="28"/>
        <v>10.75</v>
      </c>
      <c r="E320" s="34">
        <f t="shared" si="29"/>
        <v>30960</v>
      </c>
      <c r="F320">
        <f t="shared" si="30"/>
        <v>5263.2000000000007</v>
      </c>
      <c r="G320">
        <f t="shared" si="31"/>
        <v>5052.6720000000005</v>
      </c>
      <c r="H320" s="18">
        <f ca="1">(277.78*'Energy Usage'!I308+277.78*'Energy Usage'!M308)/0.92</f>
        <v>741.7155931648432</v>
      </c>
      <c r="I320">
        <f>277.8*'Energy Usage'!O308</f>
        <v>1041.7500000000002</v>
      </c>
      <c r="J320">
        <f t="shared" ca="1" si="32"/>
        <v>1857.7766595467122</v>
      </c>
      <c r="K320">
        <f t="shared" ca="1" si="33"/>
        <v>1343.4016528616039</v>
      </c>
    </row>
    <row r="321" spans="1:11" x14ac:dyDescent="0.75">
      <c r="A321" s="34">
        <f t="shared" si="34"/>
        <v>300</v>
      </c>
      <c r="B321" s="66" t="s">
        <v>308</v>
      </c>
      <c r="C321" s="34">
        <v>27</v>
      </c>
      <c r="D321" s="34">
        <f t="shared" si="28"/>
        <v>10.75</v>
      </c>
      <c r="E321" s="34">
        <f t="shared" si="29"/>
        <v>30960</v>
      </c>
      <c r="F321">
        <f t="shared" si="30"/>
        <v>5263.2000000000007</v>
      </c>
      <c r="G321">
        <f t="shared" si="31"/>
        <v>5052.6720000000005</v>
      </c>
      <c r="H321" s="18">
        <f ca="1">(277.78*'Energy Usage'!I309+277.78*'Energy Usage'!M309)/0.92</f>
        <v>7726.2040954671183</v>
      </c>
      <c r="I321">
        <f>277.8*'Energy Usage'!O309</f>
        <v>1041.7500000000002</v>
      </c>
      <c r="J321">
        <f t="shared" ca="1" si="32"/>
        <v>9133.2855161115822</v>
      </c>
      <c r="K321">
        <f t="shared" ca="1" si="33"/>
        <v>4538.2969933148925</v>
      </c>
    </row>
    <row r="322" spans="1:11" x14ac:dyDescent="0.75">
      <c r="A322" s="34">
        <f t="shared" si="34"/>
        <v>301</v>
      </c>
      <c r="B322" s="66" t="s">
        <v>308</v>
      </c>
      <c r="C322" s="34">
        <v>28</v>
      </c>
      <c r="D322" s="34">
        <f t="shared" si="28"/>
        <v>10.75</v>
      </c>
      <c r="E322" s="34">
        <f t="shared" si="29"/>
        <v>30960</v>
      </c>
      <c r="F322">
        <f t="shared" si="30"/>
        <v>5263.2000000000007</v>
      </c>
      <c r="G322">
        <f t="shared" si="31"/>
        <v>5052.6720000000005</v>
      </c>
      <c r="H322" s="18">
        <f ca="1">(277.78*'Energy Usage'!I310+277.78*'Energy Usage'!M310)/0.92</f>
        <v>7540.7751971759062</v>
      </c>
      <c r="I322">
        <f>277.8*'Energy Usage'!O310</f>
        <v>1041.7500000000002</v>
      </c>
      <c r="J322">
        <f t="shared" ca="1" si="32"/>
        <v>8940.1304137249026</v>
      </c>
      <c r="K322">
        <f t="shared" ca="1" si="33"/>
        <v>457.68347720331076</v>
      </c>
    </row>
    <row r="323" spans="1:11" x14ac:dyDescent="0.75">
      <c r="A323" s="34">
        <f t="shared" si="34"/>
        <v>302</v>
      </c>
      <c r="B323" s="66" t="s">
        <v>308</v>
      </c>
      <c r="C323" s="34">
        <v>29</v>
      </c>
      <c r="D323" s="34">
        <f t="shared" si="28"/>
        <v>10.75</v>
      </c>
      <c r="E323" s="34">
        <f t="shared" si="29"/>
        <v>30960</v>
      </c>
      <c r="F323">
        <f t="shared" si="30"/>
        <v>5263.2000000000007</v>
      </c>
      <c r="G323">
        <f t="shared" si="31"/>
        <v>5052.6720000000005</v>
      </c>
      <c r="H323" s="18">
        <f ca="1">(277.78*'Energy Usage'!I311+277.78*'Energy Usage'!M311)/0.92</f>
        <v>2163.3371467307929</v>
      </c>
      <c r="I323">
        <f>277.8*'Energy Usage'!O311</f>
        <v>1041.7500000000002</v>
      </c>
      <c r="J323">
        <f t="shared" ca="1" si="32"/>
        <v>3338.6324445112432</v>
      </c>
      <c r="K323">
        <f t="shared" ca="1" si="33"/>
        <v>0</v>
      </c>
    </row>
    <row r="324" spans="1:11" x14ac:dyDescent="0.75">
      <c r="A324" s="34">
        <f t="shared" si="34"/>
        <v>303</v>
      </c>
      <c r="B324" s="66" t="s">
        <v>308</v>
      </c>
      <c r="C324" s="34">
        <v>30</v>
      </c>
      <c r="D324" s="34">
        <f t="shared" si="28"/>
        <v>10.75</v>
      </c>
      <c r="E324" s="34">
        <f t="shared" si="29"/>
        <v>30960</v>
      </c>
      <c r="F324">
        <f t="shared" si="30"/>
        <v>5263.2000000000007</v>
      </c>
      <c r="G324">
        <f t="shared" si="31"/>
        <v>5052.6720000000005</v>
      </c>
      <c r="H324" s="18">
        <f ca="1">(277.78*'Energy Usage'!I312+277.78*'Energy Usage'!M312)/0.92</f>
        <v>2781.433474368162</v>
      </c>
      <c r="I324">
        <f>277.8*'Energy Usage'!O312</f>
        <v>1041.7500000000002</v>
      </c>
      <c r="J324">
        <f t="shared" ca="1" si="32"/>
        <v>3982.482785800169</v>
      </c>
      <c r="K324">
        <f t="shared" ca="1" si="33"/>
        <v>1714.0395554887573</v>
      </c>
    </row>
    <row r="325" spans="1:11" x14ac:dyDescent="0.75">
      <c r="A325" s="34">
        <f t="shared" si="34"/>
        <v>304</v>
      </c>
      <c r="B325" s="66" t="s">
        <v>308</v>
      </c>
      <c r="C325" s="34">
        <v>31</v>
      </c>
      <c r="D325" s="34">
        <f t="shared" si="28"/>
        <v>10.75</v>
      </c>
      <c r="E325" s="34">
        <f t="shared" si="29"/>
        <v>30960</v>
      </c>
      <c r="F325">
        <f t="shared" si="30"/>
        <v>5263.2000000000007</v>
      </c>
      <c r="G325">
        <f t="shared" si="31"/>
        <v>5052.6720000000005</v>
      </c>
      <c r="H325" s="18">
        <f ca="1">(277.78*'Energy Usage'!I313+277.78*'Energy Usage'!M313)/0.92</f>
        <v>4635.7224572802706</v>
      </c>
      <c r="I325">
        <f>277.8*'Energy Usage'!O313</f>
        <v>1041.7500000000002</v>
      </c>
      <c r="J325">
        <f t="shared" ca="1" si="32"/>
        <v>5914.0338096669484</v>
      </c>
      <c r="K325">
        <f t="shared" ca="1" si="33"/>
        <v>2784.2287696885887</v>
      </c>
    </row>
    <row r="326" spans="1:11" x14ac:dyDescent="0.75">
      <c r="A326" s="34">
        <f t="shared" si="34"/>
        <v>305</v>
      </c>
      <c r="B326" s="66" t="s">
        <v>310</v>
      </c>
      <c r="C326" s="34">
        <v>1</v>
      </c>
      <c r="D326" s="34">
        <f t="shared" si="28"/>
        <v>9</v>
      </c>
      <c r="E326" s="34">
        <f t="shared" si="29"/>
        <v>25920</v>
      </c>
      <c r="F326">
        <f t="shared" si="30"/>
        <v>4406.4000000000005</v>
      </c>
      <c r="G326">
        <f t="shared" si="31"/>
        <v>4230.1440000000002</v>
      </c>
      <c r="H326" s="18">
        <f ca="1">(277.78*'Energy Usage'!I314+277.78*'Energy Usage'!M314)/0.92</f>
        <v>1977.9082484395824</v>
      </c>
      <c r="I326">
        <f>277.8*'Energy Usage'!O314</f>
        <v>1041.7500000000002</v>
      </c>
      <c r="J326">
        <f t="shared" ca="1" si="32"/>
        <v>3145.4773421245654</v>
      </c>
      <c r="K326">
        <f t="shared" ca="1" si="33"/>
        <v>1922.8669600216408</v>
      </c>
    </row>
    <row r="327" spans="1:11" x14ac:dyDescent="0.75">
      <c r="A327" s="34">
        <f t="shared" si="34"/>
        <v>306</v>
      </c>
      <c r="B327" s="66" t="s">
        <v>310</v>
      </c>
      <c r="C327" s="34">
        <v>2</v>
      </c>
      <c r="D327" s="34">
        <f t="shared" si="28"/>
        <v>9</v>
      </c>
      <c r="E327" s="34">
        <f t="shared" si="29"/>
        <v>25920</v>
      </c>
      <c r="F327">
        <f t="shared" si="30"/>
        <v>4406.4000000000005</v>
      </c>
      <c r="G327">
        <f t="shared" si="31"/>
        <v>4230.1440000000002</v>
      </c>
      <c r="H327" s="18">
        <f ca="1">(277.78*'Energy Usage'!I315+277.78*'Energy Usage'!M315)/0.92</f>
        <v>7726.2040954671183</v>
      </c>
      <c r="I327">
        <f>277.8*'Energy Usage'!O315</f>
        <v>1041.7500000000002</v>
      </c>
      <c r="J327">
        <f t="shared" ca="1" si="32"/>
        <v>9133.2855161115822</v>
      </c>
      <c r="K327">
        <f t="shared" ca="1" si="33"/>
        <v>3007.5336178970756</v>
      </c>
    </row>
    <row r="328" spans="1:11" x14ac:dyDescent="0.75">
      <c r="A328" s="34">
        <f t="shared" si="34"/>
        <v>307</v>
      </c>
      <c r="B328" s="66" t="s">
        <v>310</v>
      </c>
      <c r="C328" s="34">
        <v>3</v>
      </c>
      <c r="D328" s="34">
        <f t="shared" si="28"/>
        <v>9</v>
      </c>
      <c r="E328" s="34">
        <f t="shared" si="29"/>
        <v>25920</v>
      </c>
      <c r="F328">
        <f t="shared" si="30"/>
        <v>4406.4000000000005</v>
      </c>
      <c r="G328">
        <f t="shared" si="31"/>
        <v>4230.1440000000002</v>
      </c>
      <c r="H328" s="18">
        <f ca="1">(277.78*'Energy Usage'!I316+277.78*'Energy Usage'!M316)/0.92</f>
        <v>7726.2040954671183</v>
      </c>
      <c r="I328">
        <f>277.8*'Energy Usage'!O316</f>
        <v>1041.7500000000002</v>
      </c>
      <c r="J328">
        <f t="shared" ca="1" si="32"/>
        <v>9133.2855161115822</v>
      </c>
      <c r="K328">
        <f t="shared" ca="1" si="33"/>
        <v>0</v>
      </c>
    </row>
    <row r="329" spans="1:11" x14ac:dyDescent="0.75">
      <c r="A329" s="34">
        <f t="shared" si="34"/>
        <v>308</v>
      </c>
      <c r="B329" s="66" t="s">
        <v>310</v>
      </c>
      <c r="C329" s="34">
        <v>4</v>
      </c>
      <c r="D329" s="34">
        <f t="shared" si="28"/>
        <v>9</v>
      </c>
      <c r="E329" s="34">
        <f t="shared" si="29"/>
        <v>25920</v>
      </c>
      <c r="F329">
        <f t="shared" si="30"/>
        <v>4406.4000000000005</v>
      </c>
      <c r="G329">
        <f t="shared" si="31"/>
        <v>4230.1440000000002</v>
      </c>
      <c r="H329" s="18">
        <f ca="1">(277.78*'Energy Usage'!I317+277.78*'Energy Usage'!M317)/0.92</f>
        <v>2781.433474368162</v>
      </c>
      <c r="I329">
        <f>277.8*'Energy Usage'!O317</f>
        <v>1041.7500000000002</v>
      </c>
      <c r="J329">
        <f t="shared" ca="1" si="32"/>
        <v>3982.482785800169</v>
      </c>
      <c r="K329">
        <f t="shared" ca="1" si="33"/>
        <v>0</v>
      </c>
    </row>
    <row r="330" spans="1:11" x14ac:dyDescent="0.75">
      <c r="A330" s="34">
        <f t="shared" si="34"/>
        <v>309</v>
      </c>
      <c r="B330" s="66" t="s">
        <v>310</v>
      </c>
      <c r="C330" s="34">
        <v>5</v>
      </c>
      <c r="D330" s="34">
        <f t="shared" si="28"/>
        <v>9</v>
      </c>
      <c r="E330" s="34">
        <f t="shared" si="29"/>
        <v>25920</v>
      </c>
      <c r="F330">
        <f t="shared" si="30"/>
        <v>4406.4000000000005</v>
      </c>
      <c r="G330">
        <f t="shared" si="31"/>
        <v>4230.1440000000002</v>
      </c>
      <c r="H330" s="18">
        <f ca="1">(277.78*'Energy Usage'!I318+277.78*'Energy Usage'!M318)/0.92</f>
        <v>1359.8119208022129</v>
      </c>
      <c r="I330">
        <f>277.8*'Energy Usage'!O318</f>
        <v>1041.7500000000002</v>
      </c>
      <c r="J330">
        <f t="shared" ca="1" si="32"/>
        <v>2501.6270008356387</v>
      </c>
      <c r="K330">
        <f t="shared" ca="1" si="33"/>
        <v>247.66121419983119</v>
      </c>
    </row>
    <row r="331" spans="1:11" x14ac:dyDescent="0.75">
      <c r="A331" s="34">
        <f t="shared" si="34"/>
        <v>310</v>
      </c>
      <c r="B331" s="66" t="s">
        <v>310</v>
      </c>
      <c r="C331" s="34">
        <v>6</v>
      </c>
      <c r="D331" s="34">
        <f t="shared" si="28"/>
        <v>9</v>
      </c>
      <c r="E331" s="34">
        <f t="shared" si="29"/>
        <v>25920</v>
      </c>
      <c r="F331">
        <f t="shared" si="30"/>
        <v>4406.4000000000005</v>
      </c>
      <c r="G331">
        <f t="shared" si="31"/>
        <v>4230.1440000000002</v>
      </c>
      <c r="H331" s="18">
        <f ca="1">(277.78*'Energy Usage'!I319+277.78*'Energy Usage'!M319)/0.92</f>
        <v>6242.7729091374313</v>
      </c>
      <c r="I331">
        <f>277.8*'Energy Usage'!O319</f>
        <v>1041.7500000000002</v>
      </c>
      <c r="J331">
        <f t="shared" ca="1" si="32"/>
        <v>7588.0446970181574</v>
      </c>
      <c r="K331">
        <f t="shared" ca="1" si="33"/>
        <v>1976.1782133641927</v>
      </c>
    </row>
    <row r="332" spans="1:11" x14ac:dyDescent="0.75">
      <c r="A332" s="34">
        <f t="shared" si="34"/>
        <v>311</v>
      </c>
      <c r="B332" s="66" t="s">
        <v>310</v>
      </c>
      <c r="C332" s="34">
        <v>7</v>
      </c>
      <c r="D332" s="34">
        <f t="shared" si="28"/>
        <v>9</v>
      </c>
      <c r="E332" s="34">
        <f t="shared" si="29"/>
        <v>25920</v>
      </c>
      <c r="F332">
        <f t="shared" si="30"/>
        <v>4406.4000000000005</v>
      </c>
      <c r="G332">
        <f t="shared" si="31"/>
        <v>4230.1440000000002</v>
      </c>
      <c r="H332" s="18">
        <f ca="1">(277.78*'Energy Usage'!I320+277.78*'Energy Usage'!M320)/0.92</f>
        <v>432.66742934615854</v>
      </c>
      <c r="I332">
        <f>277.8*'Energy Usage'!O320</f>
        <v>1041.7500000000002</v>
      </c>
      <c r="J332">
        <f t="shared" ca="1" si="32"/>
        <v>1535.8514889022488</v>
      </c>
      <c r="K332">
        <f t="shared" ca="1" si="33"/>
        <v>0</v>
      </c>
    </row>
    <row r="333" spans="1:11" x14ac:dyDescent="0.75">
      <c r="A333" s="34">
        <f t="shared" si="34"/>
        <v>312</v>
      </c>
      <c r="B333" s="66" t="s">
        <v>310</v>
      </c>
      <c r="C333" s="34">
        <v>8</v>
      </c>
      <c r="D333" s="34">
        <f t="shared" si="28"/>
        <v>9</v>
      </c>
      <c r="E333" s="34">
        <f t="shared" si="29"/>
        <v>25920</v>
      </c>
      <c r="F333">
        <f t="shared" si="30"/>
        <v>4406.4000000000005</v>
      </c>
      <c r="G333">
        <f t="shared" si="31"/>
        <v>4230.1440000000002</v>
      </c>
      <c r="H333" s="18">
        <f ca="1">(277.78*'Energy Usage'!I321+277.78*'Energy Usage'!M321)/0.92</f>
        <v>7726.2040954671183</v>
      </c>
      <c r="I333">
        <f>277.8*'Energy Usage'!O321</f>
        <v>1041.7500000000002</v>
      </c>
      <c r="J333">
        <f t="shared" ca="1" si="32"/>
        <v>9133.2855161115822</v>
      </c>
      <c r="K333">
        <f t="shared" ca="1" si="33"/>
        <v>2694.2925110977512</v>
      </c>
    </row>
    <row r="334" spans="1:11" x14ac:dyDescent="0.75">
      <c r="A334" s="34">
        <f t="shared" si="34"/>
        <v>313</v>
      </c>
      <c r="B334" s="66" t="s">
        <v>310</v>
      </c>
      <c r="C334" s="34">
        <v>9</v>
      </c>
      <c r="D334" s="34">
        <f t="shared" si="28"/>
        <v>9</v>
      </c>
      <c r="E334" s="34">
        <f t="shared" si="29"/>
        <v>25920</v>
      </c>
      <c r="F334">
        <f t="shared" si="30"/>
        <v>4406.4000000000005</v>
      </c>
      <c r="G334">
        <f t="shared" si="31"/>
        <v>4230.1440000000002</v>
      </c>
      <c r="H334" s="18">
        <f ca="1">(277.78*'Energy Usage'!I322+277.78*'Energy Usage'!M322)/0.92</f>
        <v>0</v>
      </c>
      <c r="I334">
        <f>277.8*'Energy Usage'!O322</f>
        <v>1041.7500000000002</v>
      </c>
      <c r="J334">
        <f t="shared" ca="1" si="32"/>
        <v>1085.1562500000002</v>
      </c>
      <c r="K334">
        <f t="shared" ca="1" si="33"/>
        <v>0</v>
      </c>
    </row>
    <row r="335" spans="1:11" x14ac:dyDescent="0.75">
      <c r="A335" s="34">
        <f t="shared" si="34"/>
        <v>314</v>
      </c>
      <c r="B335" s="66" t="s">
        <v>310</v>
      </c>
      <c r="C335" s="34">
        <v>10</v>
      </c>
      <c r="D335" s="34">
        <f t="shared" si="28"/>
        <v>9</v>
      </c>
      <c r="E335" s="34">
        <f t="shared" si="29"/>
        <v>25920</v>
      </c>
      <c r="F335">
        <f t="shared" si="30"/>
        <v>4406.4000000000005</v>
      </c>
      <c r="G335">
        <f t="shared" si="31"/>
        <v>4230.1440000000002</v>
      </c>
      <c r="H335" s="18">
        <f ca="1">(277.78*'Energy Usage'!I323+277.78*'Energy Usage'!M323)/0.92</f>
        <v>0</v>
      </c>
      <c r="I335">
        <f>277.8*'Energy Usage'!O323</f>
        <v>1041.7500000000002</v>
      </c>
      <c r="J335">
        <f t="shared" ca="1" si="32"/>
        <v>1085.1562500000002</v>
      </c>
      <c r="K335">
        <f t="shared" ca="1" si="33"/>
        <v>3144.9877500000002</v>
      </c>
    </row>
    <row r="336" spans="1:11" x14ac:dyDescent="0.75">
      <c r="A336" s="34">
        <f t="shared" si="34"/>
        <v>315</v>
      </c>
      <c r="B336" s="66" t="s">
        <v>310</v>
      </c>
      <c r="C336" s="34">
        <v>11</v>
      </c>
      <c r="D336" s="34">
        <f t="shared" si="28"/>
        <v>9</v>
      </c>
      <c r="E336" s="34">
        <f t="shared" si="29"/>
        <v>25920</v>
      </c>
      <c r="F336">
        <f t="shared" si="30"/>
        <v>4406.4000000000005</v>
      </c>
      <c r="G336">
        <f t="shared" si="31"/>
        <v>4230.1440000000002</v>
      </c>
      <c r="H336" s="18">
        <f ca="1">(277.78*'Energy Usage'!I324+277.78*'Energy Usage'!M324)/0.92</f>
        <v>0</v>
      </c>
      <c r="I336">
        <f>277.8*'Energy Usage'!O324</f>
        <v>1041.7500000000002</v>
      </c>
      <c r="J336">
        <f t="shared" ca="1" si="32"/>
        <v>1085.1562500000002</v>
      </c>
      <c r="K336">
        <f t="shared" ca="1" si="33"/>
        <v>6289.9755000000005</v>
      </c>
    </row>
    <row r="337" spans="1:11" x14ac:dyDescent="0.75">
      <c r="A337" s="34">
        <f t="shared" si="34"/>
        <v>316</v>
      </c>
      <c r="B337" s="66" t="s">
        <v>310</v>
      </c>
      <c r="C337" s="34">
        <v>12</v>
      </c>
      <c r="D337" s="34">
        <f t="shared" si="28"/>
        <v>9</v>
      </c>
      <c r="E337" s="34">
        <f t="shared" si="29"/>
        <v>25920</v>
      </c>
      <c r="F337">
        <f t="shared" si="30"/>
        <v>4406.4000000000005</v>
      </c>
      <c r="G337">
        <f t="shared" si="31"/>
        <v>4230.1440000000002</v>
      </c>
      <c r="H337" s="18">
        <f ca="1">(277.78*'Energy Usage'!I325+277.78*'Energy Usage'!M325)/0.92</f>
        <v>0</v>
      </c>
      <c r="I337">
        <f>277.8*'Energy Usage'!O325</f>
        <v>1041.7500000000002</v>
      </c>
      <c r="J337">
        <f t="shared" ca="1" si="32"/>
        <v>1085.1562500000002</v>
      </c>
      <c r="K337">
        <f t="shared" ca="1" si="33"/>
        <v>8000</v>
      </c>
    </row>
    <row r="338" spans="1:11" x14ac:dyDescent="0.75">
      <c r="A338" s="34">
        <f t="shared" si="34"/>
        <v>317</v>
      </c>
      <c r="B338" s="66" t="s">
        <v>310</v>
      </c>
      <c r="C338" s="34">
        <v>13</v>
      </c>
      <c r="D338" s="34">
        <f t="shared" si="28"/>
        <v>9</v>
      </c>
      <c r="E338" s="34">
        <f t="shared" si="29"/>
        <v>25920</v>
      </c>
      <c r="F338">
        <f t="shared" si="30"/>
        <v>4406.4000000000005</v>
      </c>
      <c r="G338">
        <f t="shared" si="31"/>
        <v>4230.1440000000002</v>
      </c>
      <c r="H338" s="18">
        <f ca="1">(277.78*'Energy Usage'!I326+277.78*'Energy Usage'!M326)/0.92</f>
        <v>0</v>
      </c>
      <c r="I338">
        <f>277.8*'Energy Usage'!O326</f>
        <v>1041.7500000000002</v>
      </c>
      <c r="J338">
        <f t="shared" ca="1" si="32"/>
        <v>1085.1562500000002</v>
      </c>
      <c r="K338">
        <f t="shared" ca="1" si="33"/>
        <v>8000</v>
      </c>
    </row>
    <row r="339" spans="1:11" x14ac:dyDescent="0.75">
      <c r="A339" s="34">
        <f t="shared" si="34"/>
        <v>318</v>
      </c>
      <c r="B339" s="66" t="s">
        <v>310</v>
      </c>
      <c r="C339" s="34">
        <v>14</v>
      </c>
      <c r="D339" s="34">
        <f t="shared" si="28"/>
        <v>9</v>
      </c>
      <c r="E339" s="34">
        <f t="shared" si="29"/>
        <v>25920</v>
      </c>
      <c r="F339">
        <f t="shared" si="30"/>
        <v>4406.4000000000005</v>
      </c>
      <c r="G339">
        <f t="shared" si="31"/>
        <v>4230.1440000000002</v>
      </c>
      <c r="H339" s="18">
        <f ca="1">(277.78*'Energy Usage'!I327+277.78*'Energy Usage'!M327)/0.92</f>
        <v>0</v>
      </c>
      <c r="I339">
        <f>277.8*'Energy Usage'!O327</f>
        <v>1041.7500000000002</v>
      </c>
      <c r="J339">
        <f t="shared" ca="1" si="32"/>
        <v>1085.1562500000002</v>
      </c>
      <c r="K339">
        <f t="shared" ca="1" si="33"/>
        <v>8000</v>
      </c>
    </row>
    <row r="340" spans="1:11" x14ac:dyDescent="0.75">
      <c r="A340" s="34">
        <f t="shared" si="34"/>
        <v>319</v>
      </c>
      <c r="B340" s="66" t="s">
        <v>310</v>
      </c>
      <c r="C340" s="34">
        <v>15</v>
      </c>
      <c r="D340" s="34">
        <f t="shared" si="28"/>
        <v>9</v>
      </c>
      <c r="E340" s="34">
        <f t="shared" si="29"/>
        <v>25920</v>
      </c>
      <c r="F340">
        <f t="shared" si="30"/>
        <v>4406.4000000000005</v>
      </c>
      <c r="G340">
        <f t="shared" si="31"/>
        <v>4230.1440000000002</v>
      </c>
      <c r="H340" s="18">
        <f ca="1">(277.78*'Energy Usage'!I328+277.78*'Energy Usage'!M328)/0.92</f>
        <v>0</v>
      </c>
      <c r="I340">
        <f>277.8*'Energy Usage'!O328</f>
        <v>1041.7500000000002</v>
      </c>
      <c r="J340">
        <f t="shared" ca="1" si="32"/>
        <v>1085.1562500000002</v>
      </c>
      <c r="K340">
        <f t="shared" ca="1" si="33"/>
        <v>8000</v>
      </c>
    </row>
    <row r="341" spans="1:11" x14ac:dyDescent="0.75">
      <c r="A341" s="34">
        <f t="shared" si="34"/>
        <v>320</v>
      </c>
      <c r="B341" s="66" t="s">
        <v>310</v>
      </c>
      <c r="C341" s="34">
        <v>16</v>
      </c>
      <c r="D341" s="34">
        <f t="shared" si="28"/>
        <v>9</v>
      </c>
      <c r="E341" s="34">
        <f t="shared" si="29"/>
        <v>25920</v>
      </c>
      <c r="F341">
        <f t="shared" si="30"/>
        <v>4406.4000000000005</v>
      </c>
      <c r="G341">
        <f t="shared" si="31"/>
        <v>4230.1440000000002</v>
      </c>
      <c r="H341" s="18">
        <f ca="1">(277.78*'Energy Usage'!I329+277.78*'Energy Usage'!M329)/0.92</f>
        <v>0</v>
      </c>
      <c r="I341">
        <f>277.8*'Energy Usage'!O329</f>
        <v>1041.7500000000002</v>
      </c>
      <c r="J341">
        <f t="shared" ca="1" si="32"/>
        <v>1085.1562500000002</v>
      </c>
      <c r="K341">
        <f t="shared" ca="1" si="33"/>
        <v>8000</v>
      </c>
    </row>
    <row r="342" spans="1:11" x14ac:dyDescent="0.75">
      <c r="A342" s="34">
        <f t="shared" si="34"/>
        <v>321</v>
      </c>
      <c r="B342" s="66" t="s">
        <v>310</v>
      </c>
      <c r="C342" s="34">
        <v>17</v>
      </c>
      <c r="D342" s="34">
        <f t="shared" ref="D342:D386" si="35">INDEX($B$6:$B$17,MATCH(B342,$A$6:$A$17,0))</f>
        <v>9</v>
      </c>
      <c r="E342" s="34">
        <f t="shared" si="29"/>
        <v>25920</v>
      </c>
      <c r="F342">
        <f t="shared" si="30"/>
        <v>4406.4000000000005</v>
      </c>
      <c r="G342">
        <f t="shared" si="31"/>
        <v>4230.1440000000002</v>
      </c>
      <c r="H342" s="18">
        <f ca="1">(277.78*'Energy Usage'!I330+277.78*'Energy Usage'!M330)/0.92</f>
        <v>0</v>
      </c>
      <c r="I342">
        <f>277.8*'Energy Usage'!O330</f>
        <v>1041.7500000000002</v>
      </c>
      <c r="J342">
        <f t="shared" ca="1" si="32"/>
        <v>1085.1562500000002</v>
      </c>
      <c r="K342">
        <f t="shared" ca="1" si="33"/>
        <v>8000</v>
      </c>
    </row>
    <row r="343" spans="1:11" x14ac:dyDescent="0.75">
      <c r="A343" s="34">
        <f t="shared" si="34"/>
        <v>322</v>
      </c>
      <c r="B343" s="66" t="s">
        <v>310</v>
      </c>
      <c r="C343" s="34">
        <v>18</v>
      </c>
      <c r="D343" s="34">
        <f t="shared" si="35"/>
        <v>9</v>
      </c>
      <c r="E343" s="34">
        <f t="shared" ref="E343:E386" si="36">$E$4*$E$5*$E$6*D343</f>
        <v>25920</v>
      </c>
      <c r="F343">
        <f t="shared" ref="F343:F386" si="37">E343*$E$7</f>
        <v>4406.4000000000005</v>
      </c>
      <c r="G343">
        <f t="shared" ref="G343:G386" si="38">F343*$E$11</f>
        <v>4230.1440000000002</v>
      </c>
      <c r="H343" s="18">
        <f ca="1">(277.78*'Energy Usage'!I331+277.78*'Energy Usage'!M331)/0.92</f>
        <v>0</v>
      </c>
      <c r="I343">
        <f>277.8*'Energy Usage'!O331</f>
        <v>1041.7500000000002</v>
      </c>
      <c r="J343">
        <f t="shared" ref="J343:J386" ca="1" si="39">(H343+I343)/$E$11</f>
        <v>1085.1562500000002</v>
      </c>
      <c r="K343">
        <f t="shared" ref="K343:K386" ca="1" si="40">MAX(MIN(K342+G342-J342,$K$22),0)</f>
        <v>8000</v>
      </c>
    </row>
    <row r="344" spans="1:11" x14ac:dyDescent="0.75">
      <c r="A344" s="34">
        <f t="shared" ref="A344:A386" si="41">+A343+1</f>
        <v>323</v>
      </c>
      <c r="B344" s="66" t="s">
        <v>310</v>
      </c>
      <c r="C344" s="34">
        <v>19</v>
      </c>
      <c r="D344" s="34">
        <f t="shared" si="35"/>
        <v>9</v>
      </c>
      <c r="E344" s="34">
        <f t="shared" si="36"/>
        <v>25920</v>
      </c>
      <c r="F344">
        <f t="shared" si="37"/>
        <v>4406.4000000000005</v>
      </c>
      <c r="G344">
        <f t="shared" si="38"/>
        <v>4230.1440000000002</v>
      </c>
      <c r="H344" s="18">
        <f ca="1">(277.78*'Energy Usage'!I332+277.78*'Energy Usage'!M332)/0.92</f>
        <v>1050.7637569835281</v>
      </c>
      <c r="I344">
        <f>277.8*'Energy Usage'!O332</f>
        <v>1041.7500000000002</v>
      </c>
      <c r="J344">
        <f t="shared" ca="1" si="39"/>
        <v>2179.7018301911753</v>
      </c>
      <c r="K344">
        <f t="shared" ca="1" si="40"/>
        <v>8000</v>
      </c>
    </row>
    <row r="345" spans="1:11" x14ac:dyDescent="0.75">
      <c r="A345" s="34">
        <f t="shared" si="41"/>
        <v>324</v>
      </c>
      <c r="B345" s="66" t="s">
        <v>310</v>
      </c>
      <c r="C345" s="34">
        <v>20</v>
      </c>
      <c r="D345" s="34">
        <f t="shared" si="35"/>
        <v>9</v>
      </c>
      <c r="E345" s="34">
        <f t="shared" si="36"/>
        <v>25920</v>
      </c>
      <c r="F345">
        <f t="shared" si="37"/>
        <v>4406.4000000000005</v>
      </c>
      <c r="G345">
        <f t="shared" si="38"/>
        <v>4230.1440000000002</v>
      </c>
      <c r="H345" s="18">
        <f ca="1">(277.78*'Energy Usage'!I333+277.78*'Energy Usage'!M333)/0.92</f>
        <v>7726.2040954671183</v>
      </c>
      <c r="I345">
        <f>277.8*'Energy Usage'!O333</f>
        <v>1041.7500000000002</v>
      </c>
      <c r="J345">
        <f t="shared" ca="1" si="39"/>
        <v>9133.2855161115822</v>
      </c>
      <c r="K345">
        <f t="shared" ca="1" si="40"/>
        <v>8000</v>
      </c>
    </row>
    <row r="346" spans="1:11" x14ac:dyDescent="0.75">
      <c r="A346" s="34">
        <f t="shared" si="41"/>
        <v>325</v>
      </c>
      <c r="B346" s="66" t="s">
        <v>310</v>
      </c>
      <c r="C346" s="34">
        <v>21</v>
      </c>
      <c r="D346" s="34">
        <f t="shared" si="35"/>
        <v>9</v>
      </c>
      <c r="E346" s="34">
        <f t="shared" si="36"/>
        <v>25920</v>
      </c>
      <c r="F346">
        <f t="shared" si="37"/>
        <v>4406.4000000000005</v>
      </c>
      <c r="G346">
        <f t="shared" si="38"/>
        <v>4230.1440000000002</v>
      </c>
      <c r="H346" s="18">
        <f ca="1">(277.78*'Energy Usage'!I334+277.78*'Energy Usage'!M334)/0.92</f>
        <v>7726.2040954671183</v>
      </c>
      <c r="I346">
        <f>277.8*'Energy Usage'!O334</f>
        <v>1041.7500000000002</v>
      </c>
      <c r="J346">
        <f t="shared" ca="1" si="39"/>
        <v>9133.2855161115822</v>
      </c>
      <c r="K346">
        <f t="shared" ca="1" si="40"/>
        <v>3096.858483888418</v>
      </c>
    </row>
    <row r="347" spans="1:11" x14ac:dyDescent="0.75">
      <c r="A347" s="34">
        <f t="shared" si="41"/>
        <v>326</v>
      </c>
      <c r="B347" s="66" t="s">
        <v>310</v>
      </c>
      <c r="C347" s="34">
        <v>22</v>
      </c>
      <c r="D347" s="34">
        <f t="shared" si="35"/>
        <v>9</v>
      </c>
      <c r="E347" s="34">
        <f t="shared" si="36"/>
        <v>25920</v>
      </c>
      <c r="F347">
        <f t="shared" si="37"/>
        <v>4406.4000000000005</v>
      </c>
      <c r="G347">
        <f t="shared" si="38"/>
        <v>4230.1440000000002</v>
      </c>
      <c r="H347" s="18">
        <f ca="1">(277.78*'Energy Usage'!I335+277.78*'Energy Usage'!M335)/0.92</f>
        <v>7726.2040954671183</v>
      </c>
      <c r="I347">
        <f>277.8*'Energy Usage'!O335</f>
        <v>1041.7500000000002</v>
      </c>
      <c r="J347">
        <f t="shared" ca="1" si="39"/>
        <v>9133.2855161115822</v>
      </c>
      <c r="K347">
        <f t="shared" ca="1" si="40"/>
        <v>0</v>
      </c>
    </row>
    <row r="348" spans="1:11" x14ac:dyDescent="0.75">
      <c r="A348" s="34">
        <f t="shared" si="41"/>
        <v>327</v>
      </c>
      <c r="B348" s="66" t="s">
        <v>310</v>
      </c>
      <c r="C348" s="34">
        <v>23</v>
      </c>
      <c r="D348" s="34">
        <f t="shared" si="35"/>
        <v>9</v>
      </c>
      <c r="E348" s="34">
        <f t="shared" si="36"/>
        <v>25920</v>
      </c>
      <c r="F348">
        <f t="shared" si="37"/>
        <v>4406.4000000000005</v>
      </c>
      <c r="G348">
        <f t="shared" si="38"/>
        <v>4230.1440000000002</v>
      </c>
      <c r="H348" s="18">
        <f ca="1">(277.78*'Energy Usage'!I336+277.78*'Energy Usage'!M336)/0.92</f>
        <v>4697.5320900440074</v>
      </c>
      <c r="I348">
        <f>277.8*'Energy Usage'!O336</f>
        <v>1041.7500000000002</v>
      </c>
      <c r="J348">
        <f t="shared" ca="1" si="39"/>
        <v>5978.418843795841</v>
      </c>
      <c r="K348">
        <f t="shared" ca="1" si="40"/>
        <v>0</v>
      </c>
    </row>
    <row r="349" spans="1:11" x14ac:dyDescent="0.75">
      <c r="A349" s="34">
        <f t="shared" si="41"/>
        <v>328</v>
      </c>
      <c r="B349" s="66" t="s">
        <v>310</v>
      </c>
      <c r="C349" s="34">
        <v>24</v>
      </c>
      <c r="D349" s="34">
        <f t="shared" si="35"/>
        <v>9</v>
      </c>
      <c r="E349" s="34">
        <f t="shared" si="36"/>
        <v>25920</v>
      </c>
      <c r="F349">
        <f t="shared" si="37"/>
        <v>4406.4000000000005</v>
      </c>
      <c r="G349">
        <f t="shared" si="38"/>
        <v>4230.1440000000002</v>
      </c>
      <c r="H349" s="18">
        <f ca="1">(277.78*'Energy Usage'!I337+277.78*'Energy Usage'!M337)/0.92</f>
        <v>7726.2040954671183</v>
      </c>
      <c r="I349">
        <f>277.8*'Energy Usage'!O337</f>
        <v>1041.7500000000002</v>
      </c>
      <c r="J349">
        <f t="shared" ca="1" si="39"/>
        <v>9133.2855161115822</v>
      </c>
      <c r="K349">
        <f t="shared" ca="1" si="40"/>
        <v>0</v>
      </c>
    </row>
    <row r="350" spans="1:11" x14ac:dyDescent="0.75">
      <c r="A350" s="34">
        <f t="shared" si="41"/>
        <v>329</v>
      </c>
      <c r="B350" s="66" t="s">
        <v>310</v>
      </c>
      <c r="C350" s="34">
        <v>25</v>
      </c>
      <c r="D350" s="34">
        <f t="shared" si="35"/>
        <v>9</v>
      </c>
      <c r="E350" s="34">
        <f t="shared" si="36"/>
        <v>25920</v>
      </c>
      <c r="F350">
        <f t="shared" si="37"/>
        <v>4406.4000000000005</v>
      </c>
      <c r="G350">
        <f t="shared" si="38"/>
        <v>4230.1440000000002</v>
      </c>
      <c r="H350" s="18">
        <f ca="1">(277.78*'Energy Usage'!I338+277.78*'Energy Usage'!M338)/0.92</f>
        <v>4635.7224572802706</v>
      </c>
      <c r="I350">
        <f>277.8*'Energy Usage'!O338</f>
        <v>1041.7500000000002</v>
      </c>
      <c r="J350">
        <f t="shared" ca="1" si="39"/>
        <v>5914.0338096669484</v>
      </c>
      <c r="K350">
        <f t="shared" ca="1" si="40"/>
        <v>0</v>
      </c>
    </row>
    <row r="351" spans="1:11" x14ac:dyDescent="0.75">
      <c r="A351" s="34">
        <f t="shared" si="41"/>
        <v>330</v>
      </c>
      <c r="B351" s="66" t="s">
        <v>310</v>
      </c>
      <c r="C351" s="34">
        <v>26</v>
      </c>
      <c r="D351" s="34">
        <f t="shared" si="35"/>
        <v>9</v>
      </c>
      <c r="E351" s="34">
        <f t="shared" si="36"/>
        <v>25920</v>
      </c>
      <c r="F351">
        <f t="shared" si="37"/>
        <v>4406.4000000000005</v>
      </c>
      <c r="G351">
        <f t="shared" si="38"/>
        <v>4230.1440000000002</v>
      </c>
      <c r="H351" s="18">
        <f ca="1">(277.78*'Energy Usage'!I339+277.78*'Energy Usage'!M339)/0.92</f>
        <v>7726.2040954671183</v>
      </c>
      <c r="I351">
        <f>277.8*'Energy Usage'!O339</f>
        <v>1041.7500000000002</v>
      </c>
      <c r="J351">
        <f t="shared" ca="1" si="39"/>
        <v>9133.2855161115822</v>
      </c>
      <c r="K351">
        <f t="shared" ca="1" si="40"/>
        <v>0</v>
      </c>
    </row>
    <row r="352" spans="1:11" x14ac:dyDescent="0.75">
      <c r="A352" s="34">
        <f t="shared" si="41"/>
        <v>331</v>
      </c>
      <c r="B352" s="66" t="s">
        <v>310</v>
      </c>
      <c r="C352" s="34">
        <v>27</v>
      </c>
      <c r="D352" s="34">
        <f t="shared" si="35"/>
        <v>9</v>
      </c>
      <c r="E352" s="34">
        <f t="shared" si="36"/>
        <v>25920</v>
      </c>
      <c r="F352">
        <f t="shared" si="37"/>
        <v>4406.4000000000005</v>
      </c>
      <c r="G352">
        <f t="shared" si="38"/>
        <v>4230.1440000000002</v>
      </c>
      <c r="H352" s="18">
        <f ca="1">(277.78*'Energy Usage'!I340+277.78*'Energy Usage'!M340)/0.92</f>
        <v>4635.7224572802706</v>
      </c>
      <c r="I352">
        <f>277.8*'Energy Usage'!O340</f>
        <v>1041.7500000000002</v>
      </c>
      <c r="J352">
        <f t="shared" ca="1" si="39"/>
        <v>5914.0338096669484</v>
      </c>
      <c r="K352">
        <f t="shared" ca="1" si="40"/>
        <v>0</v>
      </c>
    </row>
    <row r="353" spans="1:11" x14ac:dyDescent="0.75">
      <c r="A353" s="34">
        <f t="shared" si="41"/>
        <v>332</v>
      </c>
      <c r="B353" s="66" t="s">
        <v>310</v>
      </c>
      <c r="C353" s="34">
        <v>28</v>
      </c>
      <c r="D353" s="34">
        <f t="shared" si="35"/>
        <v>9</v>
      </c>
      <c r="E353" s="34">
        <f t="shared" si="36"/>
        <v>25920</v>
      </c>
      <c r="F353">
        <f t="shared" si="37"/>
        <v>4406.4000000000005</v>
      </c>
      <c r="G353">
        <f t="shared" si="38"/>
        <v>4230.1440000000002</v>
      </c>
      <c r="H353" s="18">
        <f ca="1">(277.78*'Energy Usage'!I341+277.78*'Energy Usage'!M341)/0.92</f>
        <v>0</v>
      </c>
      <c r="I353">
        <f>277.8*'Energy Usage'!O341</f>
        <v>1041.7500000000002</v>
      </c>
      <c r="J353">
        <f t="shared" ca="1" si="39"/>
        <v>1085.1562500000002</v>
      </c>
      <c r="K353">
        <f t="shared" ca="1" si="40"/>
        <v>0</v>
      </c>
    </row>
    <row r="354" spans="1:11" x14ac:dyDescent="0.75">
      <c r="A354" s="34">
        <f t="shared" si="41"/>
        <v>333</v>
      </c>
      <c r="B354" s="66" t="s">
        <v>310</v>
      </c>
      <c r="C354" s="34">
        <v>29</v>
      </c>
      <c r="D354" s="34">
        <f t="shared" si="35"/>
        <v>9</v>
      </c>
      <c r="E354" s="34">
        <f t="shared" si="36"/>
        <v>25920</v>
      </c>
      <c r="F354">
        <f t="shared" si="37"/>
        <v>4406.4000000000005</v>
      </c>
      <c r="G354">
        <f t="shared" si="38"/>
        <v>4230.1440000000002</v>
      </c>
      <c r="H354" s="18">
        <f ca="1">(277.78*'Energy Usage'!I342+277.78*'Energy Usage'!M342)/0.92</f>
        <v>0</v>
      </c>
      <c r="I354">
        <f>277.8*'Energy Usage'!O342</f>
        <v>1041.7500000000002</v>
      </c>
      <c r="J354">
        <f t="shared" ca="1" si="39"/>
        <v>1085.1562500000002</v>
      </c>
      <c r="K354">
        <f t="shared" ca="1" si="40"/>
        <v>3144.9877500000002</v>
      </c>
    </row>
    <row r="355" spans="1:11" x14ac:dyDescent="0.75">
      <c r="A355" s="34">
        <f t="shared" si="41"/>
        <v>334</v>
      </c>
      <c r="B355" s="66" t="s">
        <v>310</v>
      </c>
      <c r="C355" s="34">
        <v>30</v>
      </c>
      <c r="D355" s="34">
        <f t="shared" si="35"/>
        <v>9</v>
      </c>
      <c r="E355" s="34">
        <f t="shared" si="36"/>
        <v>25920</v>
      </c>
      <c r="F355">
        <f t="shared" si="37"/>
        <v>4406.4000000000005</v>
      </c>
      <c r="G355">
        <f t="shared" si="38"/>
        <v>4230.1440000000002</v>
      </c>
      <c r="H355" s="18">
        <f ca="1">(277.78*'Energy Usage'!I343+277.78*'Energy Usage'!M343)/0.92</f>
        <v>0</v>
      </c>
      <c r="I355">
        <f>277.8*'Energy Usage'!O343</f>
        <v>1041.7500000000002</v>
      </c>
      <c r="J355">
        <f t="shared" ca="1" si="39"/>
        <v>1085.1562500000002</v>
      </c>
      <c r="K355">
        <f t="shared" ca="1" si="40"/>
        <v>6289.9755000000005</v>
      </c>
    </row>
    <row r="356" spans="1:11" x14ac:dyDescent="0.75">
      <c r="A356" s="34">
        <f t="shared" si="41"/>
        <v>335</v>
      </c>
      <c r="B356" s="66" t="s">
        <v>312</v>
      </c>
      <c r="C356" s="34">
        <v>1</v>
      </c>
      <c r="D356" s="34">
        <f t="shared" si="35"/>
        <v>8.25</v>
      </c>
      <c r="E356" s="34">
        <f t="shared" si="36"/>
        <v>23760</v>
      </c>
      <c r="F356">
        <f t="shared" si="37"/>
        <v>4039.2000000000003</v>
      </c>
      <c r="G356">
        <f t="shared" si="38"/>
        <v>3877.6320000000001</v>
      </c>
      <c r="H356" s="18">
        <f ca="1">(277.78*'Energy Usage'!I344+277.78*'Energy Usage'!M344)/0.92</f>
        <v>0</v>
      </c>
      <c r="I356">
        <f>277.8*'Energy Usage'!O344</f>
        <v>1041.7500000000002</v>
      </c>
      <c r="J356">
        <f t="shared" ca="1" si="39"/>
        <v>1085.1562500000002</v>
      </c>
      <c r="K356">
        <f t="shared" ca="1" si="40"/>
        <v>8000</v>
      </c>
    </row>
    <row r="357" spans="1:11" x14ac:dyDescent="0.75">
      <c r="A357" s="34">
        <f t="shared" si="41"/>
        <v>336</v>
      </c>
      <c r="B357" s="66" t="s">
        <v>312</v>
      </c>
      <c r="C357" s="34">
        <v>2</v>
      </c>
      <c r="D357" s="34">
        <f t="shared" si="35"/>
        <v>8.25</v>
      </c>
      <c r="E357" s="34">
        <f t="shared" si="36"/>
        <v>23760</v>
      </c>
      <c r="F357">
        <f t="shared" si="37"/>
        <v>4039.2000000000003</v>
      </c>
      <c r="G357">
        <f t="shared" si="38"/>
        <v>3877.6320000000001</v>
      </c>
      <c r="H357" s="18">
        <f ca="1">(277.78*'Energy Usage'!I345+277.78*'Energy Usage'!M345)/0.92</f>
        <v>0</v>
      </c>
      <c r="I357">
        <f>277.8*'Energy Usage'!O345</f>
        <v>1041.7500000000002</v>
      </c>
      <c r="J357">
        <f t="shared" ca="1" si="39"/>
        <v>1085.1562500000002</v>
      </c>
      <c r="K357">
        <f t="shared" ca="1" si="40"/>
        <v>8000</v>
      </c>
    </row>
    <row r="358" spans="1:11" x14ac:dyDescent="0.75">
      <c r="A358" s="34">
        <f t="shared" si="41"/>
        <v>337</v>
      </c>
      <c r="B358" s="66" t="s">
        <v>312</v>
      </c>
      <c r="C358" s="34">
        <v>3</v>
      </c>
      <c r="D358" s="34">
        <f t="shared" si="35"/>
        <v>8.25</v>
      </c>
      <c r="E358" s="34">
        <f t="shared" si="36"/>
        <v>23760</v>
      </c>
      <c r="F358">
        <f t="shared" si="37"/>
        <v>4039.2000000000003</v>
      </c>
      <c r="G358">
        <f t="shared" si="38"/>
        <v>3877.6320000000001</v>
      </c>
      <c r="H358" s="18">
        <f ca="1">(277.78*'Energy Usage'!I346+277.78*'Energy Usage'!M346)/0.92</f>
        <v>0</v>
      </c>
      <c r="I358">
        <f>277.8*'Energy Usage'!O346</f>
        <v>1041.7500000000002</v>
      </c>
      <c r="J358">
        <f t="shared" ca="1" si="39"/>
        <v>1085.1562500000002</v>
      </c>
      <c r="K358">
        <f t="shared" ca="1" si="40"/>
        <v>8000</v>
      </c>
    </row>
    <row r="359" spans="1:11" x14ac:dyDescent="0.75">
      <c r="A359" s="34">
        <f t="shared" si="41"/>
        <v>338</v>
      </c>
      <c r="B359" s="66" t="s">
        <v>312</v>
      </c>
      <c r="C359" s="34">
        <v>4</v>
      </c>
      <c r="D359" s="34">
        <f t="shared" si="35"/>
        <v>8.25</v>
      </c>
      <c r="E359" s="34">
        <f t="shared" si="36"/>
        <v>23760</v>
      </c>
      <c r="F359">
        <f t="shared" si="37"/>
        <v>4039.2000000000003</v>
      </c>
      <c r="G359">
        <f t="shared" si="38"/>
        <v>3877.6320000000001</v>
      </c>
      <c r="H359" s="18">
        <f ca="1">(277.78*'Energy Usage'!I347+277.78*'Energy Usage'!M347)/0.92</f>
        <v>370.8577965824216</v>
      </c>
      <c r="I359">
        <f>277.8*'Energy Usage'!O347</f>
        <v>1041.7500000000002</v>
      </c>
      <c r="J359">
        <f t="shared" ca="1" si="39"/>
        <v>1471.466454773356</v>
      </c>
      <c r="K359">
        <f t="shared" ca="1" si="40"/>
        <v>8000</v>
      </c>
    </row>
    <row r="360" spans="1:11" x14ac:dyDescent="0.75">
      <c r="A360" s="34">
        <f t="shared" si="41"/>
        <v>339</v>
      </c>
      <c r="B360" s="66" t="s">
        <v>312</v>
      </c>
      <c r="C360" s="34">
        <v>5</v>
      </c>
      <c r="D360" s="34">
        <f t="shared" si="35"/>
        <v>8.25</v>
      </c>
      <c r="E360" s="34">
        <f t="shared" si="36"/>
        <v>23760</v>
      </c>
      <c r="F360">
        <f t="shared" si="37"/>
        <v>4039.2000000000003</v>
      </c>
      <c r="G360">
        <f t="shared" si="38"/>
        <v>3877.6320000000001</v>
      </c>
      <c r="H360" s="18">
        <f ca="1">(277.78*'Energy Usage'!I348+277.78*'Energy Usage'!M348)/0.92</f>
        <v>7726.2040954671183</v>
      </c>
      <c r="I360">
        <f>277.8*'Energy Usage'!O348</f>
        <v>1041.7500000000002</v>
      </c>
      <c r="J360">
        <f t="shared" ca="1" si="39"/>
        <v>9133.2855161115822</v>
      </c>
      <c r="K360">
        <f t="shared" ca="1" si="40"/>
        <v>8000</v>
      </c>
    </row>
    <row r="361" spans="1:11" x14ac:dyDescent="0.75">
      <c r="A361" s="34">
        <f t="shared" si="41"/>
        <v>340</v>
      </c>
      <c r="B361" s="66" t="s">
        <v>312</v>
      </c>
      <c r="C361" s="34">
        <v>6</v>
      </c>
      <c r="D361" s="34">
        <f t="shared" si="35"/>
        <v>8.25</v>
      </c>
      <c r="E361" s="34">
        <f t="shared" si="36"/>
        <v>23760</v>
      </c>
      <c r="F361">
        <f t="shared" si="37"/>
        <v>4039.2000000000003</v>
      </c>
      <c r="G361">
        <f t="shared" si="38"/>
        <v>3877.6320000000001</v>
      </c>
      <c r="H361" s="18">
        <f ca="1">(277.78*'Energy Usage'!I349+277.78*'Energy Usage'!M349)/0.92</f>
        <v>247.2385310549478</v>
      </c>
      <c r="I361">
        <f>277.8*'Energy Usage'!O349</f>
        <v>1041.7500000000002</v>
      </c>
      <c r="J361">
        <f t="shared" ca="1" si="39"/>
        <v>1342.6963865155708</v>
      </c>
      <c r="K361">
        <f t="shared" ca="1" si="40"/>
        <v>2744.3464838884174</v>
      </c>
    </row>
    <row r="362" spans="1:11" x14ac:dyDescent="0.75">
      <c r="A362" s="34">
        <f t="shared" si="41"/>
        <v>341</v>
      </c>
      <c r="B362" s="66" t="s">
        <v>312</v>
      </c>
      <c r="C362" s="34">
        <v>7</v>
      </c>
      <c r="D362" s="34">
        <f t="shared" si="35"/>
        <v>8.25</v>
      </c>
      <c r="E362" s="34">
        <f t="shared" si="36"/>
        <v>23760</v>
      </c>
      <c r="F362">
        <f t="shared" si="37"/>
        <v>4039.2000000000003</v>
      </c>
      <c r="G362">
        <f t="shared" si="38"/>
        <v>3877.6320000000001</v>
      </c>
      <c r="H362" s="18">
        <f ca="1">(277.78*'Energy Usage'!I350+277.78*'Energy Usage'!M350)/0.92</f>
        <v>4697.5320900440074</v>
      </c>
      <c r="I362">
        <f>277.8*'Energy Usage'!O350</f>
        <v>1041.7500000000002</v>
      </c>
      <c r="J362">
        <f t="shared" ca="1" si="39"/>
        <v>5978.418843795841</v>
      </c>
      <c r="K362">
        <f t="shared" ca="1" si="40"/>
        <v>5279.2820973728467</v>
      </c>
    </row>
    <row r="363" spans="1:11" x14ac:dyDescent="0.75">
      <c r="A363" s="34">
        <f t="shared" si="41"/>
        <v>342</v>
      </c>
      <c r="B363" s="66" t="s">
        <v>312</v>
      </c>
      <c r="C363" s="34">
        <v>8</v>
      </c>
      <c r="D363" s="34">
        <f t="shared" si="35"/>
        <v>8.25</v>
      </c>
      <c r="E363" s="34">
        <f t="shared" si="36"/>
        <v>23760</v>
      </c>
      <c r="F363">
        <f t="shared" si="37"/>
        <v>4039.2000000000003</v>
      </c>
      <c r="G363">
        <f t="shared" si="38"/>
        <v>3877.6320000000001</v>
      </c>
      <c r="H363" s="18">
        <f ca="1">(277.78*'Energy Usage'!I351+277.78*'Energy Usage'!M351)/0.92</f>
        <v>7726.2040954671183</v>
      </c>
      <c r="I363">
        <f>277.8*'Energy Usage'!O351</f>
        <v>1041.7500000000002</v>
      </c>
      <c r="J363">
        <f t="shared" ca="1" si="39"/>
        <v>9133.2855161115822</v>
      </c>
      <c r="K363">
        <f t="shared" ca="1" si="40"/>
        <v>3178.4952535770053</v>
      </c>
    </row>
    <row r="364" spans="1:11" x14ac:dyDescent="0.75">
      <c r="A364" s="34">
        <f t="shared" si="41"/>
        <v>343</v>
      </c>
      <c r="B364" s="66" t="s">
        <v>312</v>
      </c>
      <c r="C364" s="34">
        <v>9</v>
      </c>
      <c r="D364" s="34">
        <f t="shared" si="35"/>
        <v>8.25</v>
      </c>
      <c r="E364" s="34">
        <f t="shared" si="36"/>
        <v>23760</v>
      </c>
      <c r="F364">
        <f t="shared" si="37"/>
        <v>4039.2000000000003</v>
      </c>
      <c r="G364">
        <f t="shared" si="38"/>
        <v>3877.6320000000001</v>
      </c>
      <c r="H364" s="18">
        <f ca="1">(277.78*'Energy Usage'!I352+277.78*'Energy Usage'!M352)/0.92</f>
        <v>7726.2040954671183</v>
      </c>
      <c r="I364">
        <f>277.8*'Energy Usage'!O352</f>
        <v>1041.7500000000002</v>
      </c>
      <c r="J364">
        <f t="shared" ca="1" si="39"/>
        <v>9133.2855161115822</v>
      </c>
      <c r="K364">
        <f t="shared" ca="1" si="40"/>
        <v>0</v>
      </c>
    </row>
    <row r="365" spans="1:11" x14ac:dyDescent="0.75">
      <c r="A365" s="34">
        <f t="shared" si="41"/>
        <v>344</v>
      </c>
      <c r="B365" s="66" t="s">
        <v>312</v>
      </c>
      <c r="C365" s="34">
        <v>10</v>
      </c>
      <c r="D365" s="34">
        <f t="shared" si="35"/>
        <v>8.25</v>
      </c>
      <c r="E365" s="34">
        <f t="shared" si="36"/>
        <v>23760</v>
      </c>
      <c r="F365">
        <f t="shared" si="37"/>
        <v>4039.2000000000003</v>
      </c>
      <c r="G365">
        <f t="shared" si="38"/>
        <v>3877.6320000000001</v>
      </c>
      <c r="H365" s="18">
        <f ca="1">(277.78*'Energy Usage'!I353+277.78*'Energy Usage'!M353)/0.92</f>
        <v>1359.8119208022129</v>
      </c>
      <c r="I365">
        <f>277.8*'Energy Usage'!O353</f>
        <v>1041.7500000000002</v>
      </c>
      <c r="J365">
        <f t="shared" ca="1" si="39"/>
        <v>2501.6270008356387</v>
      </c>
      <c r="K365">
        <f t="shared" ca="1" si="40"/>
        <v>0</v>
      </c>
    </row>
    <row r="366" spans="1:11" x14ac:dyDescent="0.75">
      <c r="A366" s="34">
        <f t="shared" si="41"/>
        <v>345</v>
      </c>
      <c r="B366" s="66" t="s">
        <v>312</v>
      </c>
      <c r="C366" s="34">
        <v>11</v>
      </c>
      <c r="D366" s="34">
        <f t="shared" si="35"/>
        <v>8.25</v>
      </c>
      <c r="E366" s="34">
        <f t="shared" si="36"/>
        <v>23760</v>
      </c>
      <c r="F366">
        <f t="shared" si="37"/>
        <v>4039.2000000000003</v>
      </c>
      <c r="G366">
        <f t="shared" si="38"/>
        <v>3877.6320000000001</v>
      </c>
      <c r="H366" s="18">
        <f ca="1">(277.78*'Energy Usage'!I354+277.78*'Energy Usage'!M354)/0.92</f>
        <v>5501.0573159725873</v>
      </c>
      <c r="I366">
        <f>277.8*'Energy Usage'!O354</f>
        <v>1041.7500000000002</v>
      </c>
      <c r="J366">
        <f t="shared" ca="1" si="39"/>
        <v>6815.4242874714455</v>
      </c>
      <c r="K366">
        <f t="shared" ca="1" si="40"/>
        <v>1376.0049991643614</v>
      </c>
    </row>
    <row r="367" spans="1:11" x14ac:dyDescent="0.75">
      <c r="A367" s="34">
        <f t="shared" si="41"/>
        <v>346</v>
      </c>
      <c r="B367" s="66" t="s">
        <v>312</v>
      </c>
      <c r="C367" s="34">
        <v>12</v>
      </c>
      <c r="D367" s="34">
        <f t="shared" si="35"/>
        <v>8.25</v>
      </c>
      <c r="E367" s="34">
        <f t="shared" si="36"/>
        <v>23760</v>
      </c>
      <c r="F367">
        <f t="shared" si="37"/>
        <v>4039.2000000000003</v>
      </c>
      <c r="G367">
        <f t="shared" si="38"/>
        <v>3877.6320000000001</v>
      </c>
      <c r="H367" s="18">
        <f ca="1">(277.78*'Energy Usage'!I355+277.78*'Energy Usage'!M355)/0.92</f>
        <v>432.66742934615854</v>
      </c>
      <c r="I367">
        <f>277.8*'Energy Usage'!O355</f>
        <v>1041.7500000000002</v>
      </c>
      <c r="J367">
        <f t="shared" ca="1" si="39"/>
        <v>1535.8514889022488</v>
      </c>
      <c r="K367">
        <f t="shared" ca="1" si="40"/>
        <v>0</v>
      </c>
    </row>
    <row r="368" spans="1:11" x14ac:dyDescent="0.75">
      <c r="A368" s="34">
        <f t="shared" si="41"/>
        <v>347</v>
      </c>
      <c r="B368" s="66" t="s">
        <v>312</v>
      </c>
      <c r="C368" s="34">
        <v>13</v>
      </c>
      <c r="D368" s="34">
        <f t="shared" si="35"/>
        <v>8.25</v>
      </c>
      <c r="E368" s="34">
        <f t="shared" si="36"/>
        <v>23760</v>
      </c>
      <c r="F368">
        <f t="shared" si="37"/>
        <v>4039.2000000000003</v>
      </c>
      <c r="G368">
        <f t="shared" si="38"/>
        <v>3877.6320000000001</v>
      </c>
      <c r="H368" s="18">
        <f ca="1">(277.78*'Energy Usage'!I356+277.78*'Energy Usage'!M356)/0.92</f>
        <v>309.04816381868471</v>
      </c>
      <c r="I368">
        <f>277.8*'Energy Usage'!O356</f>
        <v>1041.7500000000002</v>
      </c>
      <c r="J368">
        <f t="shared" ca="1" si="39"/>
        <v>1407.0814206444636</v>
      </c>
      <c r="K368">
        <f t="shared" ca="1" si="40"/>
        <v>2341.7805110977515</v>
      </c>
    </row>
    <row r="369" spans="1:11" x14ac:dyDescent="0.75">
      <c r="A369" s="34">
        <f t="shared" si="41"/>
        <v>348</v>
      </c>
      <c r="B369" s="66" t="s">
        <v>312</v>
      </c>
      <c r="C369" s="34">
        <v>14</v>
      </c>
      <c r="D369" s="34">
        <f t="shared" si="35"/>
        <v>8.25</v>
      </c>
      <c r="E369" s="34">
        <f t="shared" si="36"/>
        <v>23760</v>
      </c>
      <c r="F369">
        <f t="shared" si="37"/>
        <v>4039.2000000000003</v>
      </c>
      <c r="G369">
        <f t="shared" si="38"/>
        <v>3877.6320000000001</v>
      </c>
      <c r="H369" s="18">
        <f ca="1">(277.78*'Energy Usage'!I357+277.78*'Energy Usage'!M357)/0.92</f>
        <v>0</v>
      </c>
      <c r="I369">
        <f>277.8*'Energy Usage'!O357</f>
        <v>1041.7500000000002</v>
      </c>
      <c r="J369">
        <f t="shared" ca="1" si="39"/>
        <v>1085.1562500000002</v>
      </c>
      <c r="K369">
        <f t="shared" ca="1" si="40"/>
        <v>4812.3310904532873</v>
      </c>
    </row>
    <row r="370" spans="1:11" x14ac:dyDescent="0.75">
      <c r="A370" s="34">
        <f t="shared" si="41"/>
        <v>349</v>
      </c>
      <c r="B370" s="66" t="s">
        <v>312</v>
      </c>
      <c r="C370" s="34">
        <v>15</v>
      </c>
      <c r="D370" s="34">
        <f t="shared" si="35"/>
        <v>8.25</v>
      </c>
      <c r="E370" s="34">
        <f t="shared" si="36"/>
        <v>23760</v>
      </c>
      <c r="F370">
        <f t="shared" si="37"/>
        <v>4039.2000000000003</v>
      </c>
      <c r="G370">
        <f t="shared" si="38"/>
        <v>3877.6320000000001</v>
      </c>
      <c r="H370" s="18">
        <f ca="1">(277.78*'Energy Usage'!I358+277.78*'Energy Usage'!M358)/0.92</f>
        <v>2781.433474368162</v>
      </c>
      <c r="I370">
        <f>277.8*'Energy Usage'!O358</f>
        <v>1041.7500000000002</v>
      </c>
      <c r="J370">
        <f t="shared" ca="1" si="39"/>
        <v>3982.482785800169</v>
      </c>
      <c r="K370">
        <f t="shared" ca="1" si="40"/>
        <v>7604.8068404532878</v>
      </c>
    </row>
    <row r="371" spans="1:11" x14ac:dyDescent="0.75">
      <c r="A371" s="34">
        <f t="shared" si="41"/>
        <v>350</v>
      </c>
      <c r="B371" s="66" t="s">
        <v>312</v>
      </c>
      <c r="C371" s="34">
        <v>16</v>
      </c>
      <c r="D371" s="34">
        <f t="shared" si="35"/>
        <v>8.25</v>
      </c>
      <c r="E371" s="34">
        <f t="shared" si="36"/>
        <v>23760</v>
      </c>
      <c r="F371">
        <f t="shared" si="37"/>
        <v>4039.2000000000003</v>
      </c>
      <c r="G371">
        <f t="shared" si="38"/>
        <v>3877.6320000000001</v>
      </c>
      <c r="H371" s="18">
        <f ca="1">(277.78*'Energy Usage'!I359+277.78*'Energy Usage'!M359)/0.92</f>
        <v>6242.7729091374313</v>
      </c>
      <c r="I371">
        <f>277.8*'Energy Usage'!O359</f>
        <v>1041.7500000000002</v>
      </c>
      <c r="J371">
        <f t="shared" ca="1" si="39"/>
        <v>7588.0446970181574</v>
      </c>
      <c r="K371">
        <f t="shared" ca="1" si="40"/>
        <v>7499.9560546531184</v>
      </c>
    </row>
    <row r="372" spans="1:11" x14ac:dyDescent="0.75">
      <c r="A372" s="34">
        <f t="shared" si="41"/>
        <v>351</v>
      </c>
      <c r="B372" s="66" t="s">
        <v>312</v>
      </c>
      <c r="C372" s="34">
        <v>17</v>
      </c>
      <c r="D372" s="34">
        <f t="shared" si="35"/>
        <v>8.25</v>
      </c>
      <c r="E372" s="34">
        <f t="shared" si="36"/>
        <v>23760</v>
      </c>
      <c r="F372">
        <f t="shared" si="37"/>
        <v>4039.2000000000003</v>
      </c>
      <c r="G372">
        <f t="shared" si="38"/>
        <v>3877.6320000000001</v>
      </c>
      <c r="H372" s="18">
        <f ca="1">(277.78*'Energy Usage'!I360+277.78*'Energy Usage'!M360)/0.92</f>
        <v>247.2385310549478</v>
      </c>
      <c r="I372">
        <f>277.8*'Energy Usage'!O360</f>
        <v>1041.7500000000002</v>
      </c>
      <c r="J372">
        <f t="shared" ca="1" si="39"/>
        <v>1342.6963865155708</v>
      </c>
      <c r="K372">
        <f t="shared" ca="1" si="40"/>
        <v>3789.5433576349615</v>
      </c>
    </row>
    <row r="373" spans="1:11" x14ac:dyDescent="0.75">
      <c r="A373" s="34">
        <f t="shared" si="41"/>
        <v>352</v>
      </c>
      <c r="B373" s="66" t="s">
        <v>312</v>
      </c>
      <c r="C373" s="34">
        <v>18</v>
      </c>
      <c r="D373" s="34">
        <f t="shared" si="35"/>
        <v>8.25</v>
      </c>
      <c r="E373" s="34">
        <f t="shared" si="36"/>
        <v>23760</v>
      </c>
      <c r="F373">
        <f t="shared" si="37"/>
        <v>4039.2000000000003</v>
      </c>
      <c r="G373">
        <f t="shared" si="38"/>
        <v>3877.6320000000001</v>
      </c>
      <c r="H373" s="18">
        <f ca="1">(277.78*'Energy Usage'!I361+277.78*'Energy Usage'!M361)/0.92</f>
        <v>7602.5848299396448</v>
      </c>
      <c r="I373">
        <f>277.8*'Energy Usage'!O361</f>
        <v>1041.7500000000002</v>
      </c>
      <c r="J373">
        <f t="shared" ca="1" si="39"/>
        <v>9004.5154478537988</v>
      </c>
      <c r="K373">
        <f t="shared" ca="1" si="40"/>
        <v>6324.4789711193916</v>
      </c>
    </row>
    <row r="374" spans="1:11" x14ac:dyDescent="0.75">
      <c r="A374" s="34">
        <f t="shared" si="41"/>
        <v>353</v>
      </c>
      <c r="B374" s="66" t="s">
        <v>312</v>
      </c>
      <c r="C374" s="34">
        <v>19</v>
      </c>
      <c r="D374" s="34">
        <f t="shared" si="35"/>
        <v>8.25</v>
      </c>
      <c r="E374" s="34">
        <f t="shared" si="36"/>
        <v>23760</v>
      </c>
      <c r="F374">
        <f t="shared" si="37"/>
        <v>4039.2000000000003</v>
      </c>
      <c r="G374">
        <f t="shared" si="38"/>
        <v>3877.6320000000001</v>
      </c>
      <c r="H374" s="18">
        <f ca="1">(277.78*'Energy Usage'!I362+277.78*'Energy Usage'!M362)/0.92</f>
        <v>0</v>
      </c>
      <c r="I374">
        <f>277.8*'Energy Usage'!O362</f>
        <v>1041.7500000000002</v>
      </c>
      <c r="J374">
        <f t="shared" ca="1" si="39"/>
        <v>1085.1562500000002</v>
      </c>
      <c r="K374">
        <f t="shared" ca="1" si="40"/>
        <v>1197.5955232655924</v>
      </c>
    </row>
    <row r="375" spans="1:11" x14ac:dyDescent="0.75">
      <c r="A375" s="34">
        <f t="shared" si="41"/>
        <v>354</v>
      </c>
      <c r="B375" s="66" t="s">
        <v>312</v>
      </c>
      <c r="C375" s="34">
        <v>20</v>
      </c>
      <c r="D375" s="34">
        <f t="shared" si="35"/>
        <v>8.25</v>
      </c>
      <c r="E375" s="34">
        <f t="shared" si="36"/>
        <v>23760</v>
      </c>
      <c r="F375">
        <f t="shared" si="37"/>
        <v>4039.2000000000003</v>
      </c>
      <c r="G375">
        <f t="shared" si="38"/>
        <v>3877.6320000000001</v>
      </c>
      <c r="H375" s="18">
        <f ca="1">(277.78*'Energy Usage'!I363+277.78*'Energy Usage'!M363)/0.92</f>
        <v>0</v>
      </c>
      <c r="I375">
        <f>277.8*'Energy Usage'!O363</f>
        <v>1041.7500000000002</v>
      </c>
      <c r="J375">
        <f t="shared" ca="1" si="39"/>
        <v>1085.1562500000002</v>
      </c>
      <c r="K375">
        <f t="shared" ca="1" si="40"/>
        <v>3990.071273265592</v>
      </c>
    </row>
    <row r="376" spans="1:11" x14ac:dyDescent="0.75">
      <c r="A376" s="34">
        <f t="shared" si="41"/>
        <v>355</v>
      </c>
      <c r="B376" s="66" t="s">
        <v>312</v>
      </c>
      <c r="C376" s="34">
        <v>21</v>
      </c>
      <c r="D376" s="34">
        <f t="shared" si="35"/>
        <v>8.25</v>
      </c>
      <c r="E376" s="34">
        <f t="shared" si="36"/>
        <v>23760</v>
      </c>
      <c r="F376">
        <f t="shared" si="37"/>
        <v>4039.2000000000003</v>
      </c>
      <c r="G376">
        <f t="shared" si="38"/>
        <v>3877.6320000000001</v>
      </c>
      <c r="H376" s="18">
        <f ca="1">(277.78*'Energy Usage'!I364+277.78*'Energy Usage'!M364)/0.92</f>
        <v>2719.6238416044257</v>
      </c>
      <c r="I376">
        <f>277.8*'Energy Usage'!O364</f>
        <v>1041.7500000000002</v>
      </c>
      <c r="J376">
        <f t="shared" ca="1" si="39"/>
        <v>3918.0977516712774</v>
      </c>
      <c r="K376">
        <f t="shared" ca="1" si="40"/>
        <v>6782.5470232655916</v>
      </c>
    </row>
    <row r="377" spans="1:11" x14ac:dyDescent="0.75">
      <c r="A377" s="34">
        <f t="shared" si="41"/>
        <v>356</v>
      </c>
      <c r="B377" s="66" t="s">
        <v>312</v>
      </c>
      <c r="C377" s="34">
        <v>22</v>
      </c>
      <c r="D377" s="34">
        <f t="shared" si="35"/>
        <v>8.25</v>
      </c>
      <c r="E377" s="34">
        <f t="shared" si="36"/>
        <v>23760</v>
      </c>
      <c r="F377">
        <f t="shared" si="37"/>
        <v>4039.2000000000003</v>
      </c>
      <c r="G377">
        <f t="shared" si="38"/>
        <v>3877.6320000000001</v>
      </c>
      <c r="H377" s="18">
        <f ca="1">(277.78*'Energy Usage'!I365+277.78*'Energy Usage'!M365)/0.92</f>
        <v>3584.9587002967419</v>
      </c>
      <c r="I377">
        <f>277.8*'Energy Usage'!O365</f>
        <v>1041.7500000000002</v>
      </c>
      <c r="J377">
        <f t="shared" ca="1" si="39"/>
        <v>4819.4882294757726</v>
      </c>
      <c r="K377">
        <f t="shared" ca="1" si="40"/>
        <v>6742.0812715943139</v>
      </c>
    </row>
    <row r="378" spans="1:11" x14ac:dyDescent="0.75">
      <c r="A378" s="34">
        <f t="shared" si="41"/>
        <v>357</v>
      </c>
      <c r="B378" s="66" t="s">
        <v>312</v>
      </c>
      <c r="C378" s="34">
        <v>23</v>
      </c>
      <c r="D378" s="34">
        <f t="shared" si="35"/>
        <v>8.25</v>
      </c>
      <c r="E378" s="34">
        <f t="shared" si="36"/>
        <v>23760</v>
      </c>
      <c r="F378">
        <f t="shared" si="37"/>
        <v>4039.2000000000003</v>
      </c>
      <c r="G378">
        <f t="shared" si="38"/>
        <v>3877.6320000000001</v>
      </c>
      <c r="H378" s="18">
        <f ca="1">(277.78*'Energy Usage'!I366+277.78*'Energy Usage'!M366)/0.92</f>
        <v>3090.4816381868472</v>
      </c>
      <c r="I378">
        <f>277.8*'Energy Usage'!O366</f>
        <v>1041.7500000000002</v>
      </c>
      <c r="J378">
        <f t="shared" ca="1" si="39"/>
        <v>4304.4079564446329</v>
      </c>
      <c r="K378">
        <f t="shared" ca="1" si="40"/>
        <v>5800.2250421185408</v>
      </c>
    </row>
    <row r="379" spans="1:11" x14ac:dyDescent="0.75">
      <c r="A379" s="34">
        <f t="shared" si="41"/>
        <v>358</v>
      </c>
      <c r="B379" s="66" t="s">
        <v>312</v>
      </c>
      <c r="C379" s="34">
        <v>24</v>
      </c>
      <c r="D379" s="34">
        <f t="shared" si="35"/>
        <v>8.25</v>
      </c>
      <c r="E379" s="34">
        <f t="shared" si="36"/>
        <v>23760</v>
      </c>
      <c r="F379">
        <f t="shared" si="37"/>
        <v>4039.2000000000003</v>
      </c>
      <c r="G379">
        <f t="shared" si="38"/>
        <v>3877.6320000000001</v>
      </c>
      <c r="H379" s="18">
        <f ca="1">(277.78*'Energy Usage'!I367+277.78*'Energy Usage'!M367)/0.92</f>
        <v>679.90596040110643</v>
      </c>
      <c r="I379">
        <f>277.8*'Energy Usage'!O367</f>
        <v>1041.7500000000002</v>
      </c>
      <c r="J379">
        <f t="shared" ca="1" si="39"/>
        <v>1793.3916254178196</v>
      </c>
      <c r="K379">
        <f t="shared" ca="1" si="40"/>
        <v>5373.4490856739085</v>
      </c>
    </row>
    <row r="380" spans="1:11" x14ac:dyDescent="0.75">
      <c r="A380" s="34">
        <f t="shared" si="41"/>
        <v>359</v>
      </c>
      <c r="B380" s="66" t="s">
        <v>312</v>
      </c>
      <c r="C380" s="34">
        <v>25</v>
      </c>
      <c r="D380" s="34">
        <f t="shared" si="35"/>
        <v>8.25</v>
      </c>
      <c r="E380" s="34">
        <f t="shared" si="36"/>
        <v>23760</v>
      </c>
      <c r="F380">
        <f t="shared" si="37"/>
        <v>4039.2000000000003</v>
      </c>
      <c r="G380">
        <f t="shared" si="38"/>
        <v>3877.6320000000001</v>
      </c>
      <c r="H380" s="18">
        <f ca="1">(277.78*'Energy Usage'!I368+277.78*'Energy Usage'!M368)/0.92</f>
        <v>185.4288982912108</v>
      </c>
      <c r="I380">
        <f>277.8*'Energy Usage'!O368</f>
        <v>1041.7500000000002</v>
      </c>
      <c r="J380">
        <f t="shared" ca="1" si="39"/>
        <v>1278.3113523866782</v>
      </c>
      <c r="K380">
        <f t="shared" ca="1" si="40"/>
        <v>7457.6894602560888</v>
      </c>
    </row>
    <row r="381" spans="1:11" x14ac:dyDescent="0.75">
      <c r="A381" s="34">
        <f t="shared" si="41"/>
        <v>360</v>
      </c>
      <c r="B381" s="66" t="s">
        <v>312</v>
      </c>
      <c r="C381" s="34">
        <v>26</v>
      </c>
      <c r="D381" s="34">
        <f t="shared" si="35"/>
        <v>8.25</v>
      </c>
      <c r="E381" s="34">
        <f t="shared" si="36"/>
        <v>23760</v>
      </c>
      <c r="F381">
        <f t="shared" si="37"/>
        <v>4039.2000000000003</v>
      </c>
      <c r="G381">
        <f t="shared" si="38"/>
        <v>3877.6320000000001</v>
      </c>
      <c r="H381" s="18">
        <f ca="1">(277.78*'Energy Usage'!I369+277.78*'Energy Usage'!M369)/0.92</f>
        <v>3152.2912709505831</v>
      </c>
      <c r="I381">
        <f>277.8*'Energy Usage'!O369</f>
        <v>1041.7500000000002</v>
      </c>
      <c r="J381">
        <f t="shared" ca="1" si="39"/>
        <v>4368.7929905735245</v>
      </c>
      <c r="K381">
        <f t="shared" ca="1" si="40"/>
        <v>8000</v>
      </c>
    </row>
    <row r="382" spans="1:11" x14ac:dyDescent="0.75">
      <c r="A382" s="34">
        <f t="shared" si="41"/>
        <v>361</v>
      </c>
      <c r="B382" s="66" t="s">
        <v>312</v>
      </c>
      <c r="C382" s="34">
        <v>27</v>
      </c>
      <c r="D382" s="34">
        <f t="shared" si="35"/>
        <v>8.25</v>
      </c>
      <c r="E382" s="34">
        <f t="shared" si="36"/>
        <v>23760</v>
      </c>
      <c r="F382">
        <f t="shared" si="37"/>
        <v>4039.2000000000003</v>
      </c>
      <c r="G382">
        <f t="shared" si="38"/>
        <v>3877.6320000000001</v>
      </c>
      <c r="H382" s="18">
        <f ca="1">(277.78*'Energy Usage'!I370+277.78*'Energy Usage'!M370)/0.92</f>
        <v>1668.8600846208976</v>
      </c>
      <c r="I382">
        <f>277.8*'Energy Usage'!O370</f>
        <v>1041.7500000000002</v>
      </c>
      <c r="J382">
        <f t="shared" ca="1" si="39"/>
        <v>2823.5521714801021</v>
      </c>
      <c r="K382">
        <f t="shared" ca="1" si="40"/>
        <v>7508.8390094264751</v>
      </c>
    </row>
    <row r="383" spans="1:11" x14ac:dyDescent="0.75">
      <c r="A383" s="34">
        <f t="shared" si="41"/>
        <v>362</v>
      </c>
      <c r="B383" s="66" t="s">
        <v>312</v>
      </c>
      <c r="C383" s="34">
        <v>28</v>
      </c>
      <c r="D383" s="34">
        <f t="shared" si="35"/>
        <v>8.25</v>
      </c>
      <c r="E383" s="34">
        <f t="shared" si="36"/>
        <v>23760</v>
      </c>
      <c r="F383">
        <f t="shared" si="37"/>
        <v>4039.2000000000003</v>
      </c>
      <c r="G383">
        <f t="shared" si="38"/>
        <v>3877.6320000000001</v>
      </c>
      <c r="H383" s="18">
        <f ca="1">(277.78*'Energy Usage'!I371+277.78*'Energy Usage'!M371)/0.92</f>
        <v>0</v>
      </c>
      <c r="I383">
        <f>277.8*'Energy Usage'!O371</f>
        <v>1041.7500000000002</v>
      </c>
      <c r="J383">
        <f t="shared" ca="1" si="39"/>
        <v>1085.1562500000002</v>
      </c>
      <c r="K383">
        <f t="shared" ca="1" si="40"/>
        <v>8000</v>
      </c>
    </row>
    <row r="384" spans="1:11" x14ac:dyDescent="0.75">
      <c r="A384" s="34">
        <f t="shared" si="41"/>
        <v>363</v>
      </c>
      <c r="B384" s="66" t="s">
        <v>312</v>
      </c>
      <c r="C384" s="34">
        <v>29</v>
      </c>
      <c r="D384" s="34">
        <f t="shared" si="35"/>
        <v>8.25</v>
      </c>
      <c r="E384" s="34">
        <f t="shared" si="36"/>
        <v>23760</v>
      </c>
      <c r="F384">
        <f t="shared" si="37"/>
        <v>4039.2000000000003</v>
      </c>
      <c r="G384">
        <f t="shared" si="38"/>
        <v>3877.6320000000001</v>
      </c>
      <c r="H384" s="18">
        <f ca="1">(277.78*'Energy Usage'!I372+277.78*'Energy Usage'!M372)/0.92</f>
        <v>0</v>
      </c>
      <c r="I384">
        <f>277.8*'Energy Usage'!O372</f>
        <v>1041.7500000000002</v>
      </c>
      <c r="J384">
        <f t="shared" ca="1" si="39"/>
        <v>1085.1562500000002</v>
      </c>
      <c r="K384">
        <f t="shared" ca="1" si="40"/>
        <v>8000</v>
      </c>
    </row>
    <row r="385" spans="1:11" x14ac:dyDescent="0.75">
      <c r="A385" s="34">
        <f t="shared" si="41"/>
        <v>364</v>
      </c>
      <c r="B385" s="66" t="s">
        <v>312</v>
      </c>
      <c r="C385" s="34">
        <v>30</v>
      </c>
      <c r="D385" s="34">
        <f t="shared" si="35"/>
        <v>8.25</v>
      </c>
      <c r="E385" s="34">
        <f t="shared" si="36"/>
        <v>23760</v>
      </c>
      <c r="F385">
        <f t="shared" si="37"/>
        <v>4039.2000000000003</v>
      </c>
      <c r="G385">
        <f t="shared" si="38"/>
        <v>3877.6320000000001</v>
      </c>
      <c r="H385" s="18">
        <f ca="1">(277.78*'Energy Usage'!I373+277.78*'Energy Usage'!M373)/0.92</f>
        <v>0</v>
      </c>
      <c r="I385">
        <f>277.8*'Energy Usage'!O373</f>
        <v>1041.7500000000002</v>
      </c>
      <c r="J385">
        <f t="shared" ca="1" si="39"/>
        <v>1085.1562500000002</v>
      </c>
      <c r="K385">
        <f t="shared" ca="1" si="40"/>
        <v>8000</v>
      </c>
    </row>
    <row r="386" spans="1:11" x14ac:dyDescent="0.75">
      <c r="A386" s="34">
        <f t="shared" si="41"/>
        <v>365</v>
      </c>
      <c r="B386" s="66" t="s">
        <v>312</v>
      </c>
      <c r="C386" s="34">
        <v>31</v>
      </c>
      <c r="D386" s="34">
        <f t="shared" si="35"/>
        <v>8.25</v>
      </c>
      <c r="E386" s="34">
        <f t="shared" si="36"/>
        <v>23760</v>
      </c>
      <c r="F386">
        <f t="shared" si="37"/>
        <v>4039.2000000000003</v>
      </c>
      <c r="G386">
        <f t="shared" si="38"/>
        <v>3877.6320000000001</v>
      </c>
      <c r="H386" s="18">
        <f ca="1">(277.78*'Energy Usage'!I374+277.78*'Energy Usage'!M374)/0.92</f>
        <v>0</v>
      </c>
      <c r="I386">
        <f>277.8*'Energy Usage'!O374</f>
        <v>1041.7500000000002</v>
      </c>
      <c r="J386">
        <f t="shared" ca="1" si="39"/>
        <v>1085.1562500000002</v>
      </c>
      <c r="K386">
        <f t="shared" ca="1" si="40"/>
        <v>8000</v>
      </c>
    </row>
    <row r="387" spans="1:11" x14ac:dyDescent="0.75">
      <c r="A387" s="34"/>
      <c r="B387" s="66"/>
      <c r="D387" s="34"/>
      <c r="E387" s="34"/>
      <c r="H387" s="18"/>
    </row>
  </sheetData>
  <mergeCells count="18">
    <mergeCell ref="L20:L21"/>
    <mergeCell ref="F20:F21"/>
    <mergeCell ref="G20:G21"/>
    <mergeCell ref="H20:H21"/>
    <mergeCell ref="I20:I21"/>
    <mergeCell ref="J20:J21"/>
    <mergeCell ref="K20:K21"/>
    <mergeCell ref="J4:K4"/>
    <mergeCell ref="J5:K5"/>
    <mergeCell ref="J6:K6"/>
    <mergeCell ref="E20:E21"/>
    <mergeCell ref="A1:B1"/>
    <mergeCell ref="A3:B3"/>
    <mergeCell ref="A20:A21"/>
    <mergeCell ref="B20:B21"/>
    <mergeCell ref="C20:C21"/>
    <mergeCell ref="D20:D21"/>
    <mergeCell ref="D16:F16"/>
  </mergeCell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86047-AF37-4DF8-8363-8AB444048F00}">
  <dimension ref="A1:I1012"/>
  <sheetViews>
    <sheetView topLeftCell="L1" workbookViewId="0">
      <selection activeCell="C32" sqref="C32"/>
    </sheetView>
  </sheetViews>
  <sheetFormatPr defaultRowHeight="14.75" x14ac:dyDescent="0.75"/>
  <cols>
    <col min="1" max="1" width="24" customWidth="1"/>
    <col min="2" max="2" width="11.54296875" bestFit="1" customWidth="1"/>
    <col min="3" max="3" width="23" customWidth="1"/>
    <col min="4" max="4" width="33.54296875" bestFit="1" customWidth="1"/>
  </cols>
  <sheetData>
    <row r="1" spans="1:9" x14ac:dyDescent="0.75">
      <c r="A1" s="100" t="s">
        <v>238</v>
      </c>
      <c r="B1" s="101"/>
      <c r="D1" s="100" t="s">
        <v>239</v>
      </c>
      <c r="E1" s="101"/>
      <c r="H1" s="116" t="s">
        <v>72</v>
      </c>
      <c r="I1" s="117"/>
    </row>
    <row r="2" spans="1:9" x14ac:dyDescent="0.75">
      <c r="A2" s="102" t="s">
        <v>243</v>
      </c>
      <c r="B2" s="103">
        <f>MAIN!B30</f>
        <v>16.355121522018724</v>
      </c>
      <c r="D2" s="106" t="s">
        <v>244</v>
      </c>
      <c r="E2" s="107">
        <f>MAIN!B39</f>
        <v>0.02</v>
      </c>
      <c r="H2" s="109" t="s">
        <v>248</v>
      </c>
      <c r="I2" s="110">
        <f>MAIN!M3</f>
        <v>1000</v>
      </c>
    </row>
    <row r="3" spans="1:9" ht="15.5" thickBot="1" x14ac:dyDescent="0.9">
      <c r="A3" s="104" t="s">
        <v>250</v>
      </c>
      <c r="B3" s="105">
        <f>MAIN!B31</f>
        <v>9.3000000000000007</v>
      </c>
      <c r="D3" s="106" t="s">
        <v>251</v>
      </c>
      <c r="E3" s="108">
        <f>PI()*(E2/2)^2</f>
        <v>3.1415926535897931E-4</v>
      </c>
      <c r="H3" s="113" t="s">
        <v>252</v>
      </c>
      <c r="I3" s="118">
        <f>MAIN!M4</f>
        <v>9.81</v>
      </c>
    </row>
    <row r="4" spans="1:9" ht="15.5" thickBot="1" x14ac:dyDescent="0.9">
      <c r="D4" s="109" t="s">
        <v>254</v>
      </c>
      <c r="E4" s="110">
        <f>MAIN!B40</f>
        <v>0.05</v>
      </c>
    </row>
    <row r="5" spans="1:9" ht="15.5" thickBot="1" x14ac:dyDescent="0.9">
      <c r="A5" s="138" t="s">
        <v>257</v>
      </c>
      <c r="B5" s="139" t="str">
        <f>MAIN!B38</f>
        <v>A</v>
      </c>
      <c r="D5" s="102" t="s">
        <v>325</v>
      </c>
      <c r="E5" s="103">
        <f>MAIN!B42</f>
        <v>12</v>
      </c>
    </row>
    <row r="6" spans="1:9" ht="15.5" thickBot="1" x14ac:dyDescent="0.9">
      <c r="A6" s="140" t="s">
        <v>259</v>
      </c>
      <c r="B6" s="141"/>
      <c r="D6" s="104" t="s">
        <v>260</v>
      </c>
      <c r="E6" s="105">
        <f>IF(MAIN!B57= "Yes", 0, MAIN!B43)</f>
        <v>0</v>
      </c>
    </row>
    <row r="7" spans="1:9" x14ac:dyDescent="0.75">
      <c r="A7" s="142" t="s">
        <v>262</v>
      </c>
      <c r="B7" s="144">
        <f>E12</f>
        <v>91.232762004882886</v>
      </c>
      <c r="C7" s="92"/>
      <c r="D7" s="93"/>
      <c r="E7" s="93"/>
    </row>
    <row r="8" spans="1:9" x14ac:dyDescent="0.75">
      <c r="A8" s="142" t="s">
        <v>264</v>
      </c>
      <c r="B8" s="144" cm="1">
        <f t="array" aca="1" ref="B8" ca="1">INDIRECT("B" &amp; E1012)</f>
        <v>35.003625346297483</v>
      </c>
      <c r="C8" s="92"/>
      <c r="D8" s="93"/>
      <c r="E8" s="93"/>
    </row>
    <row r="11" spans="1:9" x14ac:dyDescent="0.75">
      <c r="A11" s="99" t="s">
        <v>269</v>
      </c>
      <c r="B11" s="93" t="s">
        <v>270</v>
      </c>
      <c r="C11" t="s">
        <v>241</v>
      </c>
      <c r="D11" t="s">
        <v>326</v>
      </c>
      <c r="E11" t="s">
        <v>327</v>
      </c>
    </row>
    <row r="12" spans="1:9" x14ac:dyDescent="0.75">
      <c r="A12" s="99">
        <v>3.0000000000000001E-3</v>
      </c>
      <c r="B12" s="152">
        <f t="shared" ref="B12:B75" si="0">A12*$E$3*60*1000</f>
        <v>5.6548667764616277E-2</v>
      </c>
      <c r="C12" s="18">
        <f t="shared" ref="C12:C75" si="1">($E$4*($B$2*$I$2*(A12^2)/(2*$E$2))+($E$5*$I$2*A12^2)/2+($E$6*A12))/1000</f>
        <v>2.3799511712271066E-4</v>
      </c>
      <c r="D12" s="18">
        <f t="shared" ref="D12:D75" si="2">$I$2*$I$3*$B$3/1000</f>
        <v>91.233000000000004</v>
      </c>
      <c r="E12">
        <f t="shared" ref="E12:E75" si="3">ABS(C12-D12)</f>
        <v>91.232762004882886</v>
      </c>
    </row>
    <row r="13" spans="1:9" x14ac:dyDescent="0.75">
      <c r="A13" s="99">
        <v>6.0000000000000001E-3</v>
      </c>
      <c r="B13" s="152">
        <f t="shared" si="0"/>
        <v>0.11309733552923255</v>
      </c>
      <c r="C13" s="18">
        <f>($E$4*($B$2*$I$2*(A13^2)/(2*$E$2))+($E$5*$I$2*A13^2)/2+($E$6*A13))/1000</f>
        <v>9.5198046849084264E-4</v>
      </c>
      <c r="D13" s="18">
        <f t="shared" si="2"/>
        <v>91.233000000000004</v>
      </c>
      <c r="E13">
        <f t="shared" si="3"/>
        <v>91.232048019531518</v>
      </c>
    </row>
    <row r="14" spans="1:9" x14ac:dyDescent="0.75">
      <c r="A14" s="99">
        <v>8.9999999999999993E-3</v>
      </c>
      <c r="B14" s="152">
        <f t="shared" si="0"/>
        <v>0.16964600329384882</v>
      </c>
      <c r="C14" s="18">
        <f t="shared" si="1"/>
        <v>2.141956054104395E-3</v>
      </c>
      <c r="D14" s="18">
        <f t="shared" si="2"/>
        <v>91.233000000000004</v>
      </c>
      <c r="E14">
        <f t="shared" si="3"/>
        <v>91.230858043945901</v>
      </c>
    </row>
    <row r="15" spans="1:9" x14ac:dyDescent="0.75">
      <c r="A15" s="99">
        <v>1.2E-2</v>
      </c>
      <c r="B15" s="152">
        <f t="shared" si="0"/>
        <v>0.22619467105846511</v>
      </c>
      <c r="C15" s="18">
        <f t="shared" si="1"/>
        <v>3.8079218739633706E-3</v>
      </c>
      <c r="D15" s="18">
        <f t="shared" si="2"/>
        <v>91.233000000000004</v>
      </c>
      <c r="E15">
        <f t="shared" si="3"/>
        <v>91.229192078126047</v>
      </c>
    </row>
    <row r="16" spans="1:9" x14ac:dyDescent="0.75">
      <c r="A16" s="99">
        <v>1.4999999999999999E-2</v>
      </c>
      <c r="B16" s="152">
        <f t="shared" si="0"/>
        <v>0.28274333882308139</v>
      </c>
      <c r="C16" s="18">
        <f t="shared" si="1"/>
        <v>5.949877928067766E-3</v>
      </c>
      <c r="D16" s="18">
        <f t="shared" si="2"/>
        <v>91.233000000000004</v>
      </c>
      <c r="E16">
        <f t="shared" si="3"/>
        <v>91.22705012207193</v>
      </c>
    </row>
    <row r="17" spans="1:5" x14ac:dyDescent="0.75">
      <c r="A17" s="99">
        <v>1.7999999999999999E-2</v>
      </c>
      <c r="B17" s="152">
        <f t="shared" si="0"/>
        <v>0.33929200658769765</v>
      </c>
      <c r="C17" s="18">
        <f t="shared" si="1"/>
        <v>8.56782421641758E-3</v>
      </c>
      <c r="D17" s="18">
        <f t="shared" si="2"/>
        <v>91.233000000000004</v>
      </c>
      <c r="E17">
        <f t="shared" si="3"/>
        <v>91.224432175783591</v>
      </c>
    </row>
    <row r="18" spans="1:5" x14ac:dyDescent="0.75">
      <c r="A18" s="99">
        <v>2.1000000000000001E-2</v>
      </c>
      <c r="B18" s="152">
        <f t="shared" si="0"/>
        <v>0.39584067435231396</v>
      </c>
      <c r="C18" s="18">
        <f t="shared" si="1"/>
        <v>1.1661760739012823E-2</v>
      </c>
      <c r="D18" s="18">
        <f t="shared" si="2"/>
        <v>91.233000000000004</v>
      </c>
      <c r="E18">
        <f t="shared" si="3"/>
        <v>91.221338239260987</v>
      </c>
    </row>
    <row r="19" spans="1:5" x14ac:dyDescent="0.75">
      <c r="A19" s="99">
        <v>2.4E-2</v>
      </c>
      <c r="B19" s="152">
        <f t="shared" si="0"/>
        <v>0.45238934211693022</v>
      </c>
      <c r="C19" s="18">
        <f t="shared" si="1"/>
        <v>1.5231687495853482E-2</v>
      </c>
      <c r="D19" s="18">
        <f t="shared" si="2"/>
        <v>91.233000000000004</v>
      </c>
      <c r="E19">
        <f t="shared" si="3"/>
        <v>91.217768312504148</v>
      </c>
    </row>
    <row r="20" spans="1:5" x14ac:dyDescent="0.75">
      <c r="A20" s="99">
        <v>2.7E-2</v>
      </c>
      <c r="B20" s="152">
        <f t="shared" si="0"/>
        <v>0.50893800988154647</v>
      </c>
      <c r="C20" s="18">
        <f t="shared" si="1"/>
        <v>1.9277604486939558E-2</v>
      </c>
      <c r="D20" s="18">
        <f t="shared" si="2"/>
        <v>91.233000000000004</v>
      </c>
      <c r="E20">
        <f t="shared" si="3"/>
        <v>91.213722395513059</v>
      </c>
    </row>
    <row r="21" spans="1:5" x14ac:dyDescent="0.75">
      <c r="A21" s="99">
        <v>0.03</v>
      </c>
      <c r="B21" s="152">
        <f t="shared" si="0"/>
        <v>0.56548667764616278</v>
      </c>
      <c r="C21" s="18">
        <f t="shared" si="1"/>
        <v>2.3799511712271064E-2</v>
      </c>
      <c r="D21" s="18">
        <f t="shared" si="2"/>
        <v>91.233000000000004</v>
      </c>
      <c r="E21">
        <f t="shared" si="3"/>
        <v>91.209200488287735</v>
      </c>
    </row>
    <row r="22" spans="1:5" x14ac:dyDescent="0.75">
      <c r="A22" s="99">
        <v>3.3000000000000002E-2</v>
      </c>
      <c r="B22" s="152">
        <f t="shared" si="0"/>
        <v>0.62203534541077898</v>
      </c>
      <c r="C22" s="18">
        <f t="shared" si="1"/>
        <v>2.8797409171847997E-2</v>
      </c>
      <c r="D22" s="18">
        <f t="shared" si="2"/>
        <v>91.233000000000004</v>
      </c>
      <c r="E22">
        <f t="shared" si="3"/>
        <v>91.20420259082816</v>
      </c>
    </row>
    <row r="23" spans="1:5" x14ac:dyDescent="0.75">
      <c r="A23" s="99">
        <v>3.5999999999999997E-2</v>
      </c>
      <c r="B23" s="152">
        <f t="shared" si="0"/>
        <v>0.6785840131753953</v>
      </c>
      <c r="C23" s="18">
        <f t="shared" si="1"/>
        <v>3.427129686567032E-2</v>
      </c>
      <c r="D23" s="18">
        <f t="shared" si="2"/>
        <v>91.233000000000004</v>
      </c>
      <c r="E23">
        <f t="shared" si="3"/>
        <v>91.198728703134336</v>
      </c>
    </row>
    <row r="24" spans="1:5" x14ac:dyDescent="0.75">
      <c r="A24" s="99">
        <v>3.9E-2</v>
      </c>
      <c r="B24" s="152">
        <f t="shared" si="0"/>
        <v>0.73513268094001161</v>
      </c>
      <c r="C24" s="18">
        <f t="shared" si="1"/>
        <v>4.0221174793738095E-2</v>
      </c>
      <c r="D24" s="18">
        <f t="shared" si="2"/>
        <v>91.233000000000004</v>
      </c>
      <c r="E24">
        <f t="shared" si="3"/>
        <v>91.192778825206261</v>
      </c>
    </row>
    <row r="25" spans="1:5" x14ac:dyDescent="0.75">
      <c r="A25" s="99">
        <v>4.2000000000000003E-2</v>
      </c>
      <c r="B25" s="152">
        <f t="shared" si="0"/>
        <v>0.79168134870462792</v>
      </c>
      <c r="C25" s="18">
        <f t="shared" si="1"/>
        <v>4.6647042956051293E-2</v>
      </c>
      <c r="D25" s="18">
        <f t="shared" si="2"/>
        <v>91.233000000000004</v>
      </c>
      <c r="E25">
        <f t="shared" si="3"/>
        <v>91.186352957043951</v>
      </c>
    </row>
    <row r="26" spans="1:5" x14ac:dyDescent="0.75">
      <c r="A26" s="99">
        <v>4.4999999999999998E-2</v>
      </c>
      <c r="B26" s="152">
        <f t="shared" si="0"/>
        <v>0.84823001646924412</v>
      </c>
      <c r="C26" s="18">
        <f t="shared" si="1"/>
        <v>5.3548901352609896E-2</v>
      </c>
      <c r="D26" s="18">
        <f t="shared" si="2"/>
        <v>91.233000000000004</v>
      </c>
      <c r="E26">
        <f t="shared" si="3"/>
        <v>91.179451098647391</v>
      </c>
    </row>
    <row r="27" spans="1:5" x14ac:dyDescent="0.75">
      <c r="A27" s="99">
        <v>4.8000000000000001E-2</v>
      </c>
      <c r="B27" s="152">
        <f t="shared" si="0"/>
        <v>0.90477868423386043</v>
      </c>
      <c r="C27" s="18">
        <f t="shared" si="1"/>
        <v>6.0926749983413929E-2</v>
      </c>
      <c r="D27" s="18">
        <f t="shared" si="2"/>
        <v>91.233000000000004</v>
      </c>
      <c r="E27">
        <f t="shared" si="3"/>
        <v>91.172073250016595</v>
      </c>
    </row>
    <row r="28" spans="1:5" x14ac:dyDescent="0.75">
      <c r="A28" s="99">
        <v>5.0999999999999997E-2</v>
      </c>
      <c r="B28" s="152">
        <f t="shared" si="0"/>
        <v>0.96132735199847663</v>
      </c>
      <c r="C28" s="18">
        <f t="shared" si="1"/>
        <v>6.8780588848463373E-2</v>
      </c>
      <c r="D28" s="18">
        <f t="shared" si="2"/>
        <v>91.233000000000004</v>
      </c>
      <c r="E28">
        <f t="shared" si="3"/>
        <v>91.164219411151535</v>
      </c>
    </row>
    <row r="29" spans="1:5" x14ac:dyDescent="0.75">
      <c r="A29" s="99">
        <v>5.3999999999999999E-2</v>
      </c>
      <c r="B29" s="152">
        <f t="shared" si="0"/>
        <v>1.0178760197630929</v>
      </c>
      <c r="C29" s="18">
        <f t="shared" si="1"/>
        <v>7.7110417947758234E-2</v>
      </c>
      <c r="D29" s="18">
        <f t="shared" si="2"/>
        <v>91.233000000000004</v>
      </c>
      <c r="E29">
        <f t="shared" si="3"/>
        <v>91.155889582052239</v>
      </c>
    </row>
    <row r="30" spans="1:5" x14ac:dyDescent="0.75">
      <c r="A30" s="99">
        <v>5.7000000000000002E-2</v>
      </c>
      <c r="B30" s="152">
        <f t="shared" si="0"/>
        <v>1.0744246875277093</v>
      </c>
      <c r="C30" s="18">
        <f t="shared" si="1"/>
        <v>8.5916237281298546E-2</v>
      </c>
      <c r="D30" s="18">
        <f t="shared" si="2"/>
        <v>91.233000000000004</v>
      </c>
      <c r="E30">
        <f t="shared" si="3"/>
        <v>91.147083762718708</v>
      </c>
    </row>
    <row r="31" spans="1:5" x14ac:dyDescent="0.75">
      <c r="A31" s="99">
        <v>0.06</v>
      </c>
      <c r="B31" s="152">
        <f t="shared" si="0"/>
        <v>1.1309733552923256</v>
      </c>
      <c r="C31" s="18">
        <f t="shared" si="1"/>
        <v>9.5198046849084256E-2</v>
      </c>
      <c r="D31" s="18">
        <f t="shared" si="2"/>
        <v>91.233000000000004</v>
      </c>
      <c r="E31">
        <f t="shared" si="3"/>
        <v>91.137801953150927</v>
      </c>
    </row>
    <row r="32" spans="1:5" x14ac:dyDescent="0.75">
      <c r="A32" s="99">
        <v>6.3E-2</v>
      </c>
      <c r="B32" s="152">
        <f t="shared" si="0"/>
        <v>1.1875220230569419</v>
      </c>
      <c r="C32" s="18">
        <f t="shared" si="1"/>
        <v>0.10495584665111542</v>
      </c>
      <c r="D32" s="18">
        <f t="shared" si="2"/>
        <v>91.233000000000004</v>
      </c>
      <c r="E32">
        <f t="shared" si="3"/>
        <v>91.128044153348895</v>
      </c>
    </row>
    <row r="33" spans="1:5" x14ac:dyDescent="0.75">
      <c r="A33" s="99">
        <v>6.6000000000000003E-2</v>
      </c>
      <c r="B33" s="152">
        <f t="shared" si="0"/>
        <v>1.244070690821558</v>
      </c>
      <c r="C33" s="18">
        <f t="shared" si="1"/>
        <v>0.11518963668739199</v>
      </c>
      <c r="D33" s="18">
        <f t="shared" si="2"/>
        <v>91.233000000000004</v>
      </c>
      <c r="E33">
        <f t="shared" si="3"/>
        <v>91.117810363312614</v>
      </c>
    </row>
    <row r="34" spans="1:5" x14ac:dyDescent="0.75">
      <c r="A34" s="99">
        <v>6.9000000000000006E-2</v>
      </c>
      <c r="B34" s="152">
        <f t="shared" si="0"/>
        <v>1.3006193585861745</v>
      </c>
      <c r="C34" s="18">
        <f t="shared" si="1"/>
        <v>0.12589941695791393</v>
      </c>
      <c r="D34" s="18">
        <f t="shared" si="2"/>
        <v>91.233000000000004</v>
      </c>
      <c r="E34">
        <f t="shared" si="3"/>
        <v>91.107100583042097</v>
      </c>
    </row>
    <row r="35" spans="1:5" x14ac:dyDescent="0.75">
      <c r="A35" s="99">
        <v>7.1999999999999995E-2</v>
      </c>
      <c r="B35" s="152">
        <f t="shared" si="0"/>
        <v>1.3571680263507906</v>
      </c>
      <c r="C35" s="18">
        <f t="shared" si="1"/>
        <v>0.13708518746268128</v>
      </c>
      <c r="D35" s="18">
        <f t="shared" si="2"/>
        <v>91.233000000000004</v>
      </c>
      <c r="E35">
        <f t="shared" si="3"/>
        <v>91.095914812537316</v>
      </c>
    </row>
    <row r="36" spans="1:5" x14ac:dyDescent="0.75">
      <c r="A36" s="99">
        <v>7.4999999999999997E-2</v>
      </c>
      <c r="B36" s="152">
        <f t="shared" si="0"/>
        <v>1.4137166941154069</v>
      </c>
      <c r="C36" s="18">
        <f t="shared" si="1"/>
        <v>0.14874694820169412</v>
      </c>
      <c r="D36" s="18">
        <f t="shared" si="2"/>
        <v>91.233000000000004</v>
      </c>
      <c r="E36">
        <f t="shared" si="3"/>
        <v>91.084253051798314</v>
      </c>
    </row>
    <row r="37" spans="1:5" x14ac:dyDescent="0.75">
      <c r="A37" s="99">
        <v>7.8E-2</v>
      </c>
      <c r="B37" s="152">
        <f t="shared" si="0"/>
        <v>1.4702653618800232</v>
      </c>
      <c r="C37" s="18">
        <f t="shared" si="1"/>
        <v>0.16088469917495238</v>
      </c>
      <c r="D37" s="18">
        <f t="shared" si="2"/>
        <v>91.233000000000004</v>
      </c>
      <c r="E37">
        <f t="shared" si="3"/>
        <v>91.072115300825047</v>
      </c>
    </row>
    <row r="38" spans="1:5" x14ac:dyDescent="0.75">
      <c r="A38" s="99">
        <v>8.1000000000000003E-2</v>
      </c>
      <c r="B38" s="152">
        <f t="shared" si="0"/>
        <v>1.5268140296446395</v>
      </c>
      <c r="C38" s="18">
        <f t="shared" si="1"/>
        <v>0.17349844038245607</v>
      </c>
      <c r="D38" s="18">
        <f t="shared" si="2"/>
        <v>91.233000000000004</v>
      </c>
      <c r="E38">
        <f t="shared" si="3"/>
        <v>91.059501559617544</v>
      </c>
    </row>
    <row r="39" spans="1:5" x14ac:dyDescent="0.75">
      <c r="A39" s="99">
        <v>8.4000000000000005E-2</v>
      </c>
      <c r="B39" s="152">
        <f t="shared" si="0"/>
        <v>1.5833626974092558</v>
      </c>
      <c r="C39" s="18">
        <f t="shared" si="1"/>
        <v>0.18658817182420517</v>
      </c>
      <c r="D39" s="18">
        <f t="shared" si="2"/>
        <v>91.233000000000004</v>
      </c>
      <c r="E39">
        <f t="shared" si="3"/>
        <v>91.046411828175792</v>
      </c>
    </row>
    <row r="40" spans="1:5" x14ac:dyDescent="0.75">
      <c r="A40" s="99">
        <v>8.6999999999999994E-2</v>
      </c>
      <c r="B40" s="152">
        <f t="shared" si="0"/>
        <v>1.6399113651738717</v>
      </c>
      <c r="C40" s="18">
        <f t="shared" si="1"/>
        <v>0.20015389350019963</v>
      </c>
      <c r="D40" s="18">
        <f t="shared" si="2"/>
        <v>91.233000000000004</v>
      </c>
      <c r="E40">
        <f t="shared" si="3"/>
        <v>91.032846106499804</v>
      </c>
    </row>
    <row r="41" spans="1:5" x14ac:dyDescent="0.75">
      <c r="A41" s="99">
        <v>0.09</v>
      </c>
      <c r="B41" s="152">
        <f t="shared" si="0"/>
        <v>1.6964600329384882</v>
      </c>
      <c r="C41" s="18">
        <f t="shared" si="1"/>
        <v>0.21419560541043958</v>
      </c>
      <c r="D41" s="18">
        <f t="shared" si="2"/>
        <v>91.233000000000004</v>
      </c>
      <c r="E41">
        <f t="shared" si="3"/>
        <v>91.018804394589566</v>
      </c>
    </row>
    <row r="42" spans="1:5" x14ac:dyDescent="0.75">
      <c r="A42" s="99">
        <v>9.2999999999999999E-2</v>
      </c>
      <c r="B42" s="152">
        <f t="shared" si="0"/>
        <v>1.7530087007031045</v>
      </c>
      <c r="C42" s="18">
        <f t="shared" si="1"/>
        <v>0.22871330755492497</v>
      </c>
      <c r="D42" s="18">
        <f t="shared" si="2"/>
        <v>91.233000000000004</v>
      </c>
      <c r="E42">
        <f t="shared" si="3"/>
        <v>91.004286692445078</v>
      </c>
    </row>
    <row r="43" spans="1:5" x14ac:dyDescent="0.75">
      <c r="A43" s="99">
        <v>9.6000000000000002E-2</v>
      </c>
      <c r="B43" s="152">
        <f t="shared" si="0"/>
        <v>1.8095573684677209</v>
      </c>
      <c r="C43" s="18">
        <f t="shared" si="1"/>
        <v>0.24370699993365572</v>
      </c>
      <c r="D43" s="18">
        <f t="shared" si="2"/>
        <v>91.233000000000004</v>
      </c>
      <c r="E43">
        <f t="shared" si="3"/>
        <v>90.989293000066354</v>
      </c>
    </row>
    <row r="44" spans="1:5" x14ac:dyDescent="0.75">
      <c r="A44" s="99">
        <v>9.9000000000000005E-2</v>
      </c>
      <c r="B44" s="152">
        <f t="shared" si="0"/>
        <v>1.8661060362323372</v>
      </c>
      <c r="C44" s="18">
        <f t="shared" si="1"/>
        <v>0.25917668254663184</v>
      </c>
      <c r="D44" s="18">
        <f t="shared" si="2"/>
        <v>91.233000000000004</v>
      </c>
      <c r="E44">
        <f t="shared" si="3"/>
        <v>90.973823317453366</v>
      </c>
    </row>
    <row r="45" spans="1:5" x14ac:dyDescent="0.75">
      <c r="A45" s="99">
        <v>0.10199999999999999</v>
      </c>
      <c r="B45" s="152">
        <f t="shared" si="0"/>
        <v>1.9226547039969533</v>
      </c>
      <c r="C45" s="18">
        <f t="shared" si="1"/>
        <v>0.27512235539385349</v>
      </c>
      <c r="D45" s="18">
        <f t="shared" si="2"/>
        <v>91.233000000000004</v>
      </c>
      <c r="E45">
        <f t="shared" si="3"/>
        <v>90.957877644606157</v>
      </c>
    </row>
    <row r="46" spans="1:5" x14ac:dyDescent="0.75">
      <c r="A46" s="99">
        <v>0.105</v>
      </c>
      <c r="B46" s="152">
        <f t="shared" si="0"/>
        <v>1.9792033717615696</v>
      </c>
      <c r="C46" s="18">
        <f t="shared" si="1"/>
        <v>0.29154401847532052</v>
      </c>
      <c r="D46" s="18">
        <f t="shared" si="2"/>
        <v>91.233000000000004</v>
      </c>
      <c r="E46">
        <f t="shared" si="3"/>
        <v>90.941455981524683</v>
      </c>
    </row>
    <row r="47" spans="1:5" x14ac:dyDescent="0.75">
      <c r="A47" s="99">
        <v>0.108</v>
      </c>
      <c r="B47" s="152">
        <f t="shared" si="0"/>
        <v>2.0357520395261859</v>
      </c>
      <c r="C47" s="18">
        <f t="shared" si="1"/>
        <v>0.30844167179103293</v>
      </c>
      <c r="D47" s="18">
        <f t="shared" si="2"/>
        <v>91.233000000000004</v>
      </c>
      <c r="E47">
        <f t="shared" si="3"/>
        <v>90.924558328208974</v>
      </c>
    </row>
    <row r="48" spans="1:5" x14ac:dyDescent="0.75">
      <c r="A48" s="99">
        <v>0.111</v>
      </c>
      <c r="B48" s="152">
        <f t="shared" si="0"/>
        <v>2.0923007072908022</v>
      </c>
      <c r="C48" s="18">
        <f t="shared" si="1"/>
        <v>0.3258153153409909</v>
      </c>
      <c r="D48" s="18">
        <f t="shared" si="2"/>
        <v>91.233000000000004</v>
      </c>
      <c r="E48">
        <f t="shared" si="3"/>
        <v>90.907184684659015</v>
      </c>
    </row>
    <row r="49" spans="1:5" x14ac:dyDescent="0.75">
      <c r="A49" s="99">
        <v>0.114</v>
      </c>
      <c r="B49" s="152">
        <f t="shared" si="0"/>
        <v>2.1488493750554185</v>
      </c>
      <c r="C49" s="18">
        <f t="shared" si="1"/>
        <v>0.34366494912519419</v>
      </c>
      <c r="D49" s="18">
        <f t="shared" si="2"/>
        <v>91.233000000000004</v>
      </c>
      <c r="E49">
        <f t="shared" si="3"/>
        <v>90.889335050874806</v>
      </c>
    </row>
    <row r="50" spans="1:5" x14ac:dyDescent="0.75">
      <c r="A50" s="99">
        <v>0.11700000000000001</v>
      </c>
      <c r="B50" s="152">
        <f t="shared" si="0"/>
        <v>2.2053980428200353</v>
      </c>
      <c r="C50" s="18">
        <f t="shared" si="1"/>
        <v>0.36199057314364297</v>
      </c>
      <c r="D50" s="18">
        <f t="shared" si="2"/>
        <v>91.233000000000004</v>
      </c>
      <c r="E50">
        <f t="shared" si="3"/>
        <v>90.871009426856361</v>
      </c>
    </row>
    <row r="51" spans="1:5" x14ac:dyDescent="0.75">
      <c r="A51" s="99">
        <v>0.12</v>
      </c>
      <c r="B51" s="152">
        <f t="shared" si="0"/>
        <v>2.2619467105846511</v>
      </c>
      <c r="C51" s="18">
        <f t="shared" si="1"/>
        <v>0.38079218739633702</v>
      </c>
      <c r="D51" s="18">
        <f t="shared" si="2"/>
        <v>91.233000000000004</v>
      </c>
      <c r="E51">
        <f t="shared" si="3"/>
        <v>90.852207812603666</v>
      </c>
    </row>
    <row r="52" spans="1:5" x14ac:dyDescent="0.75">
      <c r="A52" s="99">
        <v>0.123</v>
      </c>
      <c r="B52" s="152">
        <f t="shared" si="0"/>
        <v>2.3184953783492674</v>
      </c>
      <c r="C52" s="18">
        <f t="shared" si="1"/>
        <v>0.40006979188327663</v>
      </c>
      <c r="D52" s="18">
        <f t="shared" si="2"/>
        <v>91.233000000000004</v>
      </c>
      <c r="E52">
        <f t="shared" si="3"/>
        <v>90.832930208116721</v>
      </c>
    </row>
    <row r="53" spans="1:5" x14ac:dyDescent="0.75">
      <c r="A53" s="99">
        <v>0.126</v>
      </c>
      <c r="B53" s="152">
        <f t="shared" si="0"/>
        <v>2.3750440461138838</v>
      </c>
      <c r="C53" s="18">
        <f t="shared" si="1"/>
        <v>0.41982338660446167</v>
      </c>
      <c r="D53" s="18">
        <f t="shared" si="2"/>
        <v>91.233000000000004</v>
      </c>
      <c r="E53">
        <f t="shared" si="3"/>
        <v>90.813176613395541</v>
      </c>
    </row>
    <row r="54" spans="1:5" x14ac:dyDescent="0.75">
      <c r="A54" s="99">
        <v>0.129</v>
      </c>
      <c r="B54" s="152">
        <f t="shared" si="0"/>
        <v>2.4315927138785001</v>
      </c>
      <c r="C54" s="18">
        <f t="shared" si="1"/>
        <v>0.44005297155989198</v>
      </c>
      <c r="D54" s="18">
        <f t="shared" si="2"/>
        <v>91.233000000000004</v>
      </c>
      <c r="E54">
        <f t="shared" si="3"/>
        <v>90.792947028440111</v>
      </c>
    </row>
    <row r="55" spans="1:5" x14ac:dyDescent="0.75">
      <c r="A55" s="99">
        <v>0.13200000000000001</v>
      </c>
      <c r="B55" s="152">
        <f t="shared" si="0"/>
        <v>2.4881413816431159</v>
      </c>
      <c r="C55" s="18">
        <f t="shared" si="1"/>
        <v>0.46075854674956795</v>
      </c>
      <c r="D55" s="18">
        <f t="shared" si="2"/>
        <v>91.233000000000004</v>
      </c>
      <c r="E55">
        <f t="shared" si="3"/>
        <v>90.77224145325043</v>
      </c>
    </row>
    <row r="56" spans="1:5" x14ac:dyDescent="0.75">
      <c r="A56" s="99">
        <v>0.13500000000000001</v>
      </c>
      <c r="B56" s="152">
        <f t="shared" si="0"/>
        <v>2.5446900494077322</v>
      </c>
      <c r="C56" s="18">
        <f t="shared" si="1"/>
        <v>0.48194011217348914</v>
      </c>
      <c r="D56" s="18">
        <f t="shared" si="2"/>
        <v>91.233000000000004</v>
      </c>
      <c r="E56">
        <f t="shared" si="3"/>
        <v>90.751059887826514</v>
      </c>
    </row>
    <row r="57" spans="1:5" x14ac:dyDescent="0.75">
      <c r="A57" s="99">
        <v>0.13800000000000001</v>
      </c>
      <c r="B57" s="152">
        <f t="shared" si="0"/>
        <v>2.601238717172349</v>
      </c>
      <c r="C57" s="18">
        <f t="shared" si="1"/>
        <v>0.50359766783165572</v>
      </c>
      <c r="D57" s="18">
        <f t="shared" si="2"/>
        <v>91.233000000000004</v>
      </c>
      <c r="E57">
        <f t="shared" si="3"/>
        <v>90.729402332168348</v>
      </c>
    </row>
    <row r="58" spans="1:5" x14ac:dyDescent="0.75">
      <c r="A58" s="99">
        <v>0.14099999999999999</v>
      </c>
      <c r="B58" s="152">
        <f t="shared" si="0"/>
        <v>2.6577873849369649</v>
      </c>
      <c r="C58" s="18">
        <f t="shared" si="1"/>
        <v>0.52573121372406773</v>
      </c>
      <c r="D58" s="18">
        <f t="shared" si="2"/>
        <v>91.233000000000004</v>
      </c>
      <c r="E58">
        <f t="shared" si="3"/>
        <v>90.707268786275932</v>
      </c>
    </row>
    <row r="59" spans="1:5" x14ac:dyDescent="0.75">
      <c r="A59" s="99">
        <v>0.14399999999999999</v>
      </c>
      <c r="B59" s="152">
        <f t="shared" si="0"/>
        <v>2.7143360527015812</v>
      </c>
      <c r="C59" s="18">
        <f t="shared" si="1"/>
        <v>0.54834074985072512</v>
      </c>
      <c r="D59" s="18">
        <f t="shared" si="2"/>
        <v>91.233000000000004</v>
      </c>
      <c r="E59">
        <f t="shared" si="3"/>
        <v>90.684659250149281</v>
      </c>
    </row>
    <row r="60" spans="1:5" x14ac:dyDescent="0.75">
      <c r="A60" s="99">
        <v>0.14699999999999999</v>
      </c>
      <c r="B60" s="152">
        <f t="shared" si="0"/>
        <v>2.770884720466197</v>
      </c>
      <c r="C60" s="18">
        <f t="shared" si="1"/>
        <v>0.57142627621162823</v>
      </c>
      <c r="D60" s="18">
        <f t="shared" si="2"/>
        <v>91.233000000000004</v>
      </c>
      <c r="E60">
        <f t="shared" si="3"/>
        <v>90.661573723788379</v>
      </c>
    </row>
    <row r="61" spans="1:5" x14ac:dyDescent="0.75">
      <c r="A61" s="99">
        <v>0.15</v>
      </c>
      <c r="B61" s="152">
        <f t="shared" si="0"/>
        <v>2.8274333882308138</v>
      </c>
      <c r="C61" s="18">
        <f t="shared" si="1"/>
        <v>0.59498779280677649</v>
      </c>
      <c r="D61" s="18">
        <f t="shared" si="2"/>
        <v>91.233000000000004</v>
      </c>
      <c r="E61">
        <f t="shared" si="3"/>
        <v>90.638012207193228</v>
      </c>
    </row>
    <row r="62" spans="1:5" x14ac:dyDescent="0.75">
      <c r="A62" s="99">
        <v>0.153</v>
      </c>
      <c r="B62" s="152">
        <f t="shared" si="0"/>
        <v>2.8839820559954297</v>
      </c>
      <c r="C62" s="18">
        <f t="shared" si="1"/>
        <v>0.61902529963617048</v>
      </c>
      <c r="D62" s="18">
        <f t="shared" si="2"/>
        <v>91.233000000000004</v>
      </c>
      <c r="E62">
        <f t="shared" si="3"/>
        <v>90.61397470036384</v>
      </c>
    </row>
    <row r="63" spans="1:5" x14ac:dyDescent="0.75">
      <c r="A63" s="99">
        <v>0.156</v>
      </c>
      <c r="B63" s="152">
        <f t="shared" si="0"/>
        <v>2.9405307237600464</v>
      </c>
      <c r="C63" s="18">
        <f t="shared" si="1"/>
        <v>0.64353879669980951</v>
      </c>
      <c r="D63" s="18">
        <f t="shared" si="2"/>
        <v>91.233000000000004</v>
      </c>
      <c r="E63">
        <f t="shared" si="3"/>
        <v>90.589461203300189</v>
      </c>
    </row>
    <row r="64" spans="1:5" x14ac:dyDescent="0.75">
      <c r="A64" s="99">
        <v>0.159</v>
      </c>
      <c r="B64" s="152">
        <f t="shared" si="0"/>
        <v>2.9970793915246627</v>
      </c>
      <c r="C64" s="18">
        <f t="shared" si="1"/>
        <v>0.66852828399769426</v>
      </c>
      <c r="D64" s="18">
        <f t="shared" si="2"/>
        <v>91.233000000000004</v>
      </c>
      <c r="E64">
        <f t="shared" si="3"/>
        <v>90.564471716002316</v>
      </c>
    </row>
    <row r="65" spans="1:5" x14ac:dyDescent="0.75">
      <c r="A65" s="99">
        <v>0.16200000000000001</v>
      </c>
      <c r="B65" s="152">
        <f t="shared" si="0"/>
        <v>3.0536280592892791</v>
      </c>
      <c r="C65" s="18">
        <f t="shared" si="1"/>
        <v>0.69399376152982428</v>
      </c>
      <c r="D65" s="18">
        <f t="shared" si="2"/>
        <v>91.233000000000004</v>
      </c>
      <c r="E65">
        <f t="shared" si="3"/>
        <v>90.539006238470179</v>
      </c>
    </row>
    <row r="66" spans="1:5" x14ac:dyDescent="0.75">
      <c r="A66" s="99">
        <v>0.16500000000000001</v>
      </c>
      <c r="B66" s="152">
        <f t="shared" si="0"/>
        <v>3.1101767270538954</v>
      </c>
      <c r="C66" s="18">
        <f t="shared" si="1"/>
        <v>0.7199352292961998</v>
      </c>
      <c r="D66" s="18">
        <f t="shared" si="2"/>
        <v>91.233000000000004</v>
      </c>
      <c r="E66">
        <f t="shared" si="3"/>
        <v>90.513064770703807</v>
      </c>
    </row>
    <row r="67" spans="1:5" x14ac:dyDescent="0.75">
      <c r="A67" s="99">
        <v>0.16800000000000001</v>
      </c>
      <c r="B67" s="152">
        <f t="shared" si="0"/>
        <v>3.1667253948185117</v>
      </c>
      <c r="C67" s="18">
        <f t="shared" si="1"/>
        <v>0.74635268729682069</v>
      </c>
      <c r="D67" s="18">
        <f t="shared" si="2"/>
        <v>91.233000000000004</v>
      </c>
      <c r="E67">
        <f t="shared" si="3"/>
        <v>90.486647312703184</v>
      </c>
    </row>
    <row r="68" spans="1:5" x14ac:dyDescent="0.75">
      <c r="A68" s="99">
        <v>0.17100000000000001</v>
      </c>
      <c r="B68" s="152">
        <f t="shared" si="0"/>
        <v>3.223274062583128</v>
      </c>
      <c r="C68" s="18">
        <f t="shared" si="1"/>
        <v>0.77324613553168697</v>
      </c>
      <c r="D68" s="18">
        <f t="shared" si="2"/>
        <v>91.233000000000004</v>
      </c>
      <c r="E68">
        <f t="shared" si="3"/>
        <v>90.459753864468311</v>
      </c>
    </row>
    <row r="69" spans="1:5" x14ac:dyDescent="0.75">
      <c r="A69" s="99">
        <v>0.17399999999999999</v>
      </c>
      <c r="B69" s="152">
        <f t="shared" si="0"/>
        <v>3.2798227303477434</v>
      </c>
      <c r="C69" s="18">
        <f t="shared" si="1"/>
        <v>0.80061557400079852</v>
      </c>
      <c r="D69" s="18">
        <f t="shared" si="2"/>
        <v>91.233000000000004</v>
      </c>
      <c r="E69">
        <f t="shared" si="3"/>
        <v>90.432384425999203</v>
      </c>
    </row>
    <row r="70" spans="1:5" x14ac:dyDescent="0.75">
      <c r="A70" s="99">
        <v>0.17699999999999999</v>
      </c>
      <c r="B70" s="152">
        <f t="shared" si="0"/>
        <v>3.3363713981123602</v>
      </c>
      <c r="C70" s="18">
        <f t="shared" si="1"/>
        <v>0.82846100270415557</v>
      </c>
      <c r="D70" s="18">
        <f t="shared" si="2"/>
        <v>91.233000000000004</v>
      </c>
      <c r="E70">
        <f t="shared" si="3"/>
        <v>90.404538997295845</v>
      </c>
    </row>
    <row r="71" spans="1:5" x14ac:dyDescent="0.75">
      <c r="A71" s="99">
        <v>0.18</v>
      </c>
      <c r="B71" s="152">
        <f t="shared" si="0"/>
        <v>3.3929200658769765</v>
      </c>
      <c r="C71" s="18">
        <f t="shared" si="1"/>
        <v>0.85678242164175833</v>
      </c>
      <c r="D71" s="18">
        <f t="shared" si="2"/>
        <v>91.233000000000004</v>
      </c>
      <c r="E71">
        <f t="shared" si="3"/>
        <v>90.376217578358251</v>
      </c>
    </row>
    <row r="72" spans="1:5" x14ac:dyDescent="0.75">
      <c r="A72" s="99">
        <v>0.183</v>
      </c>
      <c r="B72" s="152">
        <f t="shared" si="0"/>
        <v>3.4494687336415932</v>
      </c>
      <c r="C72" s="18">
        <f t="shared" si="1"/>
        <v>0.88557983081360625</v>
      </c>
      <c r="D72" s="18">
        <f t="shared" si="2"/>
        <v>91.233000000000004</v>
      </c>
      <c r="E72">
        <f t="shared" si="3"/>
        <v>90.347420169186393</v>
      </c>
    </row>
    <row r="73" spans="1:5" x14ac:dyDescent="0.75">
      <c r="A73" s="99">
        <v>0.186</v>
      </c>
      <c r="B73" s="152">
        <f t="shared" si="0"/>
        <v>3.5060174014062091</v>
      </c>
      <c r="C73" s="18">
        <f t="shared" si="1"/>
        <v>0.91485323021969989</v>
      </c>
      <c r="D73" s="18">
        <f t="shared" si="2"/>
        <v>91.233000000000004</v>
      </c>
      <c r="E73">
        <f t="shared" si="3"/>
        <v>90.318146769780299</v>
      </c>
    </row>
    <row r="74" spans="1:5" x14ac:dyDescent="0.75">
      <c r="A74" s="99">
        <v>0.189</v>
      </c>
      <c r="B74" s="152">
        <f t="shared" si="0"/>
        <v>3.5625660691708254</v>
      </c>
      <c r="C74" s="18">
        <f t="shared" si="1"/>
        <v>0.94460261986003868</v>
      </c>
      <c r="D74" s="18">
        <f t="shared" si="2"/>
        <v>91.233000000000004</v>
      </c>
      <c r="E74">
        <f t="shared" si="3"/>
        <v>90.288397380139969</v>
      </c>
    </row>
    <row r="75" spans="1:5" x14ac:dyDescent="0.75">
      <c r="A75" s="99">
        <v>0.192</v>
      </c>
      <c r="B75" s="152">
        <f t="shared" si="0"/>
        <v>3.6191147369354417</v>
      </c>
      <c r="C75" s="18">
        <f t="shared" si="1"/>
        <v>0.97482799973462286</v>
      </c>
      <c r="D75" s="18">
        <f t="shared" si="2"/>
        <v>91.233000000000004</v>
      </c>
      <c r="E75">
        <f t="shared" si="3"/>
        <v>90.258172000265375</v>
      </c>
    </row>
    <row r="76" spans="1:5" x14ac:dyDescent="0.75">
      <c r="A76" s="99">
        <v>0.19500000000000001</v>
      </c>
      <c r="B76" s="152">
        <f t="shared" ref="B76:B139" si="4">A76*$E$3*60*1000</f>
        <v>3.675663404700058</v>
      </c>
      <c r="C76" s="18">
        <f t="shared" ref="C76:C139" si="5">($E$4*($B$2*$I$2*(A76^2)/(2*$E$2))+($E$5*$I$2*A76^2)/2+($E$6*A76))/1000</f>
        <v>1.0055293698434524</v>
      </c>
      <c r="D76" s="18">
        <f t="shared" ref="D76:D139" si="6">$I$2*$I$3*$B$3/1000</f>
        <v>91.233000000000004</v>
      </c>
      <c r="E76">
        <f t="shared" ref="E76:E139" si="7">ABS(C76-D76)</f>
        <v>90.227470630156546</v>
      </c>
    </row>
    <row r="77" spans="1:5" x14ac:dyDescent="0.75">
      <c r="A77" s="99">
        <v>0.19800000000000001</v>
      </c>
      <c r="B77" s="152">
        <f t="shared" si="4"/>
        <v>3.7322120724646743</v>
      </c>
      <c r="C77" s="18">
        <f t="shared" si="5"/>
        <v>1.0367067301865274</v>
      </c>
      <c r="D77" s="18">
        <f t="shared" si="6"/>
        <v>91.233000000000004</v>
      </c>
      <c r="E77">
        <f t="shared" si="7"/>
        <v>90.196293269813481</v>
      </c>
    </row>
    <row r="78" spans="1:5" x14ac:dyDescent="0.75">
      <c r="A78" s="99">
        <v>0.20100000000000001</v>
      </c>
      <c r="B78" s="152">
        <f t="shared" si="4"/>
        <v>3.7887607402292902</v>
      </c>
      <c r="C78" s="18">
        <f t="shared" si="5"/>
        <v>1.0683600807638485</v>
      </c>
      <c r="D78" s="18">
        <f t="shared" si="6"/>
        <v>91.233000000000004</v>
      </c>
      <c r="E78">
        <f t="shared" si="7"/>
        <v>90.164639919236151</v>
      </c>
    </row>
    <row r="79" spans="1:5" x14ac:dyDescent="0.75">
      <c r="A79" s="99">
        <v>0.20399999999999999</v>
      </c>
      <c r="B79" s="152">
        <f t="shared" si="4"/>
        <v>3.8453094079939065</v>
      </c>
      <c r="C79" s="18">
        <f t="shared" si="5"/>
        <v>1.100489421575414</v>
      </c>
      <c r="D79" s="18">
        <f t="shared" si="6"/>
        <v>91.233000000000004</v>
      </c>
      <c r="E79">
        <f t="shared" si="7"/>
        <v>90.132510578424586</v>
      </c>
    </row>
    <row r="80" spans="1:5" x14ac:dyDescent="0.75">
      <c r="A80" s="99">
        <v>0.20699999999999999</v>
      </c>
      <c r="B80" s="152">
        <f t="shared" si="4"/>
        <v>3.9018580757585228</v>
      </c>
      <c r="C80" s="18">
        <f t="shared" si="5"/>
        <v>1.1330947526212254</v>
      </c>
      <c r="D80" s="18">
        <f t="shared" si="6"/>
        <v>91.233000000000004</v>
      </c>
      <c r="E80">
        <f t="shared" si="7"/>
        <v>90.099905247378786</v>
      </c>
    </row>
    <row r="81" spans="1:5" x14ac:dyDescent="0.75">
      <c r="A81" s="99">
        <v>0.21</v>
      </c>
      <c r="B81" s="152">
        <f t="shared" si="4"/>
        <v>3.9584067435231391</v>
      </c>
      <c r="C81" s="18">
        <f t="shared" si="5"/>
        <v>1.1661760739012821</v>
      </c>
      <c r="D81" s="18">
        <f t="shared" si="6"/>
        <v>91.233000000000004</v>
      </c>
      <c r="E81">
        <f t="shared" si="7"/>
        <v>90.066823926098721</v>
      </c>
    </row>
    <row r="82" spans="1:5" x14ac:dyDescent="0.75">
      <c r="A82" s="99">
        <v>0.21299999999999999</v>
      </c>
      <c r="B82" s="152">
        <f t="shared" si="4"/>
        <v>4.0149554112877563</v>
      </c>
      <c r="C82" s="18">
        <f t="shared" si="5"/>
        <v>1.1997333854155843</v>
      </c>
      <c r="D82" s="18">
        <f t="shared" si="6"/>
        <v>91.233000000000004</v>
      </c>
      <c r="E82">
        <f t="shared" si="7"/>
        <v>90.03326661458442</v>
      </c>
    </row>
    <row r="83" spans="1:5" x14ac:dyDescent="0.75">
      <c r="A83" s="99">
        <v>0.216</v>
      </c>
      <c r="B83" s="152">
        <f t="shared" si="4"/>
        <v>4.0715040790523718</v>
      </c>
      <c r="C83" s="18">
        <f t="shared" si="5"/>
        <v>1.2337666871641317</v>
      </c>
      <c r="D83" s="18">
        <f t="shared" si="6"/>
        <v>91.233000000000004</v>
      </c>
      <c r="E83">
        <f t="shared" si="7"/>
        <v>89.999233312835869</v>
      </c>
    </row>
    <row r="84" spans="1:5" x14ac:dyDescent="0.75">
      <c r="A84" s="99">
        <v>0.219</v>
      </c>
      <c r="B84" s="152">
        <f t="shared" si="4"/>
        <v>4.1280527468169881</v>
      </c>
      <c r="C84" s="18">
        <f t="shared" si="5"/>
        <v>1.2682759791469251</v>
      </c>
      <c r="D84" s="18">
        <f t="shared" si="6"/>
        <v>91.233000000000004</v>
      </c>
      <c r="E84">
        <f t="shared" si="7"/>
        <v>89.964724020853083</v>
      </c>
    </row>
    <row r="85" spans="1:5" x14ac:dyDescent="0.75">
      <c r="A85" s="99">
        <v>0.222</v>
      </c>
      <c r="B85" s="152">
        <f t="shared" si="4"/>
        <v>4.1846014145816044</v>
      </c>
      <c r="C85" s="18">
        <f t="shared" si="5"/>
        <v>1.3032612613639636</v>
      </c>
      <c r="D85" s="18">
        <f t="shared" si="6"/>
        <v>91.233000000000004</v>
      </c>
      <c r="E85">
        <f t="shared" si="7"/>
        <v>89.929738738636047</v>
      </c>
    </row>
    <row r="86" spans="1:5" x14ac:dyDescent="0.75">
      <c r="A86" s="99">
        <v>0.22500000000000001</v>
      </c>
      <c r="B86" s="152">
        <f t="shared" si="4"/>
        <v>4.2411500823462207</v>
      </c>
      <c r="C86" s="18">
        <f t="shared" si="5"/>
        <v>1.3387225338152473</v>
      </c>
      <c r="D86" s="18">
        <f t="shared" si="6"/>
        <v>91.233000000000004</v>
      </c>
      <c r="E86">
        <f t="shared" si="7"/>
        <v>89.894277466184761</v>
      </c>
    </row>
    <row r="87" spans="1:5" x14ac:dyDescent="0.75">
      <c r="A87" s="99">
        <v>0.22800000000000001</v>
      </c>
      <c r="B87" s="152">
        <f t="shared" si="4"/>
        <v>4.297698750110837</v>
      </c>
      <c r="C87" s="18">
        <f t="shared" si="5"/>
        <v>1.3746597965007767</v>
      </c>
      <c r="D87" s="18">
        <f t="shared" si="6"/>
        <v>91.233000000000004</v>
      </c>
      <c r="E87">
        <f t="shared" si="7"/>
        <v>89.858340203499225</v>
      </c>
    </row>
    <row r="88" spans="1:5" x14ac:dyDescent="0.75">
      <c r="A88" s="99">
        <v>0.23100000000000001</v>
      </c>
      <c r="B88" s="152">
        <f t="shared" si="4"/>
        <v>4.3542474178754533</v>
      </c>
      <c r="C88" s="18">
        <f t="shared" si="5"/>
        <v>1.4110730494205515</v>
      </c>
      <c r="D88" s="18">
        <f t="shared" si="6"/>
        <v>91.233000000000004</v>
      </c>
      <c r="E88">
        <f t="shared" si="7"/>
        <v>89.821926950579453</v>
      </c>
    </row>
    <row r="89" spans="1:5" x14ac:dyDescent="0.75">
      <c r="A89" s="99">
        <v>0.23400000000000001</v>
      </c>
      <c r="B89" s="152">
        <f t="shared" si="4"/>
        <v>4.4107960856400705</v>
      </c>
      <c r="C89" s="18">
        <f t="shared" si="5"/>
        <v>1.4479622925745719</v>
      </c>
      <c r="D89" s="18">
        <f t="shared" si="6"/>
        <v>91.233000000000004</v>
      </c>
      <c r="E89">
        <f t="shared" si="7"/>
        <v>89.785037707425431</v>
      </c>
    </row>
    <row r="90" spans="1:5" x14ac:dyDescent="0.75">
      <c r="A90" s="99">
        <v>0.23699999999999999</v>
      </c>
      <c r="B90" s="152">
        <f t="shared" si="4"/>
        <v>4.4673447534046851</v>
      </c>
      <c r="C90" s="18">
        <f t="shared" si="5"/>
        <v>1.4853275259628369</v>
      </c>
      <c r="D90" s="18">
        <f t="shared" si="6"/>
        <v>91.233000000000004</v>
      </c>
      <c r="E90">
        <f t="shared" si="7"/>
        <v>89.747672474037174</v>
      </c>
    </row>
    <row r="91" spans="1:5" x14ac:dyDescent="0.75">
      <c r="A91" s="99">
        <v>0.24</v>
      </c>
      <c r="B91" s="152">
        <f t="shared" si="4"/>
        <v>4.5238934211693023</v>
      </c>
      <c r="C91" s="18">
        <f t="shared" si="5"/>
        <v>1.5231687495853481</v>
      </c>
      <c r="D91" s="18">
        <f t="shared" si="6"/>
        <v>91.233000000000004</v>
      </c>
      <c r="E91">
        <f t="shared" si="7"/>
        <v>89.709831250414652</v>
      </c>
    </row>
    <row r="92" spans="1:5" x14ac:dyDescent="0.75">
      <c r="A92" s="99">
        <v>0.24299999999999999</v>
      </c>
      <c r="B92" s="152">
        <f t="shared" si="4"/>
        <v>4.5804420889339177</v>
      </c>
      <c r="C92" s="18">
        <f t="shared" si="5"/>
        <v>1.5614859634421046</v>
      </c>
      <c r="D92" s="18">
        <f t="shared" si="6"/>
        <v>91.233000000000004</v>
      </c>
      <c r="E92">
        <f t="shared" si="7"/>
        <v>89.671514036557895</v>
      </c>
    </row>
    <row r="93" spans="1:5" x14ac:dyDescent="0.75">
      <c r="A93" s="99">
        <v>0.246</v>
      </c>
      <c r="B93" s="152">
        <f t="shared" si="4"/>
        <v>4.6369907566985349</v>
      </c>
      <c r="C93" s="18">
        <f t="shared" si="5"/>
        <v>1.6002791675331065</v>
      </c>
      <c r="D93" s="18">
        <f t="shared" si="6"/>
        <v>91.233000000000004</v>
      </c>
      <c r="E93">
        <f t="shared" si="7"/>
        <v>89.632720832466902</v>
      </c>
    </row>
    <row r="94" spans="1:5" x14ac:dyDescent="0.75">
      <c r="A94" s="99">
        <v>0.249</v>
      </c>
      <c r="B94" s="152">
        <f t="shared" si="4"/>
        <v>4.6935394244631503</v>
      </c>
      <c r="C94" s="18">
        <f t="shared" si="5"/>
        <v>1.6395483618583537</v>
      </c>
      <c r="D94" s="18">
        <f t="shared" si="6"/>
        <v>91.233000000000004</v>
      </c>
      <c r="E94">
        <f t="shared" si="7"/>
        <v>89.593451638141644</v>
      </c>
    </row>
    <row r="95" spans="1:5" x14ac:dyDescent="0.75">
      <c r="A95" s="99">
        <v>0.252</v>
      </c>
      <c r="B95" s="152">
        <f t="shared" si="4"/>
        <v>4.7500880922277675</v>
      </c>
      <c r="C95" s="18">
        <f t="shared" si="5"/>
        <v>1.6792935464178467</v>
      </c>
      <c r="D95" s="18">
        <f t="shared" si="6"/>
        <v>91.233000000000004</v>
      </c>
      <c r="E95">
        <f t="shared" si="7"/>
        <v>89.553706453582151</v>
      </c>
    </row>
    <row r="96" spans="1:5" x14ac:dyDescent="0.75">
      <c r="A96" s="99">
        <v>0.255</v>
      </c>
      <c r="B96" s="152">
        <f t="shared" si="4"/>
        <v>4.8066367599923838</v>
      </c>
      <c r="C96" s="18">
        <f t="shared" si="5"/>
        <v>1.7195147212115844</v>
      </c>
      <c r="D96" s="18">
        <f t="shared" si="6"/>
        <v>91.233000000000004</v>
      </c>
      <c r="E96">
        <f t="shared" si="7"/>
        <v>89.513485278788423</v>
      </c>
    </row>
    <row r="97" spans="1:5" x14ac:dyDescent="0.75">
      <c r="A97" s="99">
        <v>0.25800000000000001</v>
      </c>
      <c r="B97" s="152">
        <f t="shared" si="4"/>
        <v>4.8631854277570001</v>
      </c>
      <c r="C97" s="18">
        <f t="shared" si="5"/>
        <v>1.7602118862395679</v>
      </c>
      <c r="D97" s="18">
        <f t="shared" si="6"/>
        <v>91.233000000000004</v>
      </c>
      <c r="E97">
        <f t="shared" si="7"/>
        <v>89.47278811376043</v>
      </c>
    </row>
    <row r="98" spans="1:5" x14ac:dyDescent="0.75">
      <c r="A98" s="99">
        <v>0.26100000000000001</v>
      </c>
      <c r="B98" s="152">
        <f t="shared" si="4"/>
        <v>4.9197340955216164</v>
      </c>
      <c r="C98" s="18">
        <f t="shared" si="5"/>
        <v>1.8013850415017969</v>
      </c>
      <c r="D98" s="18">
        <f t="shared" si="6"/>
        <v>91.233000000000004</v>
      </c>
      <c r="E98">
        <f t="shared" si="7"/>
        <v>89.431614958498201</v>
      </c>
    </row>
    <row r="99" spans="1:5" x14ac:dyDescent="0.75">
      <c r="A99" s="99">
        <v>0.26400000000000001</v>
      </c>
      <c r="B99" s="152">
        <f t="shared" si="4"/>
        <v>4.9762827632862319</v>
      </c>
      <c r="C99" s="18">
        <f t="shared" si="5"/>
        <v>1.8430341869982718</v>
      </c>
      <c r="D99" s="18">
        <f t="shared" si="6"/>
        <v>91.233000000000004</v>
      </c>
      <c r="E99">
        <f t="shared" si="7"/>
        <v>89.389965813001737</v>
      </c>
    </row>
    <row r="100" spans="1:5" x14ac:dyDescent="0.75">
      <c r="A100" s="99">
        <v>0.26700000000000002</v>
      </c>
      <c r="B100" s="152">
        <f t="shared" si="4"/>
        <v>5.0328314310508491</v>
      </c>
      <c r="C100" s="18">
        <f t="shared" si="5"/>
        <v>1.8851593227289913</v>
      </c>
      <c r="D100" s="18">
        <f t="shared" si="6"/>
        <v>91.233000000000004</v>
      </c>
      <c r="E100">
        <f t="shared" si="7"/>
        <v>89.347840677271009</v>
      </c>
    </row>
    <row r="101" spans="1:5" x14ac:dyDescent="0.75">
      <c r="A101" s="99">
        <v>0.27</v>
      </c>
      <c r="B101" s="152">
        <f t="shared" si="4"/>
        <v>5.0893800988154645</v>
      </c>
      <c r="C101" s="18">
        <f t="shared" si="5"/>
        <v>1.9277604486939566</v>
      </c>
      <c r="D101" s="18">
        <f t="shared" si="6"/>
        <v>91.233000000000004</v>
      </c>
      <c r="E101">
        <f t="shared" si="7"/>
        <v>89.305239551306045</v>
      </c>
    </row>
    <row r="102" spans="1:5" x14ac:dyDescent="0.75">
      <c r="A102" s="99">
        <v>0.27300000000000002</v>
      </c>
      <c r="B102" s="152">
        <f t="shared" si="4"/>
        <v>5.1459287665800817</v>
      </c>
      <c r="C102" s="18">
        <f t="shared" si="5"/>
        <v>1.9708375648931669</v>
      </c>
      <c r="D102" s="18">
        <f t="shared" si="6"/>
        <v>91.233000000000004</v>
      </c>
      <c r="E102">
        <f t="shared" si="7"/>
        <v>89.262162435106831</v>
      </c>
    </row>
    <row r="103" spans="1:5" x14ac:dyDescent="0.75">
      <c r="A103" s="99">
        <v>0.27600000000000002</v>
      </c>
      <c r="B103" s="152">
        <f t="shared" si="4"/>
        <v>5.202477434344698</v>
      </c>
      <c r="C103" s="18">
        <f t="shared" si="5"/>
        <v>2.0143906713266229</v>
      </c>
      <c r="D103" s="18">
        <f t="shared" si="6"/>
        <v>91.233000000000004</v>
      </c>
      <c r="E103">
        <f t="shared" si="7"/>
        <v>89.218609328673381</v>
      </c>
    </row>
    <row r="104" spans="1:5" x14ac:dyDescent="0.75">
      <c r="A104" s="99">
        <v>0.27900000000000003</v>
      </c>
      <c r="B104" s="152">
        <f t="shared" si="4"/>
        <v>5.2590261021093143</v>
      </c>
      <c r="C104" s="18">
        <f t="shared" si="5"/>
        <v>2.0584197679943248</v>
      </c>
      <c r="D104" s="18">
        <f t="shared" si="6"/>
        <v>91.233000000000004</v>
      </c>
      <c r="E104">
        <f t="shared" si="7"/>
        <v>89.174580232005681</v>
      </c>
    </row>
    <row r="105" spans="1:5" x14ac:dyDescent="0.75">
      <c r="A105" s="99">
        <v>0.28199999999999997</v>
      </c>
      <c r="B105" s="152">
        <f t="shared" si="4"/>
        <v>5.3155747698739297</v>
      </c>
      <c r="C105" s="18">
        <f t="shared" si="5"/>
        <v>2.1029248548962709</v>
      </c>
      <c r="D105" s="18">
        <f t="shared" si="6"/>
        <v>91.233000000000004</v>
      </c>
      <c r="E105">
        <f t="shared" si="7"/>
        <v>89.130075145103731</v>
      </c>
    </row>
    <row r="106" spans="1:5" x14ac:dyDescent="0.75">
      <c r="A106" s="99">
        <v>0.28499999999999998</v>
      </c>
      <c r="B106" s="152">
        <f t="shared" si="4"/>
        <v>5.3721234376385452</v>
      </c>
      <c r="C106" s="18">
        <f t="shared" si="5"/>
        <v>2.1479059320324634</v>
      </c>
      <c r="D106" s="18">
        <f t="shared" si="6"/>
        <v>91.233000000000004</v>
      </c>
      <c r="E106">
        <f t="shared" si="7"/>
        <v>89.085094067967546</v>
      </c>
    </row>
    <row r="107" spans="1:5" x14ac:dyDescent="0.75">
      <c r="A107" s="99">
        <v>0.28799999999999998</v>
      </c>
      <c r="B107" s="152">
        <f t="shared" si="4"/>
        <v>5.4286721054031624</v>
      </c>
      <c r="C107" s="18">
        <f t="shared" si="5"/>
        <v>2.1933629994029005</v>
      </c>
      <c r="D107" s="18">
        <f t="shared" si="6"/>
        <v>91.233000000000004</v>
      </c>
      <c r="E107">
        <f t="shared" si="7"/>
        <v>89.039637000597111</v>
      </c>
    </row>
    <row r="108" spans="1:5" x14ac:dyDescent="0.75">
      <c r="A108" s="99">
        <v>0.29099999999999998</v>
      </c>
      <c r="B108" s="152">
        <f t="shared" si="4"/>
        <v>5.4852207731677787</v>
      </c>
      <c r="C108" s="18">
        <f t="shared" si="5"/>
        <v>2.2392960570075844</v>
      </c>
      <c r="D108" s="18">
        <f t="shared" si="6"/>
        <v>91.233000000000004</v>
      </c>
      <c r="E108">
        <f t="shared" si="7"/>
        <v>88.993703942992425</v>
      </c>
    </row>
    <row r="109" spans="1:5" x14ac:dyDescent="0.75">
      <c r="A109" s="99">
        <v>0.29399999999999998</v>
      </c>
      <c r="B109" s="152">
        <f t="shared" si="4"/>
        <v>5.5417694409323941</v>
      </c>
      <c r="C109" s="18">
        <f t="shared" si="5"/>
        <v>2.2857051048465129</v>
      </c>
      <c r="D109" s="18">
        <f t="shared" si="6"/>
        <v>91.233000000000004</v>
      </c>
      <c r="E109">
        <f t="shared" si="7"/>
        <v>88.94729489515349</v>
      </c>
    </row>
    <row r="110" spans="1:5" x14ac:dyDescent="0.75">
      <c r="A110" s="99">
        <v>0.29699999999999999</v>
      </c>
      <c r="B110" s="152">
        <f t="shared" si="4"/>
        <v>5.5983181086970113</v>
      </c>
      <c r="C110" s="18">
        <f t="shared" si="5"/>
        <v>2.3325901429196869</v>
      </c>
      <c r="D110" s="18">
        <f t="shared" si="6"/>
        <v>91.233000000000004</v>
      </c>
      <c r="E110">
        <f t="shared" si="7"/>
        <v>88.900409857080319</v>
      </c>
    </row>
    <row r="111" spans="1:5" x14ac:dyDescent="0.75">
      <c r="A111" s="99">
        <v>0.3</v>
      </c>
      <c r="B111" s="152">
        <f t="shared" si="4"/>
        <v>5.6548667764616276</v>
      </c>
      <c r="C111" s="18">
        <f t="shared" si="5"/>
        <v>2.379951171227106</v>
      </c>
      <c r="D111" s="18">
        <f t="shared" si="6"/>
        <v>91.233000000000004</v>
      </c>
      <c r="E111">
        <f t="shared" si="7"/>
        <v>88.853048828772899</v>
      </c>
    </row>
    <row r="112" spans="1:5" x14ac:dyDescent="0.75">
      <c r="A112" s="99">
        <v>0.30299999999999999</v>
      </c>
      <c r="B112" s="152">
        <f t="shared" si="4"/>
        <v>5.7114154442262439</v>
      </c>
      <c r="C112" s="18">
        <f t="shared" si="5"/>
        <v>2.427788189768771</v>
      </c>
      <c r="D112" s="18">
        <f t="shared" si="6"/>
        <v>91.233000000000004</v>
      </c>
      <c r="E112">
        <f t="shared" si="7"/>
        <v>88.805211810231228</v>
      </c>
    </row>
    <row r="113" spans="1:5" x14ac:dyDescent="0.75">
      <c r="A113" s="99">
        <v>0.30599999999999999</v>
      </c>
      <c r="B113" s="152">
        <f t="shared" si="4"/>
        <v>5.7679641119908593</v>
      </c>
      <c r="C113" s="18">
        <f t="shared" si="5"/>
        <v>2.4761011985446819</v>
      </c>
      <c r="D113" s="18">
        <f t="shared" si="6"/>
        <v>91.233000000000004</v>
      </c>
      <c r="E113">
        <f t="shared" si="7"/>
        <v>88.756898801455321</v>
      </c>
    </row>
    <row r="114" spans="1:5" x14ac:dyDescent="0.75">
      <c r="A114" s="99">
        <v>0.309</v>
      </c>
      <c r="B114" s="152">
        <f t="shared" si="4"/>
        <v>5.8245127797554765</v>
      </c>
      <c r="C114" s="18">
        <f t="shared" si="5"/>
        <v>2.524890197554837</v>
      </c>
      <c r="D114" s="18">
        <f t="shared" si="6"/>
        <v>91.233000000000004</v>
      </c>
      <c r="E114">
        <f t="shared" si="7"/>
        <v>88.708109802445165</v>
      </c>
    </row>
    <row r="115" spans="1:5" x14ac:dyDescent="0.75">
      <c r="A115" s="99">
        <v>0.312</v>
      </c>
      <c r="B115" s="152">
        <f t="shared" si="4"/>
        <v>5.8810614475200929</v>
      </c>
      <c r="C115" s="18">
        <f t="shared" si="5"/>
        <v>2.574155186799238</v>
      </c>
      <c r="D115" s="18">
        <f t="shared" si="6"/>
        <v>91.233000000000004</v>
      </c>
      <c r="E115">
        <f t="shared" si="7"/>
        <v>88.658844813200773</v>
      </c>
    </row>
    <row r="116" spans="1:5" x14ac:dyDescent="0.75">
      <c r="A116" s="99">
        <v>0.315</v>
      </c>
      <c r="B116" s="152">
        <f t="shared" si="4"/>
        <v>5.9376101152847092</v>
      </c>
      <c r="C116" s="18">
        <f t="shared" si="5"/>
        <v>2.623896166277885</v>
      </c>
      <c r="D116" s="18">
        <f t="shared" si="6"/>
        <v>91.233000000000004</v>
      </c>
      <c r="E116">
        <f t="shared" si="7"/>
        <v>88.609103833722116</v>
      </c>
    </row>
    <row r="117" spans="1:5" x14ac:dyDescent="0.75">
      <c r="A117" s="99">
        <v>0.318</v>
      </c>
      <c r="B117" s="152">
        <f t="shared" si="4"/>
        <v>5.9941587830493255</v>
      </c>
      <c r="C117" s="18">
        <f t="shared" si="5"/>
        <v>2.674113135990777</v>
      </c>
      <c r="D117" s="18">
        <f t="shared" si="6"/>
        <v>91.233000000000004</v>
      </c>
      <c r="E117">
        <f t="shared" si="7"/>
        <v>88.558886864009224</v>
      </c>
    </row>
    <row r="118" spans="1:5" x14ac:dyDescent="0.75">
      <c r="A118" s="99">
        <v>0.32100000000000001</v>
      </c>
      <c r="B118" s="152">
        <f t="shared" si="4"/>
        <v>6.0507074508139418</v>
      </c>
      <c r="C118" s="18">
        <f t="shared" si="5"/>
        <v>2.7248060959379146</v>
      </c>
      <c r="D118" s="18">
        <f t="shared" si="6"/>
        <v>91.233000000000004</v>
      </c>
      <c r="E118">
        <f t="shared" si="7"/>
        <v>88.508193904062097</v>
      </c>
    </row>
    <row r="119" spans="1:5" x14ac:dyDescent="0.75">
      <c r="A119" s="99">
        <v>0.32400000000000001</v>
      </c>
      <c r="B119" s="152">
        <f t="shared" si="4"/>
        <v>6.1072561185785581</v>
      </c>
      <c r="C119" s="18">
        <f t="shared" si="5"/>
        <v>2.7759750461192971</v>
      </c>
      <c r="D119" s="18">
        <f t="shared" si="6"/>
        <v>91.233000000000004</v>
      </c>
      <c r="E119">
        <f t="shared" si="7"/>
        <v>88.457024953880705</v>
      </c>
    </row>
    <row r="120" spans="1:5" x14ac:dyDescent="0.75">
      <c r="A120" s="99">
        <v>0.32700000000000001</v>
      </c>
      <c r="B120" s="152">
        <f t="shared" si="4"/>
        <v>6.1638047863431735</v>
      </c>
      <c r="C120" s="18">
        <f t="shared" si="5"/>
        <v>2.8276199865349252</v>
      </c>
      <c r="D120" s="18">
        <f t="shared" si="6"/>
        <v>91.233000000000004</v>
      </c>
      <c r="E120">
        <f t="shared" si="7"/>
        <v>88.405380013465077</v>
      </c>
    </row>
    <row r="121" spans="1:5" x14ac:dyDescent="0.75">
      <c r="A121" s="99">
        <v>0.33</v>
      </c>
      <c r="B121" s="152">
        <f t="shared" si="4"/>
        <v>6.2203534541077907</v>
      </c>
      <c r="C121" s="18">
        <f t="shared" si="5"/>
        <v>2.8797409171847992</v>
      </c>
      <c r="D121" s="18">
        <f t="shared" si="6"/>
        <v>91.233000000000004</v>
      </c>
      <c r="E121">
        <f t="shared" si="7"/>
        <v>88.3532590828152</v>
      </c>
    </row>
    <row r="122" spans="1:5" x14ac:dyDescent="0.75">
      <c r="A122" s="99">
        <v>0.33300000000000002</v>
      </c>
      <c r="B122" s="152">
        <f t="shared" si="4"/>
        <v>6.276902121872407</v>
      </c>
      <c r="C122" s="18">
        <f t="shared" si="5"/>
        <v>2.9323378380689182</v>
      </c>
      <c r="D122" s="18">
        <f t="shared" si="6"/>
        <v>91.233000000000004</v>
      </c>
      <c r="E122">
        <f t="shared" si="7"/>
        <v>88.300662161931086</v>
      </c>
    </row>
    <row r="123" spans="1:5" x14ac:dyDescent="0.75">
      <c r="A123" s="99">
        <v>0.33600000000000002</v>
      </c>
      <c r="B123" s="152">
        <f t="shared" si="4"/>
        <v>6.3334507896370233</v>
      </c>
      <c r="C123" s="18">
        <f t="shared" si="5"/>
        <v>2.9854107491872828</v>
      </c>
      <c r="D123" s="18">
        <f t="shared" si="6"/>
        <v>91.233000000000004</v>
      </c>
      <c r="E123">
        <f t="shared" si="7"/>
        <v>88.247589250812723</v>
      </c>
    </row>
    <row r="124" spans="1:5" x14ac:dyDescent="0.75">
      <c r="A124" s="99">
        <v>0.33900000000000002</v>
      </c>
      <c r="B124" s="152">
        <f t="shared" si="4"/>
        <v>6.3899994574016397</v>
      </c>
      <c r="C124" s="18">
        <f t="shared" si="5"/>
        <v>3.0389596505398933</v>
      </c>
      <c r="D124" s="18">
        <f t="shared" si="6"/>
        <v>91.233000000000004</v>
      </c>
      <c r="E124">
        <f t="shared" si="7"/>
        <v>88.19404034946011</v>
      </c>
    </row>
    <row r="125" spans="1:5" x14ac:dyDescent="0.75">
      <c r="A125" s="99">
        <v>0.34200000000000003</v>
      </c>
      <c r="B125" s="152">
        <f t="shared" si="4"/>
        <v>6.446548125166256</v>
      </c>
      <c r="C125" s="18">
        <f t="shared" si="5"/>
        <v>3.0929845421267479</v>
      </c>
      <c r="D125" s="18">
        <f t="shared" si="6"/>
        <v>91.233000000000004</v>
      </c>
      <c r="E125">
        <f t="shared" si="7"/>
        <v>88.140015457873261</v>
      </c>
    </row>
    <row r="126" spans="1:5" x14ac:dyDescent="0.75">
      <c r="A126" s="99">
        <v>0.34499999999999997</v>
      </c>
      <c r="B126" s="152">
        <f t="shared" si="4"/>
        <v>6.5030967929308723</v>
      </c>
      <c r="C126" s="18">
        <f t="shared" si="5"/>
        <v>3.147485423947848</v>
      </c>
      <c r="D126" s="18">
        <f t="shared" si="6"/>
        <v>91.233000000000004</v>
      </c>
      <c r="E126">
        <f t="shared" si="7"/>
        <v>88.085514576052162</v>
      </c>
    </row>
    <row r="127" spans="1:5" x14ac:dyDescent="0.75">
      <c r="A127" s="99">
        <v>0.34799999999999998</v>
      </c>
      <c r="B127" s="152">
        <f t="shared" si="4"/>
        <v>6.5596454606954868</v>
      </c>
      <c r="C127" s="18">
        <f t="shared" si="5"/>
        <v>3.2024622960031941</v>
      </c>
      <c r="D127" s="18">
        <f t="shared" si="6"/>
        <v>91.233000000000004</v>
      </c>
      <c r="E127">
        <f t="shared" si="7"/>
        <v>88.030537703996814</v>
      </c>
    </row>
    <row r="128" spans="1:5" x14ac:dyDescent="0.75">
      <c r="A128" s="99">
        <v>0.35099999999999998</v>
      </c>
      <c r="B128" s="152">
        <f t="shared" si="4"/>
        <v>6.6161941284601031</v>
      </c>
      <c r="C128" s="18">
        <f t="shared" si="5"/>
        <v>3.2579151582927861</v>
      </c>
      <c r="D128" s="18">
        <f t="shared" si="6"/>
        <v>91.233000000000004</v>
      </c>
      <c r="E128">
        <f t="shared" si="7"/>
        <v>87.975084841707215</v>
      </c>
    </row>
    <row r="129" spans="1:5" x14ac:dyDescent="0.75">
      <c r="A129" s="99">
        <v>0.35399999999999998</v>
      </c>
      <c r="B129" s="152">
        <f t="shared" si="4"/>
        <v>6.6727427962247203</v>
      </c>
      <c r="C129" s="18">
        <f t="shared" si="5"/>
        <v>3.3138440108166223</v>
      </c>
      <c r="D129" s="18">
        <f t="shared" si="6"/>
        <v>91.233000000000004</v>
      </c>
      <c r="E129">
        <f t="shared" si="7"/>
        <v>87.91915598918338</v>
      </c>
    </row>
    <row r="130" spans="1:5" x14ac:dyDescent="0.75">
      <c r="A130" s="99">
        <v>0.35699999999999998</v>
      </c>
      <c r="B130" s="152">
        <f t="shared" si="4"/>
        <v>6.7292914639893366</v>
      </c>
      <c r="C130" s="18">
        <f t="shared" si="5"/>
        <v>3.3702488535747053</v>
      </c>
      <c r="D130" s="18">
        <f t="shared" si="6"/>
        <v>91.233000000000004</v>
      </c>
      <c r="E130">
        <f t="shared" si="7"/>
        <v>87.862751146425296</v>
      </c>
    </row>
    <row r="131" spans="1:5" x14ac:dyDescent="0.75">
      <c r="A131" s="99">
        <v>0.36</v>
      </c>
      <c r="B131" s="152">
        <f t="shared" si="4"/>
        <v>6.785840131753953</v>
      </c>
      <c r="C131" s="18">
        <f t="shared" si="5"/>
        <v>3.4271296865670333</v>
      </c>
      <c r="D131" s="18">
        <f t="shared" si="6"/>
        <v>91.233000000000004</v>
      </c>
      <c r="E131">
        <f t="shared" si="7"/>
        <v>87.805870313432976</v>
      </c>
    </row>
    <row r="132" spans="1:5" x14ac:dyDescent="0.75">
      <c r="A132" s="99">
        <v>0.36299999999999999</v>
      </c>
      <c r="B132" s="152">
        <f t="shared" si="4"/>
        <v>6.8423887995185693</v>
      </c>
      <c r="C132" s="18">
        <f t="shared" si="5"/>
        <v>3.4844865097936069</v>
      </c>
      <c r="D132" s="18">
        <f t="shared" si="6"/>
        <v>91.233000000000004</v>
      </c>
      <c r="E132">
        <f t="shared" si="7"/>
        <v>87.748513490206392</v>
      </c>
    </row>
    <row r="133" spans="1:5" x14ac:dyDescent="0.75">
      <c r="A133" s="99">
        <v>0.36599999999999999</v>
      </c>
      <c r="B133" s="152">
        <f t="shared" si="4"/>
        <v>6.8989374672831865</v>
      </c>
      <c r="C133" s="18">
        <f t="shared" si="5"/>
        <v>3.542319323254425</v>
      </c>
      <c r="D133" s="18">
        <f t="shared" si="6"/>
        <v>91.233000000000004</v>
      </c>
      <c r="E133">
        <f t="shared" si="7"/>
        <v>87.690680676745586</v>
      </c>
    </row>
    <row r="134" spans="1:5" x14ac:dyDescent="0.75">
      <c r="A134" s="99">
        <v>0.36899999999999999</v>
      </c>
      <c r="B134" s="152">
        <f t="shared" si="4"/>
        <v>6.955486135047801</v>
      </c>
      <c r="C134" s="18">
        <f t="shared" si="5"/>
        <v>3.60062812694949</v>
      </c>
      <c r="D134" s="18">
        <f t="shared" si="6"/>
        <v>91.233000000000004</v>
      </c>
      <c r="E134">
        <f t="shared" si="7"/>
        <v>87.632371873050516</v>
      </c>
    </row>
    <row r="135" spans="1:5" x14ac:dyDescent="0.75">
      <c r="A135" s="99">
        <v>0.372</v>
      </c>
      <c r="B135" s="152">
        <f t="shared" si="4"/>
        <v>7.0120348028124182</v>
      </c>
      <c r="C135" s="18">
        <f t="shared" si="5"/>
        <v>3.6594129208787995</v>
      </c>
      <c r="D135" s="18">
        <f t="shared" si="6"/>
        <v>91.233000000000004</v>
      </c>
      <c r="E135">
        <f t="shared" si="7"/>
        <v>87.573587079121211</v>
      </c>
    </row>
    <row r="136" spans="1:5" x14ac:dyDescent="0.75">
      <c r="A136" s="99">
        <v>0.375</v>
      </c>
      <c r="B136" s="152">
        <f t="shared" si="4"/>
        <v>7.0685834705770345</v>
      </c>
      <c r="C136" s="18">
        <f t="shared" si="5"/>
        <v>3.7186737050423546</v>
      </c>
      <c r="D136" s="18">
        <f t="shared" si="6"/>
        <v>91.233000000000004</v>
      </c>
      <c r="E136">
        <f t="shared" si="7"/>
        <v>87.514326294957655</v>
      </c>
    </row>
    <row r="137" spans="1:5" x14ac:dyDescent="0.75">
      <c r="A137" s="99">
        <v>0.378</v>
      </c>
      <c r="B137" s="152">
        <f t="shared" si="4"/>
        <v>7.1251321383416508</v>
      </c>
      <c r="C137" s="18">
        <f t="shared" si="5"/>
        <v>3.7784104794401547</v>
      </c>
      <c r="D137" s="18">
        <f t="shared" si="6"/>
        <v>91.233000000000004</v>
      </c>
      <c r="E137">
        <f t="shared" si="7"/>
        <v>87.45458952055985</v>
      </c>
    </row>
    <row r="138" spans="1:5" x14ac:dyDescent="0.75">
      <c r="A138" s="99">
        <v>0.38100000000000001</v>
      </c>
      <c r="B138" s="152">
        <f t="shared" si="4"/>
        <v>7.1816808061062671</v>
      </c>
      <c r="C138" s="18">
        <f t="shared" si="5"/>
        <v>3.8386232440722008</v>
      </c>
      <c r="D138" s="18">
        <f t="shared" si="6"/>
        <v>91.233000000000004</v>
      </c>
      <c r="E138">
        <f t="shared" si="7"/>
        <v>87.394376755927809</v>
      </c>
    </row>
    <row r="139" spans="1:5" x14ac:dyDescent="0.75">
      <c r="A139" s="99">
        <v>0.38400000000000001</v>
      </c>
      <c r="B139" s="152">
        <f t="shared" si="4"/>
        <v>7.2382294738708834</v>
      </c>
      <c r="C139" s="18">
        <f t="shared" si="5"/>
        <v>3.8993119989384915</v>
      </c>
      <c r="D139" s="18">
        <f t="shared" si="6"/>
        <v>91.233000000000004</v>
      </c>
      <c r="E139">
        <f t="shared" si="7"/>
        <v>87.333688001061518</v>
      </c>
    </row>
    <row r="140" spans="1:5" x14ac:dyDescent="0.75">
      <c r="A140" s="99">
        <v>0.38700000000000001</v>
      </c>
      <c r="B140" s="152">
        <f t="shared" ref="B140:B203" si="8">A140*$E$3*60*1000</f>
        <v>7.2947781416355006</v>
      </c>
      <c r="C140" s="18">
        <f t="shared" ref="C140:C203" si="9">($E$4*($B$2*$I$2*(A140^2)/(2*$E$2))+($E$5*$I$2*A140^2)/2+($E$6*A140))/1000</f>
        <v>3.9604767440390285</v>
      </c>
      <c r="D140" s="18">
        <f t="shared" ref="D140:D203" si="10">$I$2*$I$3*$B$3/1000</f>
        <v>91.233000000000004</v>
      </c>
      <c r="E140">
        <f t="shared" ref="E140:E203" si="11">ABS(C140-D140)</f>
        <v>87.272523255960976</v>
      </c>
    </row>
    <row r="141" spans="1:5" x14ac:dyDescent="0.75">
      <c r="A141" s="99">
        <v>0.39</v>
      </c>
      <c r="B141" s="152">
        <f t="shared" si="8"/>
        <v>7.3513268094001161</v>
      </c>
      <c r="C141" s="18">
        <f t="shared" si="9"/>
        <v>4.0221174793738097</v>
      </c>
      <c r="D141" s="18">
        <f t="shared" si="10"/>
        <v>91.233000000000004</v>
      </c>
      <c r="E141">
        <f t="shared" si="11"/>
        <v>87.2108825206262</v>
      </c>
    </row>
    <row r="142" spans="1:5" x14ac:dyDescent="0.75">
      <c r="A142" s="99">
        <v>0.39300000000000002</v>
      </c>
      <c r="B142" s="152">
        <f t="shared" si="8"/>
        <v>7.4078754771647324</v>
      </c>
      <c r="C142" s="18">
        <f t="shared" si="9"/>
        <v>4.0842342049428373</v>
      </c>
      <c r="D142" s="18">
        <f t="shared" si="10"/>
        <v>91.233000000000004</v>
      </c>
      <c r="E142">
        <f t="shared" si="11"/>
        <v>87.148765795057173</v>
      </c>
    </row>
    <row r="143" spans="1:5" x14ac:dyDescent="0.75">
      <c r="A143" s="99">
        <v>0.39600000000000002</v>
      </c>
      <c r="B143" s="152">
        <f t="shared" si="8"/>
        <v>7.4644241449293487</v>
      </c>
      <c r="C143" s="18">
        <f t="shared" si="9"/>
        <v>4.1468269207461095</v>
      </c>
      <c r="D143" s="18">
        <f t="shared" si="10"/>
        <v>91.233000000000004</v>
      </c>
      <c r="E143">
        <f t="shared" si="11"/>
        <v>87.086173079253896</v>
      </c>
    </row>
    <row r="144" spans="1:5" x14ac:dyDescent="0.75">
      <c r="A144" s="99">
        <v>0.39900000000000002</v>
      </c>
      <c r="B144" s="152">
        <f t="shared" si="8"/>
        <v>7.520972812693965</v>
      </c>
      <c r="C144" s="18">
        <f t="shared" si="9"/>
        <v>4.2098956267836281</v>
      </c>
      <c r="D144" s="18">
        <f t="shared" si="10"/>
        <v>91.233000000000004</v>
      </c>
      <c r="E144">
        <f t="shared" si="11"/>
        <v>87.02310437321637</v>
      </c>
    </row>
    <row r="145" spans="1:5" x14ac:dyDescent="0.75">
      <c r="A145" s="99">
        <v>0.40200000000000002</v>
      </c>
      <c r="B145" s="152">
        <f t="shared" si="8"/>
        <v>7.5775214804585804</v>
      </c>
      <c r="C145" s="18">
        <f t="shared" si="9"/>
        <v>4.2734403230553939</v>
      </c>
      <c r="D145" s="18">
        <f t="shared" si="10"/>
        <v>91.233000000000004</v>
      </c>
      <c r="E145">
        <f t="shared" si="11"/>
        <v>86.959559676944608</v>
      </c>
    </row>
    <row r="146" spans="1:5" x14ac:dyDescent="0.75">
      <c r="A146" s="99">
        <v>0.40500000000000003</v>
      </c>
      <c r="B146" s="152">
        <f t="shared" si="8"/>
        <v>7.6340701482231985</v>
      </c>
      <c r="C146" s="18">
        <f t="shared" si="9"/>
        <v>4.3374610095614026</v>
      </c>
      <c r="D146" s="18">
        <f t="shared" si="10"/>
        <v>91.233000000000004</v>
      </c>
      <c r="E146">
        <f t="shared" si="11"/>
        <v>86.895538990438595</v>
      </c>
    </row>
    <row r="147" spans="1:5" x14ac:dyDescent="0.75">
      <c r="A147" s="99">
        <v>0.40799999999999997</v>
      </c>
      <c r="B147" s="152">
        <f t="shared" si="8"/>
        <v>7.6906188159878131</v>
      </c>
      <c r="C147" s="18">
        <f t="shared" si="9"/>
        <v>4.4019576863016558</v>
      </c>
      <c r="D147" s="18">
        <f t="shared" si="10"/>
        <v>91.233000000000004</v>
      </c>
      <c r="E147">
        <f t="shared" si="11"/>
        <v>86.831042313698347</v>
      </c>
    </row>
    <row r="148" spans="1:5" x14ac:dyDescent="0.75">
      <c r="A148" s="99">
        <v>0.41099999999999998</v>
      </c>
      <c r="B148" s="152">
        <f t="shared" si="8"/>
        <v>7.7471674837524285</v>
      </c>
      <c r="C148" s="18">
        <f t="shared" si="9"/>
        <v>4.4669303532761564</v>
      </c>
      <c r="D148" s="18">
        <f t="shared" si="10"/>
        <v>91.233000000000004</v>
      </c>
      <c r="E148">
        <f t="shared" si="11"/>
        <v>86.766069646723849</v>
      </c>
    </row>
    <row r="149" spans="1:5" x14ac:dyDescent="0.75">
      <c r="A149" s="99">
        <v>0.41399999999999998</v>
      </c>
      <c r="B149" s="152">
        <f t="shared" si="8"/>
        <v>7.8037161515170457</v>
      </c>
      <c r="C149" s="18">
        <f t="shared" si="9"/>
        <v>4.5323790104849015</v>
      </c>
      <c r="D149" s="18">
        <f t="shared" si="10"/>
        <v>91.233000000000004</v>
      </c>
      <c r="E149">
        <f t="shared" si="11"/>
        <v>86.700620989515102</v>
      </c>
    </row>
    <row r="150" spans="1:5" x14ac:dyDescent="0.75">
      <c r="A150" s="99">
        <v>0.41699999999999998</v>
      </c>
      <c r="B150" s="152">
        <f t="shared" si="8"/>
        <v>7.860264819281662</v>
      </c>
      <c r="C150" s="18">
        <f t="shared" si="9"/>
        <v>4.5983036579278922</v>
      </c>
      <c r="D150" s="18">
        <f t="shared" si="10"/>
        <v>91.233000000000004</v>
      </c>
      <c r="E150">
        <f t="shared" si="11"/>
        <v>86.634696342072118</v>
      </c>
    </row>
    <row r="151" spans="1:5" x14ac:dyDescent="0.75">
      <c r="A151" s="99">
        <v>0.42</v>
      </c>
      <c r="B151" s="152">
        <f t="shared" si="8"/>
        <v>7.9168134870462783</v>
      </c>
      <c r="C151" s="18">
        <f t="shared" si="9"/>
        <v>4.6647042956051283</v>
      </c>
      <c r="D151" s="18">
        <f t="shared" si="10"/>
        <v>91.233000000000004</v>
      </c>
      <c r="E151">
        <f t="shared" si="11"/>
        <v>86.56829570439487</v>
      </c>
    </row>
    <row r="152" spans="1:5" x14ac:dyDescent="0.75">
      <c r="A152" s="99">
        <v>0.42299999999999999</v>
      </c>
      <c r="B152" s="152">
        <f t="shared" si="8"/>
        <v>7.9733621548108946</v>
      </c>
      <c r="C152" s="18">
        <f t="shared" si="9"/>
        <v>4.73158092351661</v>
      </c>
      <c r="D152" s="18">
        <f t="shared" si="10"/>
        <v>91.233000000000004</v>
      </c>
      <c r="E152">
        <f t="shared" si="11"/>
        <v>86.501419076483387</v>
      </c>
    </row>
    <row r="153" spans="1:5" x14ac:dyDescent="0.75">
      <c r="A153" s="99">
        <v>0.42599999999999999</v>
      </c>
      <c r="B153" s="152">
        <f t="shared" si="8"/>
        <v>8.0299108225755127</v>
      </c>
      <c r="C153" s="18">
        <f t="shared" si="9"/>
        <v>4.7989335416623371</v>
      </c>
      <c r="D153" s="18">
        <f t="shared" si="10"/>
        <v>91.233000000000004</v>
      </c>
      <c r="E153">
        <f t="shared" si="11"/>
        <v>86.434066458337668</v>
      </c>
    </row>
    <row r="154" spans="1:5" x14ac:dyDescent="0.75">
      <c r="A154" s="99">
        <v>0.42899999999999999</v>
      </c>
      <c r="B154" s="152">
        <f t="shared" si="8"/>
        <v>8.0864594903401272</v>
      </c>
      <c r="C154" s="18">
        <f t="shared" si="9"/>
        <v>4.8667621500423106</v>
      </c>
      <c r="D154" s="18">
        <f t="shared" si="10"/>
        <v>91.233000000000004</v>
      </c>
      <c r="E154">
        <f t="shared" si="11"/>
        <v>86.366237849957699</v>
      </c>
    </row>
    <row r="155" spans="1:5" x14ac:dyDescent="0.75">
      <c r="A155" s="99">
        <v>0.432</v>
      </c>
      <c r="B155" s="152">
        <f t="shared" si="8"/>
        <v>8.1430081581047435</v>
      </c>
      <c r="C155" s="18">
        <f t="shared" si="9"/>
        <v>4.9350667486565269</v>
      </c>
      <c r="D155" s="18">
        <f t="shared" si="10"/>
        <v>91.233000000000004</v>
      </c>
      <c r="E155">
        <f t="shared" si="11"/>
        <v>86.29793325134348</v>
      </c>
    </row>
    <row r="156" spans="1:5" x14ac:dyDescent="0.75">
      <c r="A156" s="99">
        <v>0.435</v>
      </c>
      <c r="B156" s="152">
        <f t="shared" si="8"/>
        <v>8.1995568258693599</v>
      </c>
      <c r="C156" s="18">
        <f t="shared" si="9"/>
        <v>5.0038473375049914</v>
      </c>
      <c r="D156" s="18">
        <f t="shared" si="10"/>
        <v>91.233000000000004</v>
      </c>
      <c r="E156">
        <f t="shared" si="11"/>
        <v>86.229152662495011</v>
      </c>
    </row>
    <row r="157" spans="1:5" x14ac:dyDescent="0.75">
      <c r="A157" s="99">
        <v>0.438</v>
      </c>
      <c r="B157" s="152">
        <f t="shared" si="8"/>
        <v>8.2561054936339762</v>
      </c>
      <c r="C157" s="18">
        <f t="shared" si="9"/>
        <v>5.0731039165877005</v>
      </c>
      <c r="D157" s="18">
        <f t="shared" si="10"/>
        <v>91.233000000000004</v>
      </c>
      <c r="E157">
        <f t="shared" si="11"/>
        <v>86.159896083412306</v>
      </c>
    </row>
    <row r="158" spans="1:5" x14ac:dyDescent="0.75">
      <c r="A158" s="99">
        <v>0.441</v>
      </c>
      <c r="B158" s="152">
        <f t="shared" si="8"/>
        <v>8.3126541613985925</v>
      </c>
      <c r="C158" s="18">
        <f t="shared" si="9"/>
        <v>5.1428364859046551</v>
      </c>
      <c r="D158" s="18">
        <f t="shared" si="10"/>
        <v>91.233000000000004</v>
      </c>
      <c r="E158">
        <f t="shared" si="11"/>
        <v>86.090163514095352</v>
      </c>
    </row>
    <row r="159" spans="1:5" x14ac:dyDescent="0.75">
      <c r="A159" s="99">
        <v>0.44400000000000001</v>
      </c>
      <c r="B159" s="152">
        <f t="shared" si="8"/>
        <v>8.3692028291632088</v>
      </c>
      <c r="C159" s="18">
        <f t="shared" si="9"/>
        <v>5.2130450454558543</v>
      </c>
      <c r="D159" s="18">
        <f t="shared" si="10"/>
        <v>91.233000000000004</v>
      </c>
      <c r="E159">
        <f t="shared" si="11"/>
        <v>86.019954954544147</v>
      </c>
    </row>
    <row r="160" spans="1:5" x14ac:dyDescent="0.75">
      <c r="A160" s="99">
        <v>0.44700000000000001</v>
      </c>
      <c r="B160" s="152">
        <f t="shared" si="8"/>
        <v>8.4257514969278251</v>
      </c>
      <c r="C160" s="18">
        <f t="shared" si="9"/>
        <v>5.2837295952412999</v>
      </c>
      <c r="D160" s="18">
        <f t="shared" si="10"/>
        <v>91.233000000000004</v>
      </c>
      <c r="E160">
        <f t="shared" si="11"/>
        <v>85.949270404758707</v>
      </c>
    </row>
    <row r="161" spans="1:5" x14ac:dyDescent="0.75">
      <c r="A161" s="99">
        <v>0.45</v>
      </c>
      <c r="B161" s="152">
        <f t="shared" si="8"/>
        <v>8.4823001646924414</v>
      </c>
      <c r="C161" s="18">
        <f t="shared" si="9"/>
        <v>5.3548901352609892</v>
      </c>
      <c r="D161" s="18">
        <f t="shared" si="10"/>
        <v>91.233000000000004</v>
      </c>
      <c r="E161">
        <f t="shared" si="11"/>
        <v>85.878109864739017</v>
      </c>
    </row>
    <row r="162" spans="1:5" x14ac:dyDescent="0.75">
      <c r="A162" s="99">
        <v>0.45300000000000001</v>
      </c>
      <c r="B162" s="152">
        <f t="shared" si="8"/>
        <v>8.5388488324570577</v>
      </c>
      <c r="C162" s="18">
        <f t="shared" si="9"/>
        <v>5.4265266655149258</v>
      </c>
      <c r="D162" s="18">
        <f t="shared" si="10"/>
        <v>91.233000000000004</v>
      </c>
      <c r="E162">
        <f t="shared" si="11"/>
        <v>85.806473334485077</v>
      </c>
    </row>
    <row r="163" spans="1:5" x14ac:dyDescent="0.75">
      <c r="A163" s="99">
        <v>0.45600000000000002</v>
      </c>
      <c r="B163" s="152">
        <f t="shared" si="8"/>
        <v>8.595397500221674</v>
      </c>
      <c r="C163" s="18">
        <f t="shared" si="9"/>
        <v>5.498639186003107</v>
      </c>
      <c r="D163" s="18">
        <f t="shared" si="10"/>
        <v>91.233000000000004</v>
      </c>
      <c r="E163">
        <f t="shared" si="11"/>
        <v>85.734360813996901</v>
      </c>
    </row>
    <row r="164" spans="1:5" x14ac:dyDescent="0.75">
      <c r="A164" s="99">
        <v>0.45900000000000002</v>
      </c>
      <c r="B164" s="152">
        <f t="shared" si="8"/>
        <v>8.6519461679862903</v>
      </c>
      <c r="C164" s="18">
        <f t="shared" si="9"/>
        <v>5.5712276967255336</v>
      </c>
      <c r="D164" s="18">
        <f t="shared" si="10"/>
        <v>91.233000000000004</v>
      </c>
      <c r="E164">
        <f t="shared" si="11"/>
        <v>85.661772303274475</v>
      </c>
    </row>
    <row r="165" spans="1:5" x14ac:dyDescent="0.75">
      <c r="A165" s="99">
        <v>0.46200000000000002</v>
      </c>
      <c r="B165" s="152">
        <f t="shared" si="8"/>
        <v>8.7084948357509067</v>
      </c>
      <c r="C165" s="18">
        <f t="shared" si="9"/>
        <v>5.6442921976822058</v>
      </c>
      <c r="D165" s="18">
        <f t="shared" si="10"/>
        <v>91.233000000000004</v>
      </c>
      <c r="E165">
        <f t="shared" si="11"/>
        <v>85.588707802317799</v>
      </c>
    </row>
    <row r="166" spans="1:5" x14ac:dyDescent="0.75">
      <c r="A166" s="99">
        <v>0.46500000000000002</v>
      </c>
      <c r="B166" s="152">
        <f t="shared" si="8"/>
        <v>8.765043503515523</v>
      </c>
      <c r="C166" s="18">
        <f t="shared" si="9"/>
        <v>5.7178326888731243</v>
      </c>
      <c r="D166" s="18">
        <f t="shared" si="10"/>
        <v>91.233000000000004</v>
      </c>
      <c r="E166">
        <f t="shared" si="11"/>
        <v>85.515167311126874</v>
      </c>
    </row>
    <row r="167" spans="1:5" x14ac:dyDescent="0.75">
      <c r="A167" s="99">
        <v>0.46800000000000003</v>
      </c>
      <c r="B167" s="152">
        <f t="shared" si="8"/>
        <v>8.8215921712801411</v>
      </c>
      <c r="C167" s="18">
        <f t="shared" si="9"/>
        <v>5.7918491702982875</v>
      </c>
      <c r="D167" s="18">
        <f t="shared" si="10"/>
        <v>91.233000000000004</v>
      </c>
      <c r="E167">
        <f t="shared" si="11"/>
        <v>85.441150829701712</v>
      </c>
    </row>
    <row r="168" spans="1:5" x14ac:dyDescent="0.75">
      <c r="A168" s="99">
        <v>0.47099999999999997</v>
      </c>
      <c r="B168" s="152">
        <f t="shared" si="8"/>
        <v>8.8781408390447556</v>
      </c>
      <c r="C168" s="18">
        <f t="shared" si="9"/>
        <v>5.8663416419576935</v>
      </c>
      <c r="D168" s="18">
        <f t="shared" si="10"/>
        <v>91.233000000000004</v>
      </c>
      <c r="E168">
        <f t="shared" si="11"/>
        <v>85.366658358042315</v>
      </c>
    </row>
    <row r="169" spans="1:5" x14ac:dyDescent="0.75">
      <c r="A169" s="99">
        <v>0.47399999999999998</v>
      </c>
      <c r="B169" s="152">
        <f t="shared" si="8"/>
        <v>8.9346895068093701</v>
      </c>
      <c r="C169" s="18">
        <f t="shared" si="9"/>
        <v>5.9413101038513476</v>
      </c>
      <c r="D169" s="18">
        <f t="shared" si="10"/>
        <v>91.233000000000004</v>
      </c>
      <c r="E169">
        <f t="shared" si="11"/>
        <v>85.291689896148654</v>
      </c>
    </row>
    <row r="170" spans="1:5" x14ac:dyDescent="0.75">
      <c r="A170" s="99">
        <v>0.47699999999999998</v>
      </c>
      <c r="B170" s="152">
        <f t="shared" si="8"/>
        <v>8.9912381745739882</v>
      </c>
      <c r="C170" s="18">
        <f t="shared" si="9"/>
        <v>6.0167545559792481</v>
      </c>
      <c r="D170" s="18">
        <f t="shared" si="10"/>
        <v>91.233000000000004</v>
      </c>
      <c r="E170">
        <f t="shared" si="11"/>
        <v>85.216245444020757</v>
      </c>
    </row>
    <row r="171" spans="1:5" x14ac:dyDescent="0.75">
      <c r="A171" s="99">
        <v>0.48</v>
      </c>
      <c r="B171" s="152">
        <f t="shared" si="8"/>
        <v>9.0477868423386045</v>
      </c>
      <c r="C171" s="18">
        <f t="shared" si="9"/>
        <v>6.0926749983413924</v>
      </c>
      <c r="D171" s="18">
        <f t="shared" si="10"/>
        <v>91.233000000000004</v>
      </c>
      <c r="E171">
        <f t="shared" si="11"/>
        <v>85.14032500165861</v>
      </c>
    </row>
    <row r="172" spans="1:5" x14ac:dyDescent="0.75">
      <c r="A172" s="99">
        <v>0.48299999999999998</v>
      </c>
      <c r="B172" s="152">
        <f t="shared" si="8"/>
        <v>9.1043355101032191</v>
      </c>
      <c r="C172" s="18">
        <f t="shared" si="9"/>
        <v>6.1690714309377821</v>
      </c>
      <c r="D172" s="18">
        <f t="shared" si="10"/>
        <v>91.233000000000004</v>
      </c>
      <c r="E172">
        <f t="shared" si="11"/>
        <v>85.063928569062227</v>
      </c>
    </row>
    <row r="173" spans="1:5" x14ac:dyDescent="0.75">
      <c r="A173" s="99">
        <v>0.48599999999999999</v>
      </c>
      <c r="B173" s="152">
        <f t="shared" si="8"/>
        <v>9.1608841778678354</v>
      </c>
      <c r="C173" s="18">
        <f t="shared" si="9"/>
        <v>6.2459438537684182</v>
      </c>
      <c r="D173" s="18">
        <f t="shared" si="10"/>
        <v>91.233000000000004</v>
      </c>
      <c r="E173">
        <f t="shared" si="11"/>
        <v>84.987056146231581</v>
      </c>
    </row>
    <row r="174" spans="1:5" x14ac:dyDescent="0.75">
      <c r="A174" s="99">
        <v>0.48899999999999999</v>
      </c>
      <c r="B174" s="152">
        <f t="shared" si="8"/>
        <v>9.2174328456324535</v>
      </c>
      <c r="C174" s="18">
        <f t="shared" si="9"/>
        <v>6.3232922668332998</v>
      </c>
      <c r="D174" s="18">
        <f t="shared" si="10"/>
        <v>91.233000000000004</v>
      </c>
      <c r="E174">
        <f t="shared" si="11"/>
        <v>84.909707733166698</v>
      </c>
    </row>
    <row r="175" spans="1:5" x14ac:dyDescent="0.75">
      <c r="A175" s="99">
        <v>0.49199999999999999</v>
      </c>
      <c r="B175" s="152">
        <f t="shared" si="8"/>
        <v>9.2739815133970698</v>
      </c>
      <c r="C175" s="18">
        <f t="shared" si="9"/>
        <v>6.401116670132426</v>
      </c>
      <c r="D175" s="18">
        <f t="shared" si="10"/>
        <v>91.233000000000004</v>
      </c>
      <c r="E175">
        <f t="shared" si="11"/>
        <v>84.83188332986758</v>
      </c>
    </row>
    <row r="176" spans="1:5" x14ac:dyDescent="0.75">
      <c r="A176" s="99">
        <v>0.495</v>
      </c>
      <c r="B176" s="152">
        <f t="shared" si="8"/>
        <v>9.3305301811616843</v>
      </c>
      <c r="C176" s="18">
        <f t="shared" si="9"/>
        <v>6.479417063665796</v>
      </c>
      <c r="D176" s="18">
        <f t="shared" si="10"/>
        <v>91.233000000000004</v>
      </c>
      <c r="E176">
        <f t="shared" si="11"/>
        <v>84.753582936334212</v>
      </c>
    </row>
    <row r="177" spans="1:5" x14ac:dyDescent="0.75">
      <c r="A177" s="99">
        <v>0.498</v>
      </c>
      <c r="B177" s="152">
        <f t="shared" si="8"/>
        <v>9.3870788489263006</v>
      </c>
      <c r="C177" s="18">
        <f t="shared" si="9"/>
        <v>6.5581934474334149</v>
      </c>
      <c r="D177" s="18">
        <f t="shared" si="10"/>
        <v>91.233000000000004</v>
      </c>
      <c r="E177">
        <f t="shared" si="11"/>
        <v>84.674806552566594</v>
      </c>
    </row>
    <row r="178" spans="1:5" x14ac:dyDescent="0.75">
      <c r="A178" s="99">
        <v>0.501</v>
      </c>
      <c r="B178" s="152">
        <f t="shared" si="8"/>
        <v>9.4436275166909169</v>
      </c>
      <c r="C178" s="18">
        <f t="shared" si="9"/>
        <v>6.6374458214352758</v>
      </c>
      <c r="D178" s="18">
        <f t="shared" si="10"/>
        <v>91.233000000000004</v>
      </c>
      <c r="E178">
        <f t="shared" si="11"/>
        <v>84.595554178564726</v>
      </c>
    </row>
    <row r="179" spans="1:5" x14ac:dyDescent="0.75">
      <c r="A179" s="99">
        <v>0.504</v>
      </c>
      <c r="B179" s="152">
        <f t="shared" si="8"/>
        <v>9.500176184455535</v>
      </c>
      <c r="C179" s="18">
        <f t="shared" si="9"/>
        <v>6.7171741856713867</v>
      </c>
      <c r="D179" s="18">
        <f t="shared" si="10"/>
        <v>91.233000000000004</v>
      </c>
      <c r="E179">
        <f t="shared" si="11"/>
        <v>84.515825814328622</v>
      </c>
    </row>
    <row r="180" spans="1:5" x14ac:dyDescent="0.75">
      <c r="A180" s="99">
        <v>0.50700000000000001</v>
      </c>
      <c r="B180" s="152">
        <f t="shared" si="8"/>
        <v>9.5567248522201513</v>
      </c>
      <c r="C180" s="18">
        <f t="shared" si="9"/>
        <v>6.7973785401417386</v>
      </c>
      <c r="D180" s="18">
        <f t="shared" si="10"/>
        <v>91.233000000000004</v>
      </c>
      <c r="E180">
        <f t="shared" si="11"/>
        <v>84.435621459858268</v>
      </c>
    </row>
    <row r="181" spans="1:5" x14ac:dyDescent="0.75">
      <c r="A181" s="99">
        <v>0.51</v>
      </c>
      <c r="B181" s="152">
        <f t="shared" si="8"/>
        <v>9.6132735199847676</v>
      </c>
      <c r="C181" s="18">
        <f t="shared" si="9"/>
        <v>6.8780588848463378</v>
      </c>
      <c r="D181" s="18">
        <f t="shared" si="10"/>
        <v>91.233000000000004</v>
      </c>
      <c r="E181">
        <f t="shared" si="11"/>
        <v>84.354941115153665</v>
      </c>
    </row>
    <row r="182" spans="1:5" x14ac:dyDescent="0.75">
      <c r="A182" s="99">
        <v>0.51300000000000001</v>
      </c>
      <c r="B182" s="152">
        <f t="shared" si="8"/>
        <v>9.669822187749384</v>
      </c>
      <c r="C182" s="18">
        <f t="shared" si="9"/>
        <v>6.9592152197851824</v>
      </c>
      <c r="D182" s="18">
        <f t="shared" si="10"/>
        <v>91.233000000000004</v>
      </c>
      <c r="E182">
        <f t="shared" si="11"/>
        <v>84.273784780214825</v>
      </c>
    </row>
    <row r="183" spans="1:5" x14ac:dyDescent="0.75">
      <c r="A183" s="99">
        <v>0.51600000000000001</v>
      </c>
      <c r="B183" s="152">
        <f t="shared" si="8"/>
        <v>9.7263708555140003</v>
      </c>
      <c r="C183" s="18">
        <f t="shared" si="9"/>
        <v>7.0408475449582717</v>
      </c>
      <c r="D183" s="18">
        <f t="shared" si="10"/>
        <v>91.233000000000004</v>
      </c>
      <c r="E183">
        <f t="shared" si="11"/>
        <v>84.192152455041736</v>
      </c>
    </row>
    <row r="184" spans="1:5" x14ac:dyDescent="0.75">
      <c r="A184" s="99">
        <v>0.51900000000000002</v>
      </c>
      <c r="B184" s="152">
        <f t="shared" si="8"/>
        <v>9.7829195232786166</v>
      </c>
      <c r="C184" s="18">
        <f t="shared" si="9"/>
        <v>7.1229558603656065</v>
      </c>
      <c r="D184" s="18">
        <f t="shared" si="10"/>
        <v>91.233000000000004</v>
      </c>
      <c r="E184">
        <f t="shared" si="11"/>
        <v>84.110044139634397</v>
      </c>
    </row>
    <row r="185" spans="1:5" x14ac:dyDescent="0.75">
      <c r="A185" s="99">
        <v>0.52200000000000002</v>
      </c>
      <c r="B185" s="152">
        <f t="shared" si="8"/>
        <v>9.8394681910432329</v>
      </c>
      <c r="C185" s="18">
        <f t="shared" si="9"/>
        <v>7.2055401660071876</v>
      </c>
      <c r="D185" s="18">
        <f t="shared" si="10"/>
        <v>91.233000000000004</v>
      </c>
      <c r="E185">
        <f t="shared" si="11"/>
        <v>84.027459833992822</v>
      </c>
    </row>
    <row r="186" spans="1:5" x14ac:dyDescent="0.75">
      <c r="A186" s="99">
        <v>0.52500000000000002</v>
      </c>
      <c r="B186" s="152">
        <f t="shared" si="8"/>
        <v>9.8960168588078474</v>
      </c>
      <c r="C186" s="18">
        <f t="shared" si="9"/>
        <v>7.2886004618830142</v>
      </c>
      <c r="D186" s="18">
        <f t="shared" si="10"/>
        <v>91.233000000000004</v>
      </c>
      <c r="E186">
        <f t="shared" si="11"/>
        <v>83.944399538116983</v>
      </c>
    </row>
    <row r="187" spans="1:5" x14ac:dyDescent="0.75">
      <c r="A187" s="99">
        <v>0.52800000000000002</v>
      </c>
      <c r="B187" s="152">
        <f t="shared" si="8"/>
        <v>9.9525655265724637</v>
      </c>
      <c r="C187" s="18">
        <f t="shared" si="9"/>
        <v>7.3721367479930873</v>
      </c>
      <c r="D187" s="18">
        <f t="shared" si="10"/>
        <v>91.233000000000004</v>
      </c>
      <c r="E187">
        <f t="shared" si="11"/>
        <v>83.860863252006922</v>
      </c>
    </row>
    <row r="188" spans="1:5" x14ac:dyDescent="0.75">
      <c r="A188" s="99">
        <v>0.53100000000000003</v>
      </c>
      <c r="B188" s="152">
        <f t="shared" si="8"/>
        <v>10.009114194337082</v>
      </c>
      <c r="C188" s="18">
        <f t="shared" si="9"/>
        <v>7.4561490243374031</v>
      </c>
      <c r="D188" s="18">
        <f t="shared" si="10"/>
        <v>91.233000000000004</v>
      </c>
      <c r="E188">
        <f t="shared" si="11"/>
        <v>83.776850975662597</v>
      </c>
    </row>
    <row r="189" spans="1:5" x14ac:dyDescent="0.75">
      <c r="A189" s="99">
        <v>0.53400000000000003</v>
      </c>
      <c r="B189" s="152">
        <f t="shared" si="8"/>
        <v>10.065662862101698</v>
      </c>
      <c r="C189" s="18">
        <f t="shared" si="9"/>
        <v>7.5406372909159654</v>
      </c>
      <c r="D189" s="18">
        <f t="shared" si="10"/>
        <v>91.233000000000004</v>
      </c>
      <c r="E189">
        <f t="shared" si="11"/>
        <v>83.692362709084037</v>
      </c>
    </row>
    <row r="190" spans="1:5" x14ac:dyDescent="0.75">
      <c r="A190" s="99">
        <v>0.53700000000000003</v>
      </c>
      <c r="B190" s="152">
        <f t="shared" si="8"/>
        <v>10.122211529866313</v>
      </c>
      <c r="C190" s="18">
        <f t="shared" si="9"/>
        <v>7.6256015477287731</v>
      </c>
      <c r="D190" s="18">
        <f t="shared" si="10"/>
        <v>91.233000000000004</v>
      </c>
      <c r="E190">
        <f t="shared" si="11"/>
        <v>83.607398452271227</v>
      </c>
    </row>
    <row r="191" spans="1:5" x14ac:dyDescent="0.75">
      <c r="A191" s="99">
        <v>0.54</v>
      </c>
      <c r="B191" s="152">
        <f t="shared" si="8"/>
        <v>10.178760197630929</v>
      </c>
      <c r="C191" s="18">
        <f t="shared" si="9"/>
        <v>7.7110417947758263</v>
      </c>
      <c r="D191" s="18">
        <f t="shared" si="10"/>
        <v>91.233000000000004</v>
      </c>
      <c r="E191">
        <f t="shared" si="11"/>
        <v>83.52195820522418</v>
      </c>
    </row>
    <row r="192" spans="1:5" x14ac:dyDescent="0.75">
      <c r="A192" s="99">
        <v>0.54300000000000004</v>
      </c>
      <c r="B192" s="152">
        <f t="shared" si="8"/>
        <v>10.235308865395545</v>
      </c>
      <c r="C192" s="18">
        <f t="shared" si="9"/>
        <v>7.796958032057125</v>
      </c>
      <c r="D192" s="18">
        <f t="shared" si="10"/>
        <v>91.233000000000004</v>
      </c>
      <c r="E192">
        <f t="shared" si="11"/>
        <v>83.436041967942884</v>
      </c>
    </row>
    <row r="193" spans="1:5" x14ac:dyDescent="0.75">
      <c r="A193" s="99">
        <v>0.54600000000000004</v>
      </c>
      <c r="B193" s="152">
        <f t="shared" si="8"/>
        <v>10.291857533160163</v>
      </c>
      <c r="C193" s="18">
        <f t="shared" si="9"/>
        <v>7.8833502595726674</v>
      </c>
      <c r="D193" s="18">
        <f t="shared" si="10"/>
        <v>91.233000000000004</v>
      </c>
      <c r="E193">
        <f t="shared" si="11"/>
        <v>83.349649740427338</v>
      </c>
    </row>
    <row r="194" spans="1:5" x14ac:dyDescent="0.75">
      <c r="A194" s="99">
        <v>0.54900000000000004</v>
      </c>
      <c r="B194" s="152">
        <f t="shared" si="8"/>
        <v>10.34840620092478</v>
      </c>
      <c r="C194" s="18">
        <f t="shared" si="9"/>
        <v>7.970218477322458</v>
      </c>
      <c r="D194" s="18">
        <f t="shared" si="10"/>
        <v>91.233000000000004</v>
      </c>
      <c r="E194">
        <f t="shared" si="11"/>
        <v>83.262781522677543</v>
      </c>
    </row>
    <row r="195" spans="1:5" x14ac:dyDescent="0.75">
      <c r="A195" s="99">
        <v>0.55200000000000005</v>
      </c>
      <c r="B195" s="152">
        <f t="shared" si="8"/>
        <v>10.404954868689396</v>
      </c>
      <c r="C195" s="18">
        <f t="shared" si="9"/>
        <v>8.0575626853064914</v>
      </c>
      <c r="D195" s="18">
        <f t="shared" si="10"/>
        <v>91.233000000000004</v>
      </c>
      <c r="E195">
        <f t="shared" si="11"/>
        <v>83.175437314693511</v>
      </c>
    </row>
    <row r="196" spans="1:5" x14ac:dyDescent="0.75">
      <c r="A196" s="99">
        <v>0.55500000000000005</v>
      </c>
      <c r="B196" s="152">
        <f t="shared" si="8"/>
        <v>10.461503536454012</v>
      </c>
      <c r="C196" s="18">
        <f t="shared" si="9"/>
        <v>8.1453828835247748</v>
      </c>
      <c r="D196" s="18">
        <f t="shared" si="10"/>
        <v>91.233000000000004</v>
      </c>
      <c r="E196">
        <f t="shared" si="11"/>
        <v>83.087617116475229</v>
      </c>
    </row>
    <row r="197" spans="1:5" x14ac:dyDescent="0.75">
      <c r="A197" s="99">
        <v>0.55800000000000005</v>
      </c>
      <c r="B197" s="152">
        <f t="shared" si="8"/>
        <v>10.518052204218629</v>
      </c>
      <c r="C197" s="18">
        <f t="shared" si="9"/>
        <v>8.2336790719772992</v>
      </c>
      <c r="D197" s="18">
        <f t="shared" si="10"/>
        <v>91.233000000000004</v>
      </c>
      <c r="E197">
        <f t="shared" si="11"/>
        <v>82.999320928022712</v>
      </c>
    </row>
    <row r="198" spans="1:5" x14ac:dyDescent="0.75">
      <c r="A198" s="99">
        <v>0.56100000000000005</v>
      </c>
      <c r="B198" s="152">
        <f t="shared" si="8"/>
        <v>10.574600871983245</v>
      </c>
      <c r="C198" s="18">
        <f t="shared" si="9"/>
        <v>8.3224512506640718</v>
      </c>
      <c r="D198" s="18">
        <f t="shared" si="10"/>
        <v>91.233000000000004</v>
      </c>
      <c r="E198">
        <f t="shared" si="11"/>
        <v>82.910548749335931</v>
      </c>
    </row>
    <row r="199" spans="1:5" x14ac:dyDescent="0.75">
      <c r="A199" s="99">
        <v>0.56399999999999995</v>
      </c>
      <c r="B199" s="152">
        <f t="shared" si="8"/>
        <v>10.631149539747859</v>
      </c>
      <c r="C199" s="18">
        <f t="shared" si="9"/>
        <v>8.4116994195850836</v>
      </c>
      <c r="D199" s="18">
        <f t="shared" si="10"/>
        <v>91.233000000000004</v>
      </c>
      <c r="E199">
        <f t="shared" si="11"/>
        <v>82.821300580414913</v>
      </c>
    </row>
    <row r="200" spans="1:5" x14ac:dyDescent="0.75">
      <c r="A200" s="99">
        <v>0.56699999999999995</v>
      </c>
      <c r="B200" s="152">
        <f t="shared" si="8"/>
        <v>10.687698207512476</v>
      </c>
      <c r="C200" s="18">
        <f t="shared" si="9"/>
        <v>8.5014235787403472</v>
      </c>
      <c r="D200" s="18">
        <f t="shared" si="10"/>
        <v>91.233000000000004</v>
      </c>
      <c r="E200">
        <f t="shared" si="11"/>
        <v>82.73157642125966</v>
      </c>
    </row>
    <row r="201" spans="1:5" x14ac:dyDescent="0.75">
      <c r="A201" s="99">
        <v>0.56999999999999995</v>
      </c>
      <c r="B201" s="152">
        <f t="shared" si="8"/>
        <v>10.74424687527709</v>
      </c>
      <c r="C201" s="18">
        <f t="shared" si="9"/>
        <v>8.5916237281298535</v>
      </c>
      <c r="D201" s="18">
        <f t="shared" si="10"/>
        <v>91.233000000000004</v>
      </c>
      <c r="E201">
        <f t="shared" si="11"/>
        <v>82.641376271870143</v>
      </c>
    </row>
    <row r="202" spans="1:5" x14ac:dyDescent="0.75">
      <c r="A202" s="99">
        <v>0.57299999999999995</v>
      </c>
      <c r="B202" s="152">
        <f t="shared" si="8"/>
        <v>10.800795543041707</v>
      </c>
      <c r="C202" s="18">
        <f t="shared" si="9"/>
        <v>8.6822998677536045</v>
      </c>
      <c r="D202" s="18">
        <f t="shared" si="10"/>
        <v>91.233000000000004</v>
      </c>
      <c r="E202">
        <f t="shared" si="11"/>
        <v>82.550700132246405</v>
      </c>
    </row>
    <row r="203" spans="1:5" x14ac:dyDescent="0.75">
      <c r="A203" s="99">
        <v>0.57599999999999996</v>
      </c>
      <c r="B203" s="152">
        <f t="shared" si="8"/>
        <v>10.857344210806325</v>
      </c>
      <c r="C203" s="18">
        <f t="shared" si="9"/>
        <v>8.7734519976116019</v>
      </c>
      <c r="D203" s="18">
        <f t="shared" si="10"/>
        <v>91.233000000000004</v>
      </c>
      <c r="E203">
        <f t="shared" si="11"/>
        <v>82.459548002388402</v>
      </c>
    </row>
    <row r="204" spans="1:5" x14ac:dyDescent="0.75">
      <c r="A204" s="99">
        <v>0.57899999999999996</v>
      </c>
      <c r="B204" s="152">
        <f t="shared" ref="B204:B267" si="12">A204*$E$3*60*1000</f>
        <v>10.913892878570941</v>
      </c>
      <c r="C204" s="18">
        <f t="shared" ref="C204:C267" si="13">($E$4*($B$2*$I$2*(A204^2)/(2*$E$2))+($E$5*$I$2*A204^2)/2+($E$6*A204))/1000</f>
        <v>8.8650801177038492</v>
      </c>
      <c r="D204" s="18">
        <f t="shared" ref="D204:D267" si="14">$I$2*$I$3*$B$3/1000</f>
        <v>91.233000000000004</v>
      </c>
      <c r="E204">
        <f t="shared" ref="E204:E267" si="15">ABS(C204-D204)</f>
        <v>82.36791988229615</v>
      </c>
    </row>
    <row r="205" spans="1:5" x14ac:dyDescent="0.75">
      <c r="A205" s="99">
        <v>0.58199999999999996</v>
      </c>
      <c r="B205" s="152">
        <f t="shared" si="12"/>
        <v>10.970441546335557</v>
      </c>
      <c r="C205" s="18">
        <f t="shared" si="13"/>
        <v>8.9571842280303375</v>
      </c>
      <c r="D205" s="18">
        <f t="shared" si="14"/>
        <v>91.233000000000004</v>
      </c>
      <c r="E205">
        <f t="shared" si="15"/>
        <v>82.275815771969661</v>
      </c>
    </row>
    <row r="206" spans="1:5" x14ac:dyDescent="0.75">
      <c r="A206" s="99">
        <v>0.58499999999999996</v>
      </c>
      <c r="B206" s="152">
        <f t="shared" si="12"/>
        <v>11.026990214100172</v>
      </c>
      <c r="C206" s="18">
        <f t="shared" si="13"/>
        <v>9.0497643285910705</v>
      </c>
      <c r="D206" s="18">
        <f t="shared" si="14"/>
        <v>91.233000000000004</v>
      </c>
      <c r="E206">
        <f t="shared" si="15"/>
        <v>82.183235671408937</v>
      </c>
    </row>
    <row r="207" spans="1:5" x14ac:dyDescent="0.75">
      <c r="A207" s="99">
        <v>0.58799999999999997</v>
      </c>
      <c r="B207" s="152">
        <f t="shared" si="12"/>
        <v>11.083538881864788</v>
      </c>
      <c r="C207" s="18">
        <f t="shared" si="13"/>
        <v>9.1428204193860516</v>
      </c>
      <c r="D207" s="18">
        <f t="shared" si="14"/>
        <v>91.233000000000004</v>
      </c>
      <c r="E207">
        <f t="shared" si="15"/>
        <v>82.090179580613949</v>
      </c>
    </row>
    <row r="208" spans="1:5" x14ac:dyDescent="0.75">
      <c r="A208" s="99">
        <v>0.59099999999999997</v>
      </c>
      <c r="B208" s="152">
        <f t="shared" si="12"/>
        <v>11.140087549629406</v>
      </c>
      <c r="C208" s="18">
        <f t="shared" si="13"/>
        <v>9.2363525004152756</v>
      </c>
      <c r="D208" s="18">
        <f t="shared" si="14"/>
        <v>91.233000000000004</v>
      </c>
      <c r="E208">
        <f t="shared" si="15"/>
        <v>81.996647499584725</v>
      </c>
    </row>
    <row r="209" spans="1:5" x14ac:dyDescent="0.75">
      <c r="A209" s="99">
        <v>0.59399999999999997</v>
      </c>
      <c r="B209" s="152">
        <f t="shared" si="12"/>
        <v>11.196636217394023</v>
      </c>
      <c r="C209" s="18">
        <f t="shared" si="13"/>
        <v>9.3303605716787477</v>
      </c>
      <c r="D209" s="18">
        <f t="shared" si="14"/>
        <v>91.233000000000004</v>
      </c>
      <c r="E209">
        <f t="shared" si="15"/>
        <v>81.902639428321251</v>
      </c>
    </row>
    <row r="210" spans="1:5" x14ac:dyDescent="0.75">
      <c r="A210" s="99">
        <v>0.59699999999999998</v>
      </c>
      <c r="B210" s="152">
        <f t="shared" si="12"/>
        <v>11.253184885158639</v>
      </c>
      <c r="C210" s="18">
        <f t="shared" si="13"/>
        <v>9.4248446331764644</v>
      </c>
      <c r="D210" s="18">
        <f t="shared" si="14"/>
        <v>91.233000000000004</v>
      </c>
      <c r="E210">
        <f t="shared" si="15"/>
        <v>81.808155366823541</v>
      </c>
    </row>
    <row r="211" spans="1:5" x14ac:dyDescent="0.75">
      <c r="A211" s="99">
        <v>0.6</v>
      </c>
      <c r="B211" s="152">
        <f t="shared" si="12"/>
        <v>11.309733552923255</v>
      </c>
      <c r="C211" s="18">
        <f t="shared" si="13"/>
        <v>9.5198046849084239</v>
      </c>
      <c r="D211" s="18">
        <f t="shared" si="14"/>
        <v>91.233000000000004</v>
      </c>
      <c r="E211">
        <f t="shared" si="15"/>
        <v>81.713195315091582</v>
      </c>
    </row>
    <row r="212" spans="1:5" x14ac:dyDescent="0.75">
      <c r="A212" s="99">
        <v>0.60299999999999998</v>
      </c>
      <c r="B212" s="152">
        <f t="shared" si="12"/>
        <v>11.366282220687873</v>
      </c>
      <c r="C212" s="18">
        <f t="shared" si="13"/>
        <v>9.6152407268746316</v>
      </c>
      <c r="D212" s="18">
        <f t="shared" si="14"/>
        <v>91.233000000000004</v>
      </c>
      <c r="E212">
        <f t="shared" si="15"/>
        <v>81.617759273125372</v>
      </c>
    </row>
    <row r="213" spans="1:5" x14ac:dyDescent="0.75">
      <c r="A213" s="99">
        <v>0.60599999999999998</v>
      </c>
      <c r="B213" s="152">
        <f t="shared" si="12"/>
        <v>11.422830888452488</v>
      </c>
      <c r="C213" s="18">
        <f t="shared" si="13"/>
        <v>9.7111527590750839</v>
      </c>
      <c r="D213" s="18">
        <f t="shared" si="14"/>
        <v>91.233000000000004</v>
      </c>
      <c r="E213">
        <f t="shared" si="15"/>
        <v>81.521847240924927</v>
      </c>
    </row>
    <row r="214" spans="1:5" x14ac:dyDescent="0.75">
      <c r="A214" s="99">
        <v>0.60899999999999999</v>
      </c>
      <c r="B214" s="152">
        <f t="shared" si="12"/>
        <v>11.479379556217102</v>
      </c>
      <c r="C214" s="18">
        <f t="shared" si="13"/>
        <v>9.8075407815097826</v>
      </c>
      <c r="D214" s="18">
        <f t="shared" si="14"/>
        <v>91.233000000000004</v>
      </c>
      <c r="E214">
        <f t="shared" si="15"/>
        <v>81.425459218490218</v>
      </c>
    </row>
    <row r="215" spans="1:5" x14ac:dyDescent="0.75">
      <c r="A215" s="99">
        <v>0.61199999999999999</v>
      </c>
      <c r="B215" s="152">
        <f t="shared" si="12"/>
        <v>11.535928223981719</v>
      </c>
      <c r="C215" s="18">
        <f t="shared" si="13"/>
        <v>9.9044047941787277</v>
      </c>
      <c r="D215" s="18">
        <f t="shared" si="14"/>
        <v>91.233000000000004</v>
      </c>
      <c r="E215">
        <f t="shared" si="15"/>
        <v>81.328595205821273</v>
      </c>
    </row>
    <row r="216" spans="1:5" x14ac:dyDescent="0.75">
      <c r="A216" s="99">
        <v>0.61499999999999999</v>
      </c>
      <c r="B216" s="152">
        <f t="shared" si="12"/>
        <v>11.592476891746335</v>
      </c>
      <c r="C216" s="18">
        <f t="shared" si="13"/>
        <v>10.001744797081914</v>
      </c>
      <c r="D216" s="18">
        <f t="shared" si="14"/>
        <v>91.233000000000004</v>
      </c>
      <c r="E216">
        <f t="shared" si="15"/>
        <v>81.231255202918092</v>
      </c>
    </row>
    <row r="217" spans="1:5" x14ac:dyDescent="0.75">
      <c r="A217" s="99">
        <v>0.61799999999999999</v>
      </c>
      <c r="B217" s="152">
        <f t="shared" si="12"/>
        <v>11.649025559510953</v>
      </c>
      <c r="C217" s="18">
        <f t="shared" si="13"/>
        <v>10.099560790219348</v>
      </c>
      <c r="D217" s="18">
        <f t="shared" si="14"/>
        <v>91.233000000000004</v>
      </c>
      <c r="E217">
        <f t="shared" si="15"/>
        <v>81.133439209780661</v>
      </c>
    </row>
    <row r="218" spans="1:5" x14ac:dyDescent="0.75">
      <c r="A218" s="99">
        <v>0.621</v>
      </c>
      <c r="B218" s="152">
        <f t="shared" si="12"/>
        <v>11.705574227275569</v>
      </c>
      <c r="C218" s="18">
        <f t="shared" si="13"/>
        <v>10.197852773591029</v>
      </c>
      <c r="D218" s="18">
        <f t="shared" si="14"/>
        <v>91.233000000000004</v>
      </c>
      <c r="E218">
        <f t="shared" si="15"/>
        <v>81.035147226408981</v>
      </c>
    </row>
    <row r="219" spans="1:5" x14ac:dyDescent="0.75">
      <c r="A219" s="99">
        <v>0.624</v>
      </c>
      <c r="B219" s="152">
        <f t="shared" si="12"/>
        <v>11.762122895040186</v>
      </c>
      <c r="C219" s="18">
        <f t="shared" si="13"/>
        <v>10.296620747196952</v>
      </c>
      <c r="D219" s="18">
        <f t="shared" si="14"/>
        <v>91.233000000000004</v>
      </c>
      <c r="E219">
        <f t="shared" si="15"/>
        <v>80.93637925280305</v>
      </c>
    </row>
    <row r="220" spans="1:5" x14ac:dyDescent="0.75">
      <c r="A220" s="99">
        <v>0.627</v>
      </c>
      <c r="B220" s="152">
        <f t="shared" si="12"/>
        <v>11.8186715628048</v>
      </c>
      <c r="C220" s="18">
        <f t="shared" si="13"/>
        <v>10.395864711037124</v>
      </c>
      <c r="D220" s="18">
        <f t="shared" si="14"/>
        <v>91.233000000000004</v>
      </c>
      <c r="E220">
        <f t="shared" si="15"/>
        <v>80.837135288962884</v>
      </c>
    </row>
    <row r="221" spans="1:5" x14ac:dyDescent="0.75">
      <c r="A221" s="99">
        <v>0.63</v>
      </c>
      <c r="B221" s="152">
        <f t="shared" si="12"/>
        <v>11.875220230569418</v>
      </c>
      <c r="C221" s="18">
        <f t="shared" si="13"/>
        <v>10.49558466511154</v>
      </c>
      <c r="D221" s="18">
        <f t="shared" si="14"/>
        <v>91.233000000000004</v>
      </c>
      <c r="E221">
        <f t="shared" si="15"/>
        <v>80.737415334888468</v>
      </c>
    </row>
    <row r="222" spans="1:5" x14ac:dyDescent="0.75">
      <c r="A222" s="99">
        <v>0.63300000000000001</v>
      </c>
      <c r="B222" s="152">
        <f t="shared" si="12"/>
        <v>11.931768898334035</v>
      </c>
      <c r="C222" s="18">
        <f t="shared" si="13"/>
        <v>10.595780609420203</v>
      </c>
      <c r="D222" s="18">
        <f t="shared" si="14"/>
        <v>91.233000000000004</v>
      </c>
      <c r="E222">
        <f t="shared" si="15"/>
        <v>80.637219390579801</v>
      </c>
    </row>
    <row r="223" spans="1:5" x14ac:dyDescent="0.75">
      <c r="A223" s="99">
        <v>0.63600000000000001</v>
      </c>
      <c r="B223" s="152">
        <f t="shared" si="12"/>
        <v>11.988317566098651</v>
      </c>
      <c r="C223" s="18">
        <f t="shared" si="13"/>
        <v>10.696452543963108</v>
      </c>
      <c r="D223" s="18">
        <f t="shared" si="14"/>
        <v>91.233000000000004</v>
      </c>
      <c r="E223">
        <f t="shared" si="15"/>
        <v>80.536547456036899</v>
      </c>
    </row>
    <row r="224" spans="1:5" x14ac:dyDescent="0.75">
      <c r="A224" s="99">
        <v>0.63900000000000001</v>
      </c>
      <c r="B224" s="152">
        <f t="shared" si="12"/>
        <v>12.044866233863267</v>
      </c>
      <c r="C224" s="18">
        <f t="shared" si="13"/>
        <v>10.797600468740258</v>
      </c>
      <c r="D224" s="18">
        <f t="shared" si="14"/>
        <v>91.233000000000004</v>
      </c>
      <c r="E224">
        <f t="shared" si="15"/>
        <v>80.435399531259748</v>
      </c>
    </row>
    <row r="225" spans="1:5" x14ac:dyDescent="0.75">
      <c r="A225" s="99">
        <v>0.64200000000000002</v>
      </c>
      <c r="B225" s="152">
        <f t="shared" si="12"/>
        <v>12.101414901627884</v>
      </c>
      <c r="C225" s="18">
        <f t="shared" si="13"/>
        <v>10.899224383751658</v>
      </c>
      <c r="D225" s="18">
        <f t="shared" si="14"/>
        <v>91.233000000000004</v>
      </c>
      <c r="E225">
        <f t="shared" si="15"/>
        <v>80.333775616248346</v>
      </c>
    </row>
    <row r="226" spans="1:5" x14ac:dyDescent="0.75">
      <c r="A226" s="99">
        <v>0.64500000000000002</v>
      </c>
      <c r="B226" s="152">
        <f t="shared" si="12"/>
        <v>12.157963569392502</v>
      </c>
      <c r="C226" s="18">
        <f t="shared" si="13"/>
        <v>11.001324288997301</v>
      </c>
      <c r="D226" s="18">
        <f t="shared" si="14"/>
        <v>91.233000000000004</v>
      </c>
      <c r="E226">
        <f t="shared" si="15"/>
        <v>80.231675711002708</v>
      </c>
    </row>
    <row r="227" spans="1:5" x14ac:dyDescent="0.75">
      <c r="A227" s="99">
        <v>0.64800000000000002</v>
      </c>
      <c r="B227" s="152">
        <f t="shared" si="12"/>
        <v>12.214512237157116</v>
      </c>
      <c r="C227" s="18">
        <f t="shared" si="13"/>
        <v>11.103900184477189</v>
      </c>
      <c r="D227" s="18">
        <f t="shared" si="14"/>
        <v>91.233000000000004</v>
      </c>
      <c r="E227">
        <f t="shared" si="15"/>
        <v>80.129099815522821</v>
      </c>
    </row>
    <row r="228" spans="1:5" x14ac:dyDescent="0.75">
      <c r="A228" s="99">
        <v>0.65100000000000002</v>
      </c>
      <c r="B228" s="152">
        <f t="shared" si="12"/>
        <v>12.271060904921731</v>
      </c>
      <c r="C228" s="18">
        <f t="shared" si="13"/>
        <v>11.206952070191322</v>
      </c>
      <c r="D228" s="18">
        <f t="shared" si="14"/>
        <v>91.233000000000004</v>
      </c>
      <c r="E228">
        <f t="shared" si="15"/>
        <v>80.026047929808684</v>
      </c>
    </row>
    <row r="229" spans="1:5" x14ac:dyDescent="0.75">
      <c r="A229" s="99">
        <v>0.65400000000000003</v>
      </c>
      <c r="B229" s="152">
        <f t="shared" si="12"/>
        <v>12.327609572686347</v>
      </c>
      <c r="C229" s="18">
        <f t="shared" si="13"/>
        <v>11.310479946139701</v>
      </c>
      <c r="D229" s="18">
        <f t="shared" si="14"/>
        <v>91.233000000000004</v>
      </c>
      <c r="E229">
        <f t="shared" si="15"/>
        <v>79.922520053860296</v>
      </c>
    </row>
    <row r="230" spans="1:5" x14ac:dyDescent="0.75">
      <c r="A230" s="99">
        <v>0.65700000000000003</v>
      </c>
      <c r="B230" s="152">
        <f t="shared" si="12"/>
        <v>12.384158240450965</v>
      </c>
      <c r="C230" s="18">
        <f t="shared" si="13"/>
        <v>11.414483812322327</v>
      </c>
      <c r="D230" s="18">
        <f t="shared" si="14"/>
        <v>91.233000000000004</v>
      </c>
      <c r="E230">
        <f t="shared" si="15"/>
        <v>79.818516187677673</v>
      </c>
    </row>
    <row r="231" spans="1:5" x14ac:dyDescent="0.75">
      <c r="A231" s="99">
        <v>0.66</v>
      </c>
      <c r="B231" s="152">
        <f t="shared" si="12"/>
        <v>12.440706908215581</v>
      </c>
      <c r="C231" s="18">
        <f t="shared" si="13"/>
        <v>11.518963668739197</v>
      </c>
      <c r="D231" s="18">
        <f t="shared" si="14"/>
        <v>91.233000000000004</v>
      </c>
      <c r="E231">
        <f t="shared" si="15"/>
        <v>79.714036331260814</v>
      </c>
    </row>
    <row r="232" spans="1:5" x14ac:dyDescent="0.75">
      <c r="A232" s="99">
        <v>0.66300000000000003</v>
      </c>
      <c r="B232" s="152">
        <f t="shared" si="12"/>
        <v>12.497255575980198</v>
      </c>
      <c r="C232" s="18">
        <f t="shared" si="13"/>
        <v>11.623919515390313</v>
      </c>
      <c r="D232" s="18">
        <f t="shared" si="14"/>
        <v>91.233000000000004</v>
      </c>
      <c r="E232">
        <f t="shared" si="15"/>
        <v>79.609080484609692</v>
      </c>
    </row>
    <row r="233" spans="1:5" x14ac:dyDescent="0.75">
      <c r="A233" s="99">
        <v>0.66600000000000004</v>
      </c>
      <c r="B233" s="152">
        <f t="shared" si="12"/>
        <v>12.553804243744814</v>
      </c>
      <c r="C233" s="18">
        <f t="shared" si="13"/>
        <v>11.729351352275673</v>
      </c>
      <c r="D233" s="18">
        <f t="shared" si="14"/>
        <v>91.233000000000004</v>
      </c>
      <c r="E233">
        <f t="shared" si="15"/>
        <v>79.503648647724333</v>
      </c>
    </row>
    <row r="234" spans="1:5" x14ac:dyDescent="0.75">
      <c r="A234" s="99">
        <v>0.66900000000000004</v>
      </c>
      <c r="B234" s="152">
        <f t="shared" si="12"/>
        <v>12.610352911509429</v>
      </c>
      <c r="C234" s="18">
        <f t="shared" si="13"/>
        <v>11.835259179395278</v>
      </c>
      <c r="D234" s="18">
        <f t="shared" si="14"/>
        <v>91.233000000000004</v>
      </c>
      <c r="E234">
        <f t="shared" si="15"/>
        <v>79.397740820604724</v>
      </c>
    </row>
    <row r="235" spans="1:5" x14ac:dyDescent="0.75">
      <c r="A235" s="99">
        <v>0.67200000000000004</v>
      </c>
      <c r="B235" s="152">
        <f t="shared" si="12"/>
        <v>12.666901579274047</v>
      </c>
      <c r="C235" s="18">
        <f t="shared" si="13"/>
        <v>11.941642996749131</v>
      </c>
      <c r="D235" s="18">
        <f t="shared" si="14"/>
        <v>91.233000000000004</v>
      </c>
      <c r="E235">
        <f t="shared" si="15"/>
        <v>79.29135700325088</v>
      </c>
    </row>
    <row r="236" spans="1:5" x14ac:dyDescent="0.75">
      <c r="A236" s="99">
        <v>0.67500000000000004</v>
      </c>
      <c r="B236" s="152">
        <f t="shared" si="12"/>
        <v>12.723450247038663</v>
      </c>
      <c r="C236" s="18">
        <f t="shared" si="13"/>
        <v>12.048502804337227</v>
      </c>
      <c r="D236" s="18">
        <f t="shared" si="14"/>
        <v>91.233000000000004</v>
      </c>
      <c r="E236">
        <f t="shared" si="15"/>
        <v>79.184497195662772</v>
      </c>
    </row>
    <row r="237" spans="1:5" x14ac:dyDescent="0.75">
      <c r="A237" s="99">
        <v>0.67800000000000005</v>
      </c>
      <c r="B237" s="152">
        <f t="shared" si="12"/>
        <v>12.779998914803279</v>
      </c>
      <c r="C237" s="18">
        <f t="shared" si="13"/>
        <v>12.155838602159573</v>
      </c>
      <c r="D237" s="18">
        <f t="shared" si="14"/>
        <v>91.233000000000004</v>
      </c>
      <c r="E237">
        <f t="shared" si="15"/>
        <v>79.077161397840428</v>
      </c>
    </row>
    <row r="238" spans="1:5" x14ac:dyDescent="0.75">
      <c r="A238" s="99">
        <v>0.68100000000000005</v>
      </c>
      <c r="B238" s="152">
        <f t="shared" si="12"/>
        <v>12.836547582567896</v>
      </c>
      <c r="C238" s="18">
        <f t="shared" si="13"/>
        <v>12.263650390216158</v>
      </c>
      <c r="D238" s="18">
        <f t="shared" si="14"/>
        <v>91.233000000000004</v>
      </c>
      <c r="E238">
        <f t="shared" si="15"/>
        <v>78.969349609783848</v>
      </c>
    </row>
    <row r="239" spans="1:5" x14ac:dyDescent="0.75">
      <c r="A239" s="99">
        <v>0.68400000000000005</v>
      </c>
      <c r="B239" s="152">
        <f t="shared" si="12"/>
        <v>12.893096250332512</v>
      </c>
      <c r="C239" s="18">
        <f t="shared" si="13"/>
        <v>12.371938168506992</v>
      </c>
      <c r="D239" s="18">
        <f t="shared" si="14"/>
        <v>91.233000000000004</v>
      </c>
      <c r="E239">
        <f t="shared" si="15"/>
        <v>78.861061831493018</v>
      </c>
    </row>
    <row r="240" spans="1:5" x14ac:dyDescent="0.75">
      <c r="A240" s="99">
        <v>0.68700000000000006</v>
      </c>
      <c r="B240" s="152">
        <f t="shared" si="12"/>
        <v>12.94964491809713</v>
      </c>
      <c r="C240" s="18">
        <f t="shared" si="13"/>
        <v>12.48070193703207</v>
      </c>
      <c r="D240" s="18">
        <f t="shared" si="14"/>
        <v>91.233000000000004</v>
      </c>
      <c r="E240">
        <f t="shared" si="15"/>
        <v>78.752298062967938</v>
      </c>
    </row>
    <row r="241" spans="1:5" x14ac:dyDescent="0.75">
      <c r="A241" s="99">
        <v>0.69</v>
      </c>
      <c r="B241" s="152">
        <f t="shared" si="12"/>
        <v>13.006193585861745</v>
      </c>
      <c r="C241" s="18">
        <f t="shared" si="13"/>
        <v>12.589941695791392</v>
      </c>
      <c r="D241" s="18">
        <f t="shared" si="14"/>
        <v>91.233000000000004</v>
      </c>
      <c r="E241">
        <f t="shared" si="15"/>
        <v>78.643058304208608</v>
      </c>
    </row>
    <row r="242" spans="1:5" x14ac:dyDescent="0.75">
      <c r="A242" s="99">
        <v>0.69299999999999995</v>
      </c>
      <c r="B242" s="152">
        <f t="shared" si="12"/>
        <v>13.062742253626357</v>
      </c>
      <c r="C242" s="18">
        <f t="shared" si="13"/>
        <v>12.699657444784963</v>
      </c>
      <c r="D242" s="18">
        <f t="shared" si="14"/>
        <v>91.233000000000004</v>
      </c>
      <c r="E242">
        <f t="shared" si="15"/>
        <v>78.533342555215043</v>
      </c>
    </row>
    <row r="243" spans="1:5" x14ac:dyDescent="0.75">
      <c r="A243" s="99">
        <v>0.69599999999999995</v>
      </c>
      <c r="B243" s="152">
        <f t="shared" si="12"/>
        <v>13.119290921390974</v>
      </c>
      <c r="C243" s="18">
        <f t="shared" si="13"/>
        <v>12.809849184012776</v>
      </c>
      <c r="D243" s="18">
        <f t="shared" si="14"/>
        <v>91.233000000000004</v>
      </c>
      <c r="E243">
        <f t="shared" si="15"/>
        <v>78.423150815987228</v>
      </c>
    </row>
    <row r="244" spans="1:5" x14ac:dyDescent="0.75">
      <c r="A244" s="99">
        <v>0.69899999999999995</v>
      </c>
      <c r="B244" s="152">
        <f t="shared" si="12"/>
        <v>13.17583958915559</v>
      </c>
      <c r="C244" s="18">
        <f t="shared" si="13"/>
        <v>12.920516913474838</v>
      </c>
      <c r="D244" s="18">
        <f t="shared" si="14"/>
        <v>91.233000000000004</v>
      </c>
      <c r="E244">
        <f t="shared" si="15"/>
        <v>78.312483086525162</v>
      </c>
    </row>
    <row r="245" spans="1:5" x14ac:dyDescent="0.75">
      <c r="A245" s="99">
        <v>0.70199999999999996</v>
      </c>
      <c r="B245" s="152">
        <f t="shared" si="12"/>
        <v>13.232388256920206</v>
      </c>
      <c r="C245" s="18">
        <f t="shared" si="13"/>
        <v>13.031660633171144</v>
      </c>
      <c r="D245" s="18">
        <f t="shared" si="14"/>
        <v>91.233000000000004</v>
      </c>
      <c r="E245">
        <f t="shared" si="15"/>
        <v>78.201339366828861</v>
      </c>
    </row>
    <row r="246" spans="1:5" x14ac:dyDescent="0.75">
      <c r="A246" s="99">
        <v>0.70499999999999996</v>
      </c>
      <c r="B246" s="152">
        <f t="shared" si="12"/>
        <v>13.288936924684824</v>
      </c>
      <c r="C246" s="18">
        <f t="shared" si="13"/>
        <v>13.143280343101694</v>
      </c>
      <c r="D246" s="18">
        <f t="shared" si="14"/>
        <v>91.233000000000004</v>
      </c>
      <c r="E246">
        <f t="shared" si="15"/>
        <v>78.089719656898311</v>
      </c>
    </row>
    <row r="247" spans="1:5" x14ac:dyDescent="0.75">
      <c r="A247" s="99">
        <v>0.70799999999999996</v>
      </c>
      <c r="B247" s="152">
        <f t="shared" si="12"/>
        <v>13.345485592449441</v>
      </c>
      <c r="C247" s="18">
        <f t="shared" si="13"/>
        <v>13.255376043266489</v>
      </c>
      <c r="D247" s="18">
        <f t="shared" si="14"/>
        <v>91.233000000000004</v>
      </c>
      <c r="E247">
        <f t="shared" si="15"/>
        <v>77.97762395673351</v>
      </c>
    </row>
    <row r="248" spans="1:5" x14ac:dyDescent="0.75">
      <c r="A248" s="99">
        <v>0.71099999999999997</v>
      </c>
      <c r="B248" s="152">
        <f t="shared" si="12"/>
        <v>13.402034260214057</v>
      </c>
      <c r="C248" s="18">
        <f t="shared" si="13"/>
        <v>13.367947733665536</v>
      </c>
      <c r="D248" s="18">
        <f t="shared" si="14"/>
        <v>91.233000000000004</v>
      </c>
      <c r="E248">
        <f t="shared" si="15"/>
        <v>77.865052266334473</v>
      </c>
    </row>
    <row r="249" spans="1:5" x14ac:dyDescent="0.75">
      <c r="A249" s="99">
        <v>0.71399999999999997</v>
      </c>
      <c r="B249" s="152">
        <f t="shared" si="12"/>
        <v>13.458582927978673</v>
      </c>
      <c r="C249" s="18">
        <f t="shared" si="13"/>
        <v>13.480995414298821</v>
      </c>
      <c r="D249" s="18">
        <f t="shared" si="14"/>
        <v>91.233000000000004</v>
      </c>
      <c r="E249">
        <f t="shared" si="15"/>
        <v>77.752004585701187</v>
      </c>
    </row>
    <row r="250" spans="1:5" x14ac:dyDescent="0.75">
      <c r="A250" s="99">
        <v>0.71699999999999997</v>
      </c>
      <c r="B250" s="152">
        <f t="shared" si="12"/>
        <v>13.51513159574329</v>
      </c>
      <c r="C250" s="18">
        <f t="shared" si="13"/>
        <v>13.594519085166352</v>
      </c>
      <c r="D250" s="18">
        <f t="shared" si="14"/>
        <v>91.233000000000004</v>
      </c>
      <c r="E250">
        <f t="shared" si="15"/>
        <v>77.63848091483365</v>
      </c>
    </row>
    <row r="251" spans="1:5" x14ac:dyDescent="0.75">
      <c r="A251" s="99">
        <v>0.72</v>
      </c>
      <c r="B251" s="152">
        <f t="shared" si="12"/>
        <v>13.571680263507906</v>
      </c>
      <c r="C251" s="18">
        <f t="shared" si="13"/>
        <v>13.708518746268133</v>
      </c>
      <c r="D251" s="18">
        <f t="shared" si="14"/>
        <v>91.233000000000004</v>
      </c>
      <c r="E251">
        <f t="shared" si="15"/>
        <v>77.524481253731864</v>
      </c>
    </row>
    <row r="252" spans="1:5" x14ac:dyDescent="0.75">
      <c r="A252" s="99">
        <v>0.72299999999999998</v>
      </c>
      <c r="B252" s="152">
        <f t="shared" si="12"/>
        <v>13.628228931272522</v>
      </c>
      <c r="C252" s="18">
        <f t="shared" si="13"/>
        <v>13.822994397604157</v>
      </c>
      <c r="D252" s="18">
        <f t="shared" si="14"/>
        <v>91.233000000000004</v>
      </c>
      <c r="E252">
        <f t="shared" si="15"/>
        <v>77.410005602395842</v>
      </c>
    </row>
    <row r="253" spans="1:5" x14ac:dyDescent="0.75">
      <c r="A253" s="99">
        <v>0.72599999999999998</v>
      </c>
      <c r="B253" s="152">
        <f t="shared" si="12"/>
        <v>13.684777599037139</v>
      </c>
      <c r="C253" s="18">
        <f t="shared" si="13"/>
        <v>13.937946039174427</v>
      </c>
      <c r="D253" s="18">
        <f t="shared" si="14"/>
        <v>91.233000000000004</v>
      </c>
      <c r="E253">
        <f t="shared" si="15"/>
        <v>77.295053960825584</v>
      </c>
    </row>
    <row r="254" spans="1:5" x14ac:dyDescent="0.75">
      <c r="A254" s="99">
        <v>0.72899999999999998</v>
      </c>
      <c r="B254" s="152">
        <f t="shared" si="12"/>
        <v>13.741326266801755</v>
      </c>
      <c r="C254" s="18">
        <f t="shared" si="13"/>
        <v>14.053373670978937</v>
      </c>
      <c r="D254" s="18">
        <f t="shared" si="14"/>
        <v>91.233000000000004</v>
      </c>
      <c r="E254">
        <f t="shared" si="15"/>
        <v>77.179626329021062</v>
      </c>
    </row>
    <row r="255" spans="1:5" x14ac:dyDescent="0.75">
      <c r="A255" s="99">
        <v>0.73199999999999998</v>
      </c>
      <c r="B255" s="152">
        <f t="shared" si="12"/>
        <v>13.797874934566373</v>
      </c>
      <c r="C255" s="18">
        <f t="shared" si="13"/>
        <v>14.1692772930177</v>
      </c>
      <c r="D255" s="18">
        <f t="shared" si="14"/>
        <v>91.233000000000004</v>
      </c>
      <c r="E255">
        <f t="shared" si="15"/>
        <v>77.063722706982304</v>
      </c>
    </row>
    <row r="256" spans="1:5" x14ac:dyDescent="0.75">
      <c r="A256" s="99">
        <v>0.73499999999999999</v>
      </c>
      <c r="B256" s="152">
        <f t="shared" si="12"/>
        <v>13.854423602330987</v>
      </c>
      <c r="C256" s="18">
        <f t="shared" si="13"/>
        <v>14.285656905290706</v>
      </c>
      <c r="D256" s="18">
        <f t="shared" si="14"/>
        <v>91.233000000000004</v>
      </c>
      <c r="E256">
        <f t="shared" si="15"/>
        <v>76.947343094709296</v>
      </c>
    </row>
    <row r="257" spans="1:5" x14ac:dyDescent="0.75">
      <c r="A257" s="99">
        <v>0.73799999999999999</v>
      </c>
      <c r="B257" s="152">
        <f t="shared" si="12"/>
        <v>13.910972270095602</v>
      </c>
      <c r="C257" s="18">
        <f t="shared" si="13"/>
        <v>14.40251250779796</v>
      </c>
      <c r="D257" s="18">
        <f t="shared" si="14"/>
        <v>91.233000000000004</v>
      </c>
      <c r="E257">
        <f t="shared" si="15"/>
        <v>76.830487492202039</v>
      </c>
    </row>
    <row r="258" spans="1:5" x14ac:dyDescent="0.75">
      <c r="A258" s="99">
        <v>0.74099999999999999</v>
      </c>
      <c r="B258" s="152">
        <f t="shared" si="12"/>
        <v>13.967520937860218</v>
      </c>
      <c r="C258" s="18">
        <f t="shared" si="13"/>
        <v>14.519844100539455</v>
      </c>
      <c r="D258" s="18">
        <f t="shared" si="14"/>
        <v>91.233000000000004</v>
      </c>
      <c r="E258">
        <f t="shared" si="15"/>
        <v>76.713155899460546</v>
      </c>
    </row>
    <row r="259" spans="1:5" x14ac:dyDescent="0.75">
      <c r="A259" s="99">
        <v>0.74399999999999999</v>
      </c>
      <c r="B259" s="152">
        <f t="shared" si="12"/>
        <v>14.024069605624836</v>
      </c>
      <c r="C259" s="18">
        <f t="shared" si="13"/>
        <v>14.637651683515198</v>
      </c>
      <c r="D259" s="18">
        <f t="shared" si="14"/>
        <v>91.233000000000004</v>
      </c>
      <c r="E259">
        <f t="shared" si="15"/>
        <v>76.595348316484802</v>
      </c>
    </row>
    <row r="260" spans="1:5" x14ac:dyDescent="0.75">
      <c r="A260" s="99">
        <v>0.747</v>
      </c>
      <c r="B260" s="152">
        <f t="shared" si="12"/>
        <v>14.080618273389453</v>
      </c>
      <c r="C260" s="18">
        <f t="shared" si="13"/>
        <v>14.755935256725181</v>
      </c>
      <c r="D260" s="18">
        <f t="shared" si="14"/>
        <v>91.233000000000004</v>
      </c>
      <c r="E260">
        <f t="shared" si="15"/>
        <v>76.477064743274823</v>
      </c>
    </row>
    <row r="261" spans="1:5" x14ac:dyDescent="0.75">
      <c r="A261" s="99">
        <v>0.75</v>
      </c>
      <c r="B261" s="152">
        <f t="shared" si="12"/>
        <v>14.137166941154069</v>
      </c>
      <c r="C261" s="18">
        <f t="shared" si="13"/>
        <v>14.874694820169418</v>
      </c>
      <c r="D261" s="18">
        <f t="shared" si="14"/>
        <v>91.233000000000004</v>
      </c>
      <c r="E261">
        <f t="shared" si="15"/>
        <v>76.35830517983058</v>
      </c>
    </row>
    <row r="262" spans="1:5" x14ac:dyDescent="0.75">
      <c r="A262" s="99">
        <v>0.753</v>
      </c>
      <c r="B262" s="152">
        <f t="shared" si="12"/>
        <v>14.193715608918685</v>
      </c>
      <c r="C262" s="18">
        <f t="shared" si="13"/>
        <v>14.993930373847894</v>
      </c>
      <c r="D262" s="18">
        <f t="shared" si="14"/>
        <v>91.233000000000004</v>
      </c>
      <c r="E262">
        <f t="shared" si="15"/>
        <v>76.239069626152116</v>
      </c>
    </row>
    <row r="263" spans="1:5" x14ac:dyDescent="0.75">
      <c r="A263" s="99">
        <v>0.75600000000000001</v>
      </c>
      <c r="B263" s="152">
        <f t="shared" si="12"/>
        <v>14.250264276683302</v>
      </c>
      <c r="C263" s="18">
        <f t="shared" si="13"/>
        <v>15.113641917760619</v>
      </c>
      <c r="D263" s="18">
        <f t="shared" si="14"/>
        <v>91.233000000000004</v>
      </c>
      <c r="E263">
        <f t="shared" si="15"/>
        <v>76.119358082239387</v>
      </c>
    </row>
    <row r="264" spans="1:5" x14ac:dyDescent="0.75">
      <c r="A264" s="99">
        <v>0.75900000000000001</v>
      </c>
      <c r="B264" s="152">
        <f t="shared" si="12"/>
        <v>14.306812944447918</v>
      </c>
      <c r="C264" s="18">
        <f t="shared" si="13"/>
        <v>15.233829451907589</v>
      </c>
      <c r="D264" s="18">
        <f t="shared" si="14"/>
        <v>91.233000000000004</v>
      </c>
      <c r="E264">
        <f t="shared" si="15"/>
        <v>75.999170548092422</v>
      </c>
    </row>
    <row r="265" spans="1:5" x14ac:dyDescent="0.75">
      <c r="A265" s="99">
        <v>0.76200000000000001</v>
      </c>
      <c r="B265" s="152">
        <f t="shared" si="12"/>
        <v>14.363361612212534</v>
      </c>
      <c r="C265" s="18">
        <f t="shared" si="13"/>
        <v>15.354492976288803</v>
      </c>
      <c r="D265" s="18">
        <f t="shared" si="14"/>
        <v>91.233000000000004</v>
      </c>
      <c r="E265">
        <f t="shared" si="15"/>
        <v>75.878507023711194</v>
      </c>
    </row>
    <row r="266" spans="1:5" x14ac:dyDescent="0.75">
      <c r="A266" s="99">
        <v>0.76500000000000001</v>
      </c>
      <c r="B266" s="152">
        <f t="shared" si="12"/>
        <v>14.419910279977151</v>
      </c>
      <c r="C266" s="18">
        <f t="shared" si="13"/>
        <v>15.47563249090426</v>
      </c>
      <c r="D266" s="18">
        <f t="shared" si="14"/>
        <v>91.233000000000004</v>
      </c>
      <c r="E266">
        <f t="shared" si="15"/>
        <v>75.757367509095744</v>
      </c>
    </row>
    <row r="267" spans="1:5" x14ac:dyDescent="0.75">
      <c r="A267" s="99">
        <v>0.76800000000000002</v>
      </c>
      <c r="B267" s="152">
        <f t="shared" si="12"/>
        <v>14.476458947741767</v>
      </c>
      <c r="C267" s="18">
        <f t="shared" si="13"/>
        <v>15.597247995753966</v>
      </c>
      <c r="D267" s="18">
        <f t="shared" si="14"/>
        <v>91.233000000000004</v>
      </c>
      <c r="E267">
        <f t="shared" si="15"/>
        <v>75.635752004246044</v>
      </c>
    </row>
    <row r="268" spans="1:5" x14ac:dyDescent="0.75">
      <c r="A268" s="99">
        <v>0.77100000000000002</v>
      </c>
      <c r="B268" s="152">
        <f t="shared" ref="B268:B331" si="16">A268*$E$3*60*1000</f>
        <v>14.533007615506385</v>
      </c>
      <c r="C268" s="18">
        <f t="shared" ref="C268:C331" si="17">($E$4*($B$2*$I$2*(A268^2)/(2*$E$2))+($E$5*$I$2*A268^2)/2+($E$6*A268))/1000</f>
        <v>15.719339490837916</v>
      </c>
      <c r="D268" s="18">
        <f t="shared" ref="D268:D331" si="18">$I$2*$I$3*$B$3/1000</f>
        <v>91.233000000000004</v>
      </c>
      <c r="E268">
        <f t="shared" ref="E268:E331" si="19">ABS(C268-D268)</f>
        <v>75.513660509162094</v>
      </c>
    </row>
    <row r="269" spans="1:5" x14ac:dyDescent="0.75">
      <c r="A269" s="99">
        <v>0.77400000000000002</v>
      </c>
      <c r="B269" s="152">
        <f t="shared" si="16"/>
        <v>14.589556283271001</v>
      </c>
      <c r="C269" s="18">
        <f t="shared" si="17"/>
        <v>15.841906976156114</v>
      </c>
      <c r="D269" s="18">
        <f t="shared" si="18"/>
        <v>91.233000000000004</v>
      </c>
      <c r="E269">
        <f t="shared" si="19"/>
        <v>75.391093023843894</v>
      </c>
    </row>
    <row r="270" spans="1:5" x14ac:dyDescent="0.75">
      <c r="A270" s="99">
        <v>0.77700000000000002</v>
      </c>
      <c r="B270" s="152">
        <f t="shared" si="16"/>
        <v>14.646104951035616</v>
      </c>
      <c r="C270" s="18">
        <f t="shared" si="17"/>
        <v>15.964950451708555</v>
      </c>
      <c r="D270" s="18">
        <f t="shared" si="18"/>
        <v>91.233000000000004</v>
      </c>
      <c r="E270">
        <f t="shared" si="19"/>
        <v>75.268049548291444</v>
      </c>
    </row>
    <row r="271" spans="1:5" x14ac:dyDescent="0.75">
      <c r="A271" s="99">
        <v>0.78</v>
      </c>
      <c r="B271" s="152">
        <f t="shared" si="16"/>
        <v>14.702653618800232</v>
      </c>
      <c r="C271" s="18">
        <f t="shared" si="17"/>
        <v>16.088469917495239</v>
      </c>
      <c r="D271" s="18">
        <f t="shared" si="18"/>
        <v>91.233000000000004</v>
      </c>
      <c r="E271">
        <f t="shared" si="19"/>
        <v>75.144530082504758</v>
      </c>
    </row>
    <row r="272" spans="1:5" x14ac:dyDescent="0.75">
      <c r="A272" s="99">
        <v>0.78300000000000003</v>
      </c>
      <c r="B272" s="152">
        <f t="shared" si="16"/>
        <v>14.759202286564848</v>
      </c>
      <c r="C272" s="18">
        <f t="shared" si="17"/>
        <v>16.212465373516171</v>
      </c>
      <c r="D272" s="18">
        <f t="shared" si="18"/>
        <v>91.233000000000004</v>
      </c>
      <c r="E272">
        <f t="shared" si="19"/>
        <v>75.020534626483837</v>
      </c>
    </row>
    <row r="273" spans="1:5" x14ac:dyDescent="0.75">
      <c r="A273" s="99">
        <v>0.78600000000000003</v>
      </c>
      <c r="B273" s="152">
        <f t="shared" si="16"/>
        <v>14.815750954329465</v>
      </c>
      <c r="C273" s="18">
        <f t="shared" si="17"/>
        <v>16.336936819771349</v>
      </c>
      <c r="D273" s="18">
        <f t="shared" si="18"/>
        <v>91.233000000000004</v>
      </c>
      <c r="E273">
        <f t="shared" si="19"/>
        <v>74.896063180228651</v>
      </c>
    </row>
    <row r="274" spans="1:5" x14ac:dyDescent="0.75">
      <c r="A274" s="99">
        <v>0.78900000000000003</v>
      </c>
      <c r="B274" s="152">
        <f t="shared" si="16"/>
        <v>14.872299622094081</v>
      </c>
      <c r="C274" s="18">
        <f t="shared" si="17"/>
        <v>16.461884256260777</v>
      </c>
      <c r="D274" s="18">
        <f t="shared" si="18"/>
        <v>91.233000000000004</v>
      </c>
      <c r="E274">
        <f t="shared" si="19"/>
        <v>74.77111574373923</v>
      </c>
    </row>
    <row r="275" spans="1:5" x14ac:dyDescent="0.75">
      <c r="A275" s="99">
        <v>0.79200000000000004</v>
      </c>
      <c r="B275" s="152">
        <f t="shared" si="16"/>
        <v>14.928848289858697</v>
      </c>
      <c r="C275" s="18">
        <f t="shared" si="17"/>
        <v>16.587307682984438</v>
      </c>
      <c r="D275" s="18">
        <f t="shared" si="18"/>
        <v>91.233000000000004</v>
      </c>
      <c r="E275">
        <f t="shared" si="19"/>
        <v>74.645692317015573</v>
      </c>
    </row>
    <row r="276" spans="1:5" x14ac:dyDescent="0.75">
      <c r="A276" s="99">
        <v>0.79500000000000004</v>
      </c>
      <c r="B276" s="152">
        <f t="shared" si="16"/>
        <v>14.985396957623314</v>
      </c>
      <c r="C276" s="18">
        <f t="shared" si="17"/>
        <v>16.713207099942359</v>
      </c>
      <c r="D276" s="18">
        <f t="shared" si="18"/>
        <v>91.233000000000004</v>
      </c>
      <c r="E276">
        <f t="shared" si="19"/>
        <v>74.519792900057638</v>
      </c>
    </row>
    <row r="277" spans="1:5" x14ac:dyDescent="0.75">
      <c r="A277" s="99">
        <v>0.79800000000000004</v>
      </c>
      <c r="B277" s="152">
        <f t="shared" si="16"/>
        <v>15.04194562538793</v>
      </c>
      <c r="C277" s="18">
        <f t="shared" si="17"/>
        <v>16.839582507134512</v>
      </c>
      <c r="D277" s="18">
        <f t="shared" si="18"/>
        <v>91.233000000000004</v>
      </c>
      <c r="E277">
        <f t="shared" si="19"/>
        <v>74.393417492865495</v>
      </c>
    </row>
    <row r="278" spans="1:5" x14ac:dyDescent="0.75">
      <c r="A278" s="99">
        <v>0.80100000000000005</v>
      </c>
      <c r="B278" s="152">
        <f t="shared" si="16"/>
        <v>15.098494293152545</v>
      </c>
      <c r="C278" s="18">
        <f t="shared" si="17"/>
        <v>16.966433904560922</v>
      </c>
      <c r="D278" s="18">
        <f t="shared" si="18"/>
        <v>91.233000000000004</v>
      </c>
      <c r="E278">
        <f t="shared" si="19"/>
        <v>74.266566095439089</v>
      </c>
    </row>
    <row r="279" spans="1:5" x14ac:dyDescent="0.75">
      <c r="A279" s="99">
        <v>0.80400000000000005</v>
      </c>
      <c r="B279" s="152">
        <f t="shared" si="16"/>
        <v>15.155042960917161</v>
      </c>
      <c r="C279" s="18">
        <f t="shared" si="17"/>
        <v>17.093761292221576</v>
      </c>
      <c r="D279" s="18">
        <f t="shared" si="18"/>
        <v>91.233000000000004</v>
      </c>
      <c r="E279">
        <f t="shared" si="19"/>
        <v>74.139238707778432</v>
      </c>
    </row>
    <row r="280" spans="1:5" x14ac:dyDescent="0.75">
      <c r="A280" s="99">
        <v>0.80700000000000005</v>
      </c>
      <c r="B280" s="152">
        <f t="shared" si="16"/>
        <v>15.211591628681781</v>
      </c>
      <c r="C280" s="18">
        <f t="shared" si="17"/>
        <v>17.221564670116464</v>
      </c>
      <c r="D280" s="18">
        <f t="shared" si="18"/>
        <v>91.233000000000004</v>
      </c>
      <c r="E280">
        <f t="shared" si="19"/>
        <v>74.01143532988354</v>
      </c>
    </row>
    <row r="281" spans="1:5" x14ac:dyDescent="0.75">
      <c r="A281" s="99">
        <v>0.81</v>
      </c>
      <c r="B281" s="152">
        <f t="shared" si="16"/>
        <v>15.268140296446397</v>
      </c>
      <c r="C281" s="18">
        <f t="shared" si="17"/>
        <v>17.34984403824561</v>
      </c>
      <c r="D281" s="18">
        <f t="shared" si="18"/>
        <v>91.233000000000004</v>
      </c>
      <c r="E281">
        <f t="shared" si="19"/>
        <v>73.883155961754397</v>
      </c>
    </row>
    <row r="282" spans="1:5" x14ac:dyDescent="0.75">
      <c r="A282" s="99">
        <v>0.81299999999999994</v>
      </c>
      <c r="B282" s="152">
        <f t="shared" si="16"/>
        <v>15.32468896421101</v>
      </c>
      <c r="C282" s="18">
        <f t="shared" si="17"/>
        <v>17.478599396608988</v>
      </c>
      <c r="D282" s="18">
        <f t="shared" si="18"/>
        <v>91.233000000000004</v>
      </c>
      <c r="E282">
        <f t="shared" si="19"/>
        <v>73.754400603391019</v>
      </c>
    </row>
    <row r="283" spans="1:5" x14ac:dyDescent="0.75">
      <c r="A283" s="99">
        <v>0.81599999999999995</v>
      </c>
      <c r="B283" s="152">
        <f t="shared" si="16"/>
        <v>15.381237631975626</v>
      </c>
      <c r="C283" s="18">
        <f t="shared" si="17"/>
        <v>17.607830745206623</v>
      </c>
      <c r="D283" s="18">
        <f t="shared" si="18"/>
        <v>91.233000000000004</v>
      </c>
      <c r="E283">
        <f t="shared" si="19"/>
        <v>73.625169254793377</v>
      </c>
    </row>
    <row r="284" spans="1:5" x14ac:dyDescent="0.75">
      <c r="A284" s="99">
        <v>0.81899999999999995</v>
      </c>
      <c r="B284" s="152">
        <f t="shared" si="16"/>
        <v>15.437786299740242</v>
      </c>
      <c r="C284" s="18">
        <f t="shared" si="17"/>
        <v>17.737538084038501</v>
      </c>
      <c r="D284" s="18">
        <f t="shared" si="18"/>
        <v>91.233000000000004</v>
      </c>
      <c r="E284">
        <f t="shared" si="19"/>
        <v>73.495461915961499</v>
      </c>
    </row>
    <row r="285" spans="1:5" x14ac:dyDescent="0.75">
      <c r="A285" s="99">
        <v>0.82199999999999995</v>
      </c>
      <c r="B285" s="152">
        <f t="shared" si="16"/>
        <v>15.494334967504857</v>
      </c>
      <c r="C285" s="18">
        <f t="shared" si="17"/>
        <v>17.867721413104626</v>
      </c>
      <c r="D285" s="18">
        <f t="shared" si="18"/>
        <v>91.233000000000004</v>
      </c>
      <c r="E285">
        <f t="shared" si="19"/>
        <v>73.365278586895386</v>
      </c>
    </row>
    <row r="286" spans="1:5" x14ac:dyDescent="0.75">
      <c r="A286" s="99">
        <v>0.82499999999999996</v>
      </c>
      <c r="B286" s="152">
        <f t="shared" si="16"/>
        <v>15.550883635269475</v>
      </c>
      <c r="C286" s="18">
        <f t="shared" si="17"/>
        <v>17.998380732404993</v>
      </c>
      <c r="D286" s="18">
        <f t="shared" si="18"/>
        <v>91.233000000000004</v>
      </c>
      <c r="E286">
        <f t="shared" si="19"/>
        <v>73.234619267595008</v>
      </c>
    </row>
    <row r="287" spans="1:5" x14ac:dyDescent="0.75">
      <c r="A287" s="99">
        <v>0.82799999999999996</v>
      </c>
      <c r="B287" s="152">
        <f t="shared" si="16"/>
        <v>15.607432303034091</v>
      </c>
      <c r="C287" s="18">
        <f t="shared" si="17"/>
        <v>18.129516041939606</v>
      </c>
      <c r="D287" s="18">
        <f t="shared" si="18"/>
        <v>91.233000000000004</v>
      </c>
      <c r="E287">
        <f t="shared" si="19"/>
        <v>73.103483958060394</v>
      </c>
    </row>
    <row r="288" spans="1:5" x14ac:dyDescent="0.75">
      <c r="A288" s="99">
        <v>0.83099999999999996</v>
      </c>
      <c r="B288" s="152">
        <f t="shared" si="16"/>
        <v>15.663980970798709</v>
      </c>
      <c r="C288" s="18">
        <f t="shared" si="17"/>
        <v>18.261127341708466</v>
      </c>
      <c r="D288" s="18">
        <f t="shared" si="18"/>
        <v>91.233000000000004</v>
      </c>
      <c r="E288">
        <f t="shared" si="19"/>
        <v>72.971872658291545</v>
      </c>
    </row>
    <row r="289" spans="1:5" x14ac:dyDescent="0.75">
      <c r="A289" s="99">
        <v>0.83399999999999996</v>
      </c>
      <c r="B289" s="152">
        <f t="shared" si="16"/>
        <v>15.720529638563324</v>
      </c>
      <c r="C289" s="18">
        <f t="shared" si="17"/>
        <v>18.393214631711569</v>
      </c>
      <c r="D289" s="18">
        <f t="shared" si="18"/>
        <v>91.233000000000004</v>
      </c>
      <c r="E289">
        <f t="shared" si="19"/>
        <v>72.839785368288432</v>
      </c>
    </row>
    <row r="290" spans="1:5" x14ac:dyDescent="0.75">
      <c r="A290" s="99">
        <v>0.83699999999999997</v>
      </c>
      <c r="B290" s="152">
        <f t="shared" si="16"/>
        <v>15.777078306327939</v>
      </c>
      <c r="C290" s="18">
        <f t="shared" si="17"/>
        <v>18.525777911948918</v>
      </c>
      <c r="D290" s="18">
        <f t="shared" si="18"/>
        <v>91.233000000000004</v>
      </c>
      <c r="E290">
        <f t="shared" si="19"/>
        <v>72.707222088051083</v>
      </c>
    </row>
    <row r="291" spans="1:5" x14ac:dyDescent="0.75">
      <c r="A291" s="99">
        <v>0.84</v>
      </c>
      <c r="B291" s="152">
        <f t="shared" si="16"/>
        <v>15.833626974092557</v>
      </c>
      <c r="C291" s="18">
        <f t="shared" si="17"/>
        <v>18.658817182420513</v>
      </c>
      <c r="D291" s="18">
        <f t="shared" si="18"/>
        <v>91.233000000000004</v>
      </c>
      <c r="E291">
        <f t="shared" si="19"/>
        <v>72.574182817579498</v>
      </c>
    </row>
    <row r="292" spans="1:5" x14ac:dyDescent="0.75">
      <c r="A292" s="99">
        <v>0.84299999999999997</v>
      </c>
      <c r="B292" s="152">
        <f t="shared" si="16"/>
        <v>15.890175641857171</v>
      </c>
      <c r="C292" s="18">
        <f t="shared" si="17"/>
        <v>18.792332443126355</v>
      </c>
      <c r="D292" s="18">
        <f t="shared" si="18"/>
        <v>91.233000000000004</v>
      </c>
      <c r="E292">
        <f t="shared" si="19"/>
        <v>72.440667556873649</v>
      </c>
    </row>
    <row r="293" spans="1:5" x14ac:dyDescent="0.75">
      <c r="A293" s="99">
        <v>0.84599999999999997</v>
      </c>
      <c r="B293" s="152">
        <f t="shared" si="16"/>
        <v>15.946724309621789</v>
      </c>
      <c r="C293" s="18">
        <f t="shared" si="17"/>
        <v>18.92632369406644</v>
      </c>
      <c r="D293" s="18">
        <f t="shared" si="18"/>
        <v>91.233000000000004</v>
      </c>
      <c r="E293">
        <f t="shared" si="19"/>
        <v>72.306676305933564</v>
      </c>
    </row>
    <row r="294" spans="1:5" x14ac:dyDescent="0.75">
      <c r="A294" s="99">
        <v>0.84899999999999998</v>
      </c>
      <c r="B294" s="152">
        <f t="shared" si="16"/>
        <v>16.003272977386402</v>
      </c>
      <c r="C294" s="18">
        <f t="shared" si="17"/>
        <v>19.060790935240771</v>
      </c>
      <c r="D294" s="18">
        <f t="shared" si="18"/>
        <v>91.233000000000004</v>
      </c>
      <c r="E294">
        <f t="shared" si="19"/>
        <v>72.17220906475923</v>
      </c>
    </row>
    <row r="295" spans="1:5" x14ac:dyDescent="0.75">
      <c r="A295" s="99">
        <v>0.85199999999999998</v>
      </c>
      <c r="B295" s="152">
        <f t="shared" si="16"/>
        <v>16.059821645151025</v>
      </c>
      <c r="C295" s="18">
        <f t="shared" si="17"/>
        <v>19.195734166649348</v>
      </c>
      <c r="D295" s="18">
        <f t="shared" si="18"/>
        <v>91.233000000000004</v>
      </c>
      <c r="E295">
        <f t="shared" si="19"/>
        <v>72.037265833350659</v>
      </c>
    </row>
    <row r="296" spans="1:5" x14ac:dyDescent="0.75">
      <c r="A296" s="99">
        <v>0.85499999999999998</v>
      </c>
      <c r="B296" s="152">
        <f t="shared" si="16"/>
        <v>16.116370312915638</v>
      </c>
      <c r="C296" s="18">
        <f t="shared" si="17"/>
        <v>19.331153388292172</v>
      </c>
      <c r="D296" s="18">
        <f t="shared" si="18"/>
        <v>91.233000000000004</v>
      </c>
      <c r="E296">
        <f t="shared" si="19"/>
        <v>71.901846611707839</v>
      </c>
    </row>
    <row r="297" spans="1:5" x14ac:dyDescent="0.75">
      <c r="A297" s="99">
        <v>0.85799999999999998</v>
      </c>
      <c r="B297" s="152">
        <f t="shared" si="16"/>
        <v>16.172918980680254</v>
      </c>
      <c r="C297" s="18">
        <f t="shared" si="17"/>
        <v>19.467048600169242</v>
      </c>
      <c r="D297" s="18">
        <f t="shared" si="18"/>
        <v>91.233000000000004</v>
      </c>
      <c r="E297">
        <f t="shared" si="19"/>
        <v>71.765951399830755</v>
      </c>
    </row>
    <row r="298" spans="1:5" x14ac:dyDescent="0.75">
      <c r="A298" s="99">
        <v>0.86099999999999999</v>
      </c>
      <c r="B298" s="152">
        <f t="shared" si="16"/>
        <v>16.229467648444871</v>
      </c>
      <c r="C298" s="18">
        <f t="shared" si="17"/>
        <v>19.603419802280555</v>
      </c>
      <c r="D298" s="18">
        <f t="shared" si="18"/>
        <v>91.233000000000004</v>
      </c>
      <c r="E298">
        <f t="shared" si="19"/>
        <v>71.629580197719449</v>
      </c>
    </row>
    <row r="299" spans="1:5" x14ac:dyDescent="0.75">
      <c r="A299" s="99">
        <v>0.86399999999999999</v>
      </c>
      <c r="B299" s="152">
        <f t="shared" si="16"/>
        <v>16.286016316209487</v>
      </c>
      <c r="C299" s="18">
        <f t="shared" si="17"/>
        <v>19.740266994626108</v>
      </c>
      <c r="D299" s="18">
        <f t="shared" si="18"/>
        <v>91.233000000000004</v>
      </c>
      <c r="E299">
        <f t="shared" si="19"/>
        <v>71.492733005373893</v>
      </c>
    </row>
    <row r="300" spans="1:5" x14ac:dyDescent="0.75">
      <c r="A300" s="99">
        <v>0.86699999999999999</v>
      </c>
      <c r="B300" s="152">
        <f t="shared" si="16"/>
        <v>16.342564983974103</v>
      </c>
      <c r="C300" s="18">
        <f t="shared" si="17"/>
        <v>19.877590177205914</v>
      </c>
      <c r="D300" s="18">
        <f t="shared" si="18"/>
        <v>91.233000000000004</v>
      </c>
      <c r="E300">
        <f t="shared" si="19"/>
        <v>71.355409822794087</v>
      </c>
    </row>
    <row r="301" spans="1:5" x14ac:dyDescent="0.75">
      <c r="A301" s="99">
        <v>0.87</v>
      </c>
      <c r="B301" s="152">
        <f t="shared" si="16"/>
        <v>16.39911365173872</v>
      </c>
      <c r="C301" s="18">
        <f t="shared" si="17"/>
        <v>20.015389350019966</v>
      </c>
      <c r="D301" s="18">
        <f t="shared" si="18"/>
        <v>91.233000000000004</v>
      </c>
      <c r="E301">
        <f t="shared" si="19"/>
        <v>71.217610649980031</v>
      </c>
    </row>
    <row r="302" spans="1:5" x14ac:dyDescent="0.75">
      <c r="A302" s="99">
        <v>0.873</v>
      </c>
      <c r="B302" s="152">
        <f t="shared" si="16"/>
        <v>16.455662319503336</v>
      </c>
      <c r="C302" s="18">
        <f t="shared" si="17"/>
        <v>20.153664513068261</v>
      </c>
      <c r="D302" s="18">
        <f t="shared" si="18"/>
        <v>91.233000000000004</v>
      </c>
      <c r="E302">
        <f t="shared" si="19"/>
        <v>71.07933548693174</v>
      </c>
    </row>
    <row r="303" spans="1:5" x14ac:dyDescent="0.75">
      <c r="A303" s="99">
        <v>0.876</v>
      </c>
      <c r="B303" s="152">
        <f t="shared" si="16"/>
        <v>16.512210987267952</v>
      </c>
      <c r="C303" s="18">
        <f t="shared" si="17"/>
        <v>20.292415666350802</v>
      </c>
      <c r="D303" s="18">
        <f t="shared" si="18"/>
        <v>91.233000000000004</v>
      </c>
      <c r="E303">
        <f t="shared" si="19"/>
        <v>70.940584333649198</v>
      </c>
    </row>
    <row r="304" spans="1:5" x14ac:dyDescent="0.75">
      <c r="A304" s="99">
        <v>0.879</v>
      </c>
      <c r="B304" s="152">
        <f t="shared" si="16"/>
        <v>16.568759655032569</v>
      </c>
      <c r="C304" s="18">
        <f t="shared" si="17"/>
        <v>20.431642809867586</v>
      </c>
      <c r="D304" s="18">
        <f t="shared" si="18"/>
        <v>91.233000000000004</v>
      </c>
      <c r="E304">
        <f t="shared" si="19"/>
        <v>70.801357190132421</v>
      </c>
    </row>
    <row r="305" spans="1:5" x14ac:dyDescent="0.75">
      <c r="A305" s="99">
        <v>0.88200000000000001</v>
      </c>
      <c r="B305" s="152">
        <f t="shared" si="16"/>
        <v>16.625308322797185</v>
      </c>
      <c r="C305" s="18">
        <f t="shared" si="17"/>
        <v>20.571345943618621</v>
      </c>
      <c r="D305" s="18">
        <f t="shared" si="18"/>
        <v>91.233000000000004</v>
      </c>
      <c r="E305">
        <f t="shared" si="19"/>
        <v>70.66165405638138</v>
      </c>
    </row>
    <row r="306" spans="1:5" x14ac:dyDescent="0.75">
      <c r="A306" s="99">
        <v>0.88500000000000001</v>
      </c>
      <c r="B306" s="152">
        <f t="shared" si="16"/>
        <v>16.681856990561801</v>
      </c>
      <c r="C306" s="18">
        <f t="shared" si="17"/>
        <v>20.711525067603901</v>
      </c>
      <c r="D306" s="18">
        <f t="shared" si="18"/>
        <v>91.233000000000004</v>
      </c>
      <c r="E306">
        <f t="shared" si="19"/>
        <v>70.521474932396103</v>
      </c>
    </row>
    <row r="307" spans="1:5" x14ac:dyDescent="0.75">
      <c r="A307" s="99">
        <v>0.88800000000000001</v>
      </c>
      <c r="B307" s="152">
        <f t="shared" si="16"/>
        <v>16.738405658326418</v>
      </c>
      <c r="C307" s="18">
        <f t="shared" si="17"/>
        <v>20.852180181823417</v>
      </c>
      <c r="D307" s="18">
        <f t="shared" si="18"/>
        <v>91.233000000000004</v>
      </c>
      <c r="E307">
        <f t="shared" si="19"/>
        <v>70.38081981817659</v>
      </c>
    </row>
    <row r="308" spans="1:5" x14ac:dyDescent="0.75">
      <c r="A308" s="99">
        <v>0.89100000000000001</v>
      </c>
      <c r="B308" s="152">
        <f t="shared" si="16"/>
        <v>16.794954326091034</v>
      </c>
      <c r="C308" s="18">
        <f t="shared" si="17"/>
        <v>20.99331128627718</v>
      </c>
      <c r="D308" s="18">
        <f t="shared" si="18"/>
        <v>91.233000000000004</v>
      </c>
      <c r="E308">
        <f t="shared" si="19"/>
        <v>70.239688713722828</v>
      </c>
    </row>
    <row r="309" spans="1:5" x14ac:dyDescent="0.75">
      <c r="A309" s="99">
        <v>0.89400000000000002</v>
      </c>
      <c r="B309" s="152">
        <f t="shared" si="16"/>
        <v>16.85150299385565</v>
      </c>
      <c r="C309" s="18">
        <f t="shared" si="17"/>
        <v>21.1349183809652</v>
      </c>
      <c r="D309" s="18">
        <f t="shared" si="18"/>
        <v>91.233000000000004</v>
      </c>
      <c r="E309">
        <f t="shared" si="19"/>
        <v>70.098081619034801</v>
      </c>
    </row>
    <row r="310" spans="1:5" x14ac:dyDescent="0.75">
      <c r="A310" s="99">
        <v>0.89700000000000002</v>
      </c>
      <c r="B310" s="152">
        <f t="shared" si="16"/>
        <v>16.908051661620267</v>
      </c>
      <c r="C310" s="18">
        <f t="shared" si="17"/>
        <v>21.277001465887459</v>
      </c>
      <c r="D310" s="18">
        <f t="shared" si="18"/>
        <v>91.233000000000004</v>
      </c>
      <c r="E310">
        <f t="shared" si="19"/>
        <v>69.955998534112553</v>
      </c>
    </row>
    <row r="311" spans="1:5" x14ac:dyDescent="0.75">
      <c r="A311" s="99">
        <v>0.9</v>
      </c>
      <c r="B311" s="152">
        <f t="shared" si="16"/>
        <v>16.964600329384883</v>
      </c>
      <c r="C311" s="18">
        <f t="shared" si="17"/>
        <v>21.419560541043957</v>
      </c>
      <c r="D311" s="18">
        <f t="shared" si="18"/>
        <v>91.233000000000004</v>
      </c>
      <c r="E311">
        <f t="shared" si="19"/>
        <v>69.813439458956054</v>
      </c>
    </row>
    <row r="312" spans="1:5" x14ac:dyDescent="0.75">
      <c r="A312" s="99">
        <v>0.90300000000000002</v>
      </c>
      <c r="B312" s="152">
        <f t="shared" si="16"/>
        <v>17.021148997149499</v>
      </c>
      <c r="C312" s="18">
        <f t="shared" si="17"/>
        <v>21.562595606434712</v>
      </c>
      <c r="D312" s="18">
        <f t="shared" si="18"/>
        <v>91.233000000000004</v>
      </c>
      <c r="E312">
        <f t="shared" si="19"/>
        <v>69.670404393565292</v>
      </c>
    </row>
    <row r="313" spans="1:5" x14ac:dyDescent="0.75">
      <c r="A313" s="99">
        <v>0.90600000000000003</v>
      </c>
      <c r="B313" s="152">
        <f t="shared" si="16"/>
        <v>17.077697664914115</v>
      </c>
      <c r="C313" s="18">
        <f t="shared" si="17"/>
        <v>21.706106662059703</v>
      </c>
      <c r="D313" s="18">
        <f t="shared" si="18"/>
        <v>91.233000000000004</v>
      </c>
      <c r="E313">
        <f t="shared" si="19"/>
        <v>69.526893337940294</v>
      </c>
    </row>
    <row r="314" spans="1:5" x14ac:dyDescent="0.75">
      <c r="A314" s="99">
        <v>0.90900000000000003</v>
      </c>
      <c r="B314" s="152">
        <f t="shared" si="16"/>
        <v>17.134246332678735</v>
      </c>
      <c r="C314" s="18">
        <f t="shared" si="17"/>
        <v>21.850093707918944</v>
      </c>
      <c r="D314" s="18">
        <f t="shared" si="18"/>
        <v>91.233000000000004</v>
      </c>
      <c r="E314">
        <f t="shared" si="19"/>
        <v>69.38290629208106</v>
      </c>
    </row>
    <row r="315" spans="1:5" x14ac:dyDescent="0.75">
      <c r="A315" s="99">
        <v>0.91200000000000003</v>
      </c>
      <c r="B315" s="152">
        <f t="shared" si="16"/>
        <v>17.190795000443348</v>
      </c>
      <c r="C315" s="18">
        <f t="shared" si="17"/>
        <v>21.994556744012428</v>
      </c>
      <c r="D315" s="18">
        <f t="shared" si="18"/>
        <v>91.233000000000004</v>
      </c>
      <c r="E315">
        <f t="shared" si="19"/>
        <v>69.238443255987576</v>
      </c>
    </row>
    <row r="316" spans="1:5" x14ac:dyDescent="0.75">
      <c r="A316" s="99">
        <v>0.91500000000000004</v>
      </c>
      <c r="B316" s="152">
        <f t="shared" si="16"/>
        <v>17.247343668207968</v>
      </c>
      <c r="C316" s="18">
        <f t="shared" si="17"/>
        <v>22.139495770340158</v>
      </c>
      <c r="D316" s="18">
        <f t="shared" si="18"/>
        <v>91.233000000000004</v>
      </c>
      <c r="E316">
        <f t="shared" si="19"/>
        <v>69.093504229659843</v>
      </c>
    </row>
    <row r="317" spans="1:5" x14ac:dyDescent="0.75">
      <c r="A317" s="99">
        <v>0.91800000000000004</v>
      </c>
      <c r="B317" s="152">
        <f t="shared" si="16"/>
        <v>17.303892335972581</v>
      </c>
      <c r="C317" s="18">
        <f t="shared" si="17"/>
        <v>22.284910786902135</v>
      </c>
      <c r="D317" s="18">
        <f t="shared" si="18"/>
        <v>91.233000000000004</v>
      </c>
      <c r="E317">
        <f t="shared" si="19"/>
        <v>68.948089213097873</v>
      </c>
    </row>
    <row r="318" spans="1:5" x14ac:dyDescent="0.75">
      <c r="A318" s="99">
        <v>0.92100000000000004</v>
      </c>
      <c r="B318" s="152">
        <f t="shared" si="16"/>
        <v>17.360441003737197</v>
      </c>
      <c r="C318" s="18">
        <f t="shared" si="17"/>
        <v>22.430801793698357</v>
      </c>
      <c r="D318" s="18">
        <f t="shared" si="18"/>
        <v>91.233000000000004</v>
      </c>
      <c r="E318">
        <f t="shared" si="19"/>
        <v>68.802198206301654</v>
      </c>
    </row>
    <row r="319" spans="1:5" x14ac:dyDescent="0.75">
      <c r="A319" s="99">
        <v>0.92400000000000004</v>
      </c>
      <c r="B319" s="152">
        <f t="shared" si="16"/>
        <v>17.416989671501813</v>
      </c>
      <c r="C319" s="18">
        <f t="shared" si="17"/>
        <v>22.577168790728823</v>
      </c>
      <c r="D319" s="18">
        <f t="shared" si="18"/>
        <v>91.233000000000004</v>
      </c>
      <c r="E319">
        <f t="shared" si="19"/>
        <v>68.655831209271184</v>
      </c>
    </row>
    <row r="320" spans="1:5" x14ac:dyDescent="0.75">
      <c r="A320" s="99">
        <v>0.92700000000000005</v>
      </c>
      <c r="B320" s="152">
        <f t="shared" si="16"/>
        <v>17.473538339266426</v>
      </c>
      <c r="C320" s="18">
        <f t="shared" si="17"/>
        <v>22.724011777993539</v>
      </c>
      <c r="D320" s="18">
        <f t="shared" si="18"/>
        <v>91.233000000000004</v>
      </c>
      <c r="E320">
        <f t="shared" si="19"/>
        <v>68.508988222006465</v>
      </c>
    </row>
    <row r="321" spans="1:5" x14ac:dyDescent="0.75">
      <c r="A321" s="99">
        <v>0.93</v>
      </c>
      <c r="B321" s="152">
        <f t="shared" si="16"/>
        <v>17.530087007031046</v>
      </c>
      <c r="C321" s="18">
        <f t="shared" si="17"/>
        <v>22.871330755492497</v>
      </c>
      <c r="D321" s="18">
        <f t="shared" si="18"/>
        <v>91.233000000000004</v>
      </c>
      <c r="E321">
        <f t="shared" si="19"/>
        <v>68.36166924450751</v>
      </c>
    </row>
    <row r="322" spans="1:5" x14ac:dyDescent="0.75">
      <c r="A322" s="99">
        <v>0.93300000000000005</v>
      </c>
      <c r="B322" s="152">
        <f t="shared" si="16"/>
        <v>17.586635674795662</v>
      </c>
      <c r="C322" s="18">
        <f t="shared" si="17"/>
        <v>23.019125723225699</v>
      </c>
      <c r="D322" s="18">
        <f t="shared" si="18"/>
        <v>91.233000000000004</v>
      </c>
      <c r="E322">
        <f t="shared" si="19"/>
        <v>68.213874276774305</v>
      </c>
    </row>
    <row r="323" spans="1:5" x14ac:dyDescent="0.75">
      <c r="A323" s="99">
        <v>0.93600000000000005</v>
      </c>
      <c r="B323" s="152">
        <f t="shared" si="16"/>
        <v>17.643184342560282</v>
      </c>
      <c r="C323" s="18">
        <f t="shared" si="17"/>
        <v>23.16739668119315</v>
      </c>
      <c r="D323" s="18">
        <f t="shared" si="18"/>
        <v>91.233000000000004</v>
      </c>
      <c r="E323">
        <f t="shared" si="19"/>
        <v>68.065603318806851</v>
      </c>
    </row>
    <row r="324" spans="1:5" x14ac:dyDescent="0.75">
      <c r="A324" s="99">
        <v>0.93899999999999995</v>
      </c>
      <c r="B324" s="152">
        <f t="shared" si="16"/>
        <v>17.699733010324891</v>
      </c>
      <c r="C324" s="18">
        <f t="shared" si="17"/>
        <v>23.316143629394837</v>
      </c>
      <c r="D324" s="18">
        <f t="shared" si="18"/>
        <v>91.233000000000004</v>
      </c>
      <c r="E324">
        <f t="shared" si="19"/>
        <v>67.91685637060516</v>
      </c>
    </row>
    <row r="325" spans="1:5" x14ac:dyDescent="0.75">
      <c r="A325" s="99">
        <v>0.94199999999999995</v>
      </c>
      <c r="B325" s="152">
        <f t="shared" si="16"/>
        <v>17.756281678089511</v>
      </c>
      <c r="C325" s="18">
        <f t="shared" si="17"/>
        <v>23.465366567830774</v>
      </c>
      <c r="D325" s="18">
        <f t="shared" si="18"/>
        <v>91.233000000000004</v>
      </c>
      <c r="E325">
        <f t="shared" si="19"/>
        <v>67.767633432169234</v>
      </c>
    </row>
    <row r="326" spans="1:5" x14ac:dyDescent="0.75">
      <c r="A326" s="99">
        <v>0.94499999999999995</v>
      </c>
      <c r="B326" s="152">
        <f t="shared" si="16"/>
        <v>17.812830345854124</v>
      </c>
      <c r="C326" s="18">
        <f t="shared" si="17"/>
        <v>23.615065496500961</v>
      </c>
      <c r="D326" s="18">
        <f t="shared" si="18"/>
        <v>91.233000000000004</v>
      </c>
      <c r="E326">
        <f t="shared" si="19"/>
        <v>67.617934503499043</v>
      </c>
    </row>
    <row r="327" spans="1:5" x14ac:dyDescent="0.75">
      <c r="A327" s="99">
        <v>0.94799999999999995</v>
      </c>
      <c r="B327" s="152">
        <f t="shared" si="16"/>
        <v>17.86937901361874</v>
      </c>
      <c r="C327" s="18">
        <f t="shared" si="17"/>
        <v>23.76524041540539</v>
      </c>
      <c r="D327" s="18">
        <f t="shared" si="18"/>
        <v>91.233000000000004</v>
      </c>
      <c r="E327">
        <f t="shared" si="19"/>
        <v>67.467759584594617</v>
      </c>
    </row>
    <row r="328" spans="1:5" x14ac:dyDescent="0.75">
      <c r="A328" s="99">
        <v>0.95099999999999996</v>
      </c>
      <c r="B328" s="152">
        <f t="shared" si="16"/>
        <v>17.92592768138336</v>
      </c>
      <c r="C328" s="18">
        <f t="shared" si="17"/>
        <v>23.91589132454407</v>
      </c>
      <c r="D328" s="18">
        <f t="shared" si="18"/>
        <v>91.233000000000004</v>
      </c>
      <c r="E328">
        <f t="shared" si="19"/>
        <v>67.317108675455927</v>
      </c>
    </row>
    <row r="329" spans="1:5" x14ac:dyDescent="0.75">
      <c r="A329" s="99">
        <v>0.95399999999999996</v>
      </c>
      <c r="B329" s="152">
        <f t="shared" si="16"/>
        <v>17.982476349147976</v>
      </c>
      <c r="C329" s="18">
        <f t="shared" si="17"/>
        <v>24.067018223916993</v>
      </c>
      <c r="D329" s="18">
        <f t="shared" si="18"/>
        <v>91.233000000000004</v>
      </c>
      <c r="E329">
        <f t="shared" si="19"/>
        <v>67.165981776083015</v>
      </c>
    </row>
    <row r="330" spans="1:5" x14ac:dyDescent="0.75">
      <c r="A330" s="99">
        <v>0.95699999999999996</v>
      </c>
      <c r="B330" s="152">
        <f t="shared" si="16"/>
        <v>18.039025016912593</v>
      </c>
      <c r="C330" s="18">
        <f t="shared" si="17"/>
        <v>24.218621113524154</v>
      </c>
      <c r="D330" s="18">
        <f t="shared" si="18"/>
        <v>91.233000000000004</v>
      </c>
      <c r="E330">
        <f t="shared" si="19"/>
        <v>67.014378886475853</v>
      </c>
    </row>
    <row r="331" spans="1:5" x14ac:dyDescent="0.75">
      <c r="A331" s="99">
        <v>0.96</v>
      </c>
      <c r="B331" s="152">
        <f t="shared" si="16"/>
        <v>18.095573684677209</v>
      </c>
      <c r="C331" s="18">
        <f t="shared" si="17"/>
        <v>24.370699993365569</v>
      </c>
      <c r="D331" s="18">
        <f t="shared" si="18"/>
        <v>91.233000000000004</v>
      </c>
      <c r="E331">
        <f t="shared" si="19"/>
        <v>66.862300006634428</v>
      </c>
    </row>
    <row r="332" spans="1:5" x14ac:dyDescent="0.75">
      <c r="A332" s="99">
        <v>0.96299999999999997</v>
      </c>
      <c r="B332" s="152">
        <f t="shared" ref="B332:B395" si="20">A332*$E$3*60*1000</f>
        <v>18.152122352441825</v>
      </c>
      <c r="C332" s="18">
        <f t="shared" ref="C332:C395" si="21">($E$4*($B$2*$I$2*(A332^2)/(2*$E$2))+($E$5*$I$2*A332^2)/2+($E$6*A332))/1000</f>
        <v>24.523254863441228</v>
      </c>
      <c r="D332" s="18">
        <f t="shared" ref="D332:D395" si="22">$I$2*$I$3*$B$3/1000</f>
        <v>91.233000000000004</v>
      </c>
      <c r="E332">
        <f t="shared" ref="E332:E395" si="23">ABS(C332-D332)</f>
        <v>66.70974513655878</v>
      </c>
    </row>
    <row r="333" spans="1:5" x14ac:dyDescent="0.75">
      <c r="A333" s="99">
        <v>0.96599999999999997</v>
      </c>
      <c r="B333" s="152">
        <f t="shared" si="20"/>
        <v>18.208671020206438</v>
      </c>
      <c r="C333" s="18">
        <f t="shared" si="21"/>
        <v>24.676285723751128</v>
      </c>
      <c r="D333" s="18">
        <f t="shared" si="22"/>
        <v>91.233000000000004</v>
      </c>
      <c r="E333">
        <f t="shared" si="23"/>
        <v>66.556714276248869</v>
      </c>
    </row>
    <row r="334" spans="1:5" x14ac:dyDescent="0.75">
      <c r="A334" s="99">
        <v>0.96899999999999997</v>
      </c>
      <c r="B334" s="152">
        <f t="shared" si="20"/>
        <v>18.265219687971054</v>
      </c>
      <c r="C334" s="18">
        <f t="shared" si="21"/>
        <v>24.829792574295279</v>
      </c>
      <c r="D334" s="18">
        <f t="shared" si="22"/>
        <v>91.233000000000004</v>
      </c>
      <c r="E334">
        <f t="shared" si="23"/>
        <v>66.403207425704721</v>
      </c>
    </row>
    <row r="335" spans="1:5" x14ac:dyDescent="0.75">
      <c r="A335" s="99">
        <v>0.97199999999999998</v>
      </c>
      <c r="B335" s="152">
        <f t="shared" si="20"/>
        <v>18.321768355735671</v>
      </c>
      <c r="C335" s="18">
        <f t="shared" si="21"/>
        <v>24.983775415073673</v>
      </c>
      <c r="D335" s="18">
        <f t="shared" si="22"/>
        <v>91.233000000000004</v>
      </c>
      <c r="E335">
        <f t="shared" si="23"/>
        <v>66.249224584926338</v>
      </c>
    </row>
    <row r="336" spans="1:5" x14ac:dyDescent="0.75">
      <c r="A336" s="99">
        <v>0.97499999999999998</v>
      </c>
      <c r="B336" s="152">
        <f t="shared" si="20"/>
        <v>18.378317023500287</v>
      </c>
      <c r="C336" s="18">
        <f t="shared" si="21"/>
        <v>25.138234246086309</v>
      </c>
      <c r="D336" s="18">
        <f t="shared" si="22"/>
        <v>91.233000000000004</v>
      </c>
      <c r="E336">
        <f t="shared" si="23"/>
        <v>66.094765753913691</v>
      </c>
    </row>
    <row r="337" spans="1:5" x14ac:dyDescent="0.75">
      <c r="A337" s="99">
        <v>0.97799999999999998</v>
      </c>
      <c r="B337" s="152">
        <f t="shared" si="20"/>
        <v>18.434865691264907</v>
      </c>
      <c r="C337" s="18">
        <f t="shared" si="21"/>
        <v>25.293169067333199</v>
      </c>
      <c r="D337" s="18">
        <f t="shared" si="22"/>
        <v>91.233000000000004</v>
      </c>
      <c r="E337">
        <f t="shared" si="23"/>
        <v>65.939830932666808</v>
      </c>
    </row>
    <row r="338" spans="1:5" x14ac:dyDescent="0.75">
      <c r="A338" s="99">
        <v>0.98099999999999998</v>
      </c>
      <c r="B338" s="152">
        <f t="shared" si="20"/>
        <v>18.491414359029523</v>
      </c>
      <c r="C338" s="18">
        <f t="shared" si="21"/>
        <v>25.448579878814328</v>
      </c>
      <c r="D338" s="18">
        <f t="shared" si="22"/>
        <v>91.233000000000004</v>
      </c>
      <c r="E338">
        <f t="shared" si="23"/>
        <v>65.784420121185676</v>
      </c>
    </row>
    <row r="339" spans="1:5" x14ac:dyDescent="0.75">
      <c r="A339" s="99">
        <v>0.98399999999999999</v>
      </c>
      <c r="B339" s="152">
        <f t="shared" si="20"/>
        <v>18.54796302679414</v>
      </c>
      <c r="C339" s="18">
        <f t="shared" si="21"/>
        <v>25.604466680529704</v>
      </c>
      <c r="D339" s="18">
        <f t="shared" si="22"/>
        <v>91.233000000000004</v>
      </c>
      <c r="E339">
        <f t="shared" si="23"/>
        <v>65.628533319470307</v>
      </c>
    </row>
    <row r="340" spans="1:5" x14ac:dyDescent="0.75">
      <c r="A340" s="99">
        <v>0.98699999999999999</v>
      </c>
      <c r="B340" s="152">
        <f t="shared" si="20"/>
        <v>18.604511694558756</v>
      </c>
      <c r="C340" s="18">
        <f t="shared" si="21"/>
        <v>25.760829472479323</v>
      </c>
      <c r="D340" s="18">
        <f t="shared" si="22"/>
        <v>91.233000000000004</v>
      </c>
      <c r="E340">
        <f t="shared" si="23"/>
        <v>65.472170527520689</v>
      </c>
    </row>
    <row r="341" spans="1:5" x14ac:dyDescent="0.75">
      <c r="A341" s="99">
        <v>0.99</v>
      </c>
      <c r="B341" s="152">
        <f t="shared" si="20"/>
        <v>18.661060362323369</v>
      </c>
      <c r="C341" s="18">
        <f t="shared" si="21"/>
        <v>25.917668254663184</v>
      </c>
      <c r="D341" s="18">
        <f t="shared" si="22"/>
        <v>91.233000000000004</v>
      </c>
      <c r="E341">
        <f t="shared" si="23"/>
        <v>65.31533174533682</v>
      </c>
    </row>
    <row r="342" spans="1:5" x14ac:dyDescent="0.75">
      <c r="A342" s="99">
        <v>0.99299999999999999</v>
      </c>
      <c r="B342" s="152">
        <f t="shared" si="20"/>
        <v>18.717609030087988</v>
      </c>
      <c r="C342" s="18">
        <f t="shared" si="21"/>
        <v>26.074983027081302</v>
      </c>
      <c r="D342" s="18">
        <f t="shared" si="22"/>
        <v>91.233000000000004</v>
      </c>
      <c r="E342">
        <f t="shared" si="23"/>
        <v>65.158016972918702</v>
      </c>
    </row>
    <row r="343" spans="1:5" x14ac:dyDescent="0.75">
      <c r="A343" s="99">
        <v>0.996</v>
      </c>
      <c r="B343" s="152">
        <f t="shared" si="20"/>
        <v>18.774157697852601</v>
      </c>
      <c r="C343" s="18">
        <f t="shared" si="21"/>
        <v>26.23277378973366</v>
      </c>
      <c r="D343" s="18">
        <f t="shared" si="22"/>
        <v>91.233000000000004</v>
      </c>
      <c r="E343">
        <f t="shared" si="23"/>
        <v>65.000226210266348</v>
      </c>
    </row>
    <row r="344" spans="1:5" x14ac:dyDescent="0.75">
      <c r="A344" s="99">
        <v>0.999</v>
      </c>
      <c r="B344" s="152">
        <f t="shared" si="20"/>
        <v>18.830706365617221</v>
      </c>
      <c r="C344" s="18">
        <f t="shared" si="21"/>
        <v>26.391040542620264</v>
      </c>
      <c r="D344" s="18">
        <f t="shared" si="22"/>
        <v>91.233000000000004</v>
      </c>
      <c r="E344">
        <f t="shared" si="23"/>
        <v>64.841959457379744</v>
      </c>
    </row>
    <row r="345" spans="1:5" x14ac:dyDescent="0.75">
      <c r="A345" s="99">
        <v>1.002</v>
      </c>
      <c r="B345" s="152">
        <f t="shared" si="20"/>
        <v>18.887255033381834</v>
      </c>
      <c r="C345" s="18">
        <f t="shared" si="21"/>
        <v>26.549783285741103</v>
      </c>
      <c r="D345" s="18">
        <f t="shared" si="22"/>
        <v>91.233000000000004</v>
      </c>
      <c r="E345">
        <f t="shared" si="23"/>
        <v>64.683216714258904</v>
      </c>
    </row>
    <row r="346" spans="1:5" x14ac:dyDescent="0.75">
      <c r="A346" s="99">
        <v>1.0049999999999999</v>
      </c>
      <c r="B346" s="152">
        <f t="shared" si="20"/>
        <v>18.943803701146454</v>
      </c>
      <c r="C346" s="18">
        <f t="shared" si="21"/>
        <v>26.7090020190962</v>
      </c>
      <c r="D346" s="18">
        <f t="shared" si="22"/>
        <v>91.233000000000004</v>
      </c>
      <c r="E346">
        <f t="shared" si="23"/>
        <v>64.5239979809038</v>
      </c>
    </row>
    <row r="347" spans="1:5" x14ac:dyDescent="0.75">
      <c r="A347" s="99">
        <v>1.008</v>
      </c>
      <c r="B347" s="152">
        <f t="shared" si="20"/>
        <v>19.00035236891107</v>
      </c>
      <c r="C347" s="18">
        <f t="shared" si="21"/>
        <v>26.868696742685547</v>
      </c>
      <c r="D347" s="18">
        <f t="shared" si="22"/>
        <v>91.233000000000004</v>
      </c>
      <c r="E347">
        <f t="shared" si="23"/>
        <v>64.364303257314461</v>
      </c>
    </row>
    <row r="348" spans="1:5" x14ac:dyDescent="0.75">
      <c r="A348" s="99">
        <v>1.0109999999999999</v>
      </c>
      <c r="B348" s="152">
        <f t="shared" si="20"/>
        <v>19.056901036675683</v>
      </c>
      <c r="C348" s="18">
        <f t="shared" si="21"/>
        <v>27.028867456509126</v>
      </c>
      <c r="D348" s="18">
        <f t="shared" si="22"/>
        <v>91.233000000000004</v>
      </c>
      <c r="E348">
        <f t="shared" si="23"/>
        <v>64.204132543490886</v>
      </c>
    </row>
    <row r="349" spans="1:5" x14ac:dyDescent="0.75">
      <c r="A349" s="99">
        <v>1.014</v>
      </c>
      <c r="B349" s="152">
        <f t="shared" si="20"/>
        <v>19.113449704440303</v>
      </c>
      <c r="C349" s="18">
        <f t="shared" si="21"/>
        <v>27.189514160566954</v>
      </c>
      <c r="D349" s="18">
        <f t="shared" si="22"/>
        <v>91.233000000000004</v>
      </c>
      <c r="E349">
        <f t="shared" si="23"/>
        <v>64.043485839433046</v>
      </c>
    </row>
    <row r="350" spans="1:5" x14ac:dyDescent="0.75">
      <c r="A350" s="99">
        <v>1.0169999999999999</v>
      </c>
      <c r="B350" s="152">
        <f t="shared" si="20"/>
        <v>19.169998372204912</v>
      </c>
      <c r="C350" s="18">
        <f t="shared" si="21"/>
        <v>27.350636854859026</v>
      </c>
      <c r="D350" s="18">
        <f t="shared" si="22"/>
        <v>91.233000000000004</v>
      </c>
      <c r="E350">
        <f t="shared" si="23"/>
        <v>63.882363145140978</v>
      </c>
    </row>
    <row r="351" spans="1:5" x14ac:dyDescent="0.75">
      <c r="A351" s="99">
        <v>1.02</v>
      </c>
      <c r="B351" s="152">
        <f t="shared" si="20"/>
        <v>19.226547039969535</v>
      </c>
      <c r="C351" s="18">
        <f t="shared" si="21"/>
        <v>27.512235539385351</v>
      </c>
      <c r="D351" s="18">
        <f t="shared" si="22"/>
        <v>91.233000000000004</v>
      </c>
      <c r="E351">
        <f t="shared" si="23"/>
        <v>63.720764460614653</v>
      </c>
    </row>
    <row r="352" spans="1:5" x14ac:dyDescent="0.75">
      <c r="A352" s="99">
        <v>1.0229999999999999</v>
      </c>
      <c r="B352" s="152">
        <f t="shared" si="20"/>
        <v>19.283095707734148</v>
      </c>
      <c r="C352" s="18">
        <f t="shared" si="21"/>
        <v>27.674310214145912</v>
      </c>
      <c r="D352" s="18">
        <f t="shared" si="22"/>
        <v>91.233000000000004</v>
      </c>
      <c r="E352">
        <f t="shared" si="23"/>
        <v>63.558689785854092</v>
      </c>
    </row>
    <row r="353" spans="1:5" x14ac:dyDescent="0.75">
      <c r="A353" s="99">
        <v>1.026</v>
      </c>
      <c r="B353" s="152">
        <f t="shared" si="20"/>
        <v>19.339644375498768</v>
      </c>
      <c r="C353" s="18">
        <f t="shared" si="21"/>
        <v>27.83686087914073</v>
      </c>
      <c r="D353" s="18">
        <f t="shared" si="22"/>
        <v>91.233000000000004</v>
      </c>
      <c r="E353">
        <f t="shared" si="23"/>
        <v>63.396139120859274</v>
      </c>
    </row>
    <row r="354" spans="1:5" x14ac:dyDescent="0.75">
      <c r="A354" s="99">
        <v>1.0289999999999999</v>
      </c>
      <c r="B354" s="152">
        <f t="shared" si="20"/>
        <v>19.396193043263381</v>
      </c>
      <c r="C354" s="18">
        <f t="shared" si="21"/>
        <v>27.999887534369783</v>
      </c>
      <c r="D354" s="18">
        <f t="shared" si="22"/>
        <v>91.233000000000004</v>
      </c>
      <c r="E354">
        <f t="shared" si="23"/>
        <v>63.233112465630221</v>
      </c>
    </row>
    <row r="355" spans="1:5" x14ac:dyDescent="0.75">
      <c r="A355" s="99">
        <v>1.032</v>
      </c>
      <c r="B355" s="152">
        <f t="shared" si="20"/>
        <v>19.452741711028001</v>
      </c>
      <c r="C355" s="18">
        <f t="shared" si="21"/>
        <v>28.163390179833087</v>
      </c>
      <c r="D355" s="18">
        <f t="shared" si="22"/>
        <v>91.233000000000004</v>
      </c>
      <c r="E355">
        <f t="shared" si="23"/>
        <v>63.069609820166917</v>
      </c>
    </row>
    <row r="356" spans="1:5" x14ac:dyDescent="0.75">
      <c r="A356" s="99">
        <v>1.0349999999999999</v>
      </c>
      <c r="B356" s="152">
        <f t="shared" si="20"/>
        <v>19.509290378792613</v>
      </c>
      <c r="C356" s="18">
        <f t="shared" si="21"/>
        <v>28.327368815530633</v>
      </c>
      <c r="D356" s="18">
        <f t="shared" si="22"/>
        <v>91.233000000000004</v>
      </c>
      <c r="E356">
        <f t="shared" si="23"/>
        <v>62.905631184469371</v>
      </c>
    </row>
    <row r="357" spans="1:5" x14ac:dyDescent="0.75">
      <c r="A357" s="99">
        <v>1.038</v>
      </c>
      <c r="B357" s="152">
        <f t="shared" si="20"/>
        <v>19.565839046557233</v>
      </c>
      <c r="C357" s="18">
        <f t="shared" si="21"/>
        <v>28.491823441462426</v>
      </c>
      <c r="D357" s="18">
        <f t="shared" si="22"/>
        <v>91.233000000000004</v>
      </c>
      <c r="E357">
        <f t="shared" si="23"/>
        <v>62.741176558537575</v>
      </c>
    </row>
    <row r="358" spans="1:5" x14ac:dyDescent="0.75">
      <c r="A358" s="99">
        <v>1.0409999999999999</v>
      </c>
      <c r="B358" s="152">
        <f t="shared" si="20"/>
        <v>19.622387714321846</v>
      </c>
      <c r="C358" s="18">
        <f t="shared" si="21"/>
        <v>28.656754057628465</v>
      </c>
      <c r="D358" s="18">
        <f t="shared" si="22"/>
        <v>91.233000000000004</v>
      </c>
      <c r="E358">
        <f t="shared" si="23"/>
        <v>62.576245942371543</v>
      </c>
    </row>
    <row r="359" spans="1:5" x14ac:dyDescent="0.75">
      <c r="A359" s="99">
        <v>1.044</v>
      </c>
      <c r="B359" s="152">
        <f t="shared" si="20"/>
        <v>19.678936382086466</v>
      </c>
      <c r="C359" s="18">
        <f t="shared" si="21"/>
        <v>28.82216066402875</v>
      </c>
      <c r="D359" s="18">
        <f t="shared" si="22"/>
        <v>91.233000000000004</v>
      </c>
      <c r="E359">
        <f t="shared" si="23"/>
        <v>62.410839335971254</v>
      </c>
    </row>
    <row r="360" spans="1:5" x14ac:dyDescent="0.75">
      <c r="A360" s="99">
        <v>1.0469999999999999</v>
      </c>
      <c r="B360" s="152">
        <f t="shared" si="20"/>
        <v>19.735485049851079</v>
      </c>
      <c r="C360" s="18">
        <f t="shared" si="21"/>
        <v>28.988043260663275</v>
      </c>
      <c r="D360" s="18">
        <f t="shared" si="22"/>
        <v>91.233000000000004</v>
      </c>
      <c r="E360">
        <f t="shared" si="23"/>
        <v>62.244956739336729</v>
      </c>
    </row>
    <row r="361" spans="1:5" x14ac:dyDescent="0.75">
      <c r="A361" s="99">
        <v>1.05</v>
      </c>
      <c r="B361" s="152">
        <f t="shared" si="20"/>
        <v>19.792033717615695</v>
      </c>
      <c r="C361" s="18">
        <f t="shared" si="21"/>
        <v>29.154401847532057</v>
      </c>
      <c r="D361" s="18">
        <f t="shared" si="22"/>
        <v>91.233000000000004</v>
      </c>
      <c r="E361">
        <f t="shared" si="23"/>
        <v>62.078598152467947</v>
      </c>
    </row>
    <row r="362" spans="1:5" x14ac:dyDescent="0.75">
      <c r="A362" s="99">
        <v>1.0529999999999999</v>
      </c>
      <c r="B362" s="152">
        <f t="shared" si="20"/>
        <v>19.848582385380315</v>
      </c>
      <c r="C362" s="18">
        <f t="shared" si="21"/>
        <v>29.321236424635075</v>
      </c>
      <c r="D362" s="18">
        <f t="shared" si="22"/>
        <v>91.233000000000004</v>
      </c>
      <c r="E362">
        <f t="shared" si="23"/>
        <v>61.91176357536493</v>
      </c>
    </row>
    <row r="363" spans="1:5" x14ac:dyDescent="0.75">
      <c r="A363" s="99">
        <v>1.056</v>
      </c>
      <c r="B363" s="152">
        <f t="shared" si="20"/>
        <v>19.905131053144927</v>
      </c>
      <c r="C363" s="18">
        <f t="shared" si="21"/>
        <v>29.488546991972349</v>
      </c>
      <c r="D363" s="18">
        <f t="shared" si="22"/>
        <v>91.233000000000004</v>
      </c>
      <c r="E363">
        <f t="shared" si="23"/>
        <v>61.744453008027655</v>
      </c>
    </row>
    <row r="364" spans="1:5" x14ac:dyDescent="0.75">
      <c r="A364" s="99">
        <v>1.0589999999999999</v>
      </c>
      <c r="B364" s="152">
        <f t="shared" si="20"/>
        <v>19.961679720909544</v>
      </c>
      <c r="C364" s="18">
        <f t="shared" si="21"/>
        <v>29.656333549543852</v>
      </c>
      <c r="D364" s="18">
        <f t="shared" si="22"/>
        <v>91.233000000000004</v>
      </c>
      <c r="E364">
        <f t="shared" si="23"/>
        <v>61.576666450456152</v>
      </c>
    </row>
    <row r="365" spans="1:5" x14ac:dyDescent="0.75">
      <c r="A365" s="99">
        <v>1.0620000000000001</v>
      </c>
      <c r="B365" s="152">
        <f t="shared" si="20"/>
        <v>20.018228388674164</v>
      </c>
      <c r="C365" s="18">
        <f t="shared" si="21"/>
        <v>29.824596097349612</v>
      </c>
      <c r="D365" s="18">
        <f t="shared" si="22"/>
        <v>91.233000000000004</v>
      </c>
      <c r="E365">
        <f t="shared" si="23"/>
        <v>61.408403902650392</v>
      </c>
    </row>
    <row r="366" spans="1:5" x14ac:dyDescent="0.75">
      <c r="A366" s="99">
        <v>1.0649999999999999</v>
      </c>
      <c r="B366" s="152">
        <f t="shared" si="20"/>
        <v>20.074777056438776</v>
      </c>
      <c r="C366" s="18">
        <f t="shared" si="21"/>
        <v>29.993334635389608</v>
      </c>
      <c r="D366" s="18">
        <f t="shared" si="22"/>
        <v>91.233000000000004</v>
      </c>
      <c r="E366">
        <f t="shared" si="23"/>
        <v>61.239665364610396</v>
      </c>
    </row>
    <row r="367" spans="1:5" x14ac:dyDescent="0.75">
      <c r="A367" s="99">
        <v>1.0680000000000001</v>
      </c>
      <c r="B367" s="152">
        <f t="shared" si="20"/>
        <v>20.131325724203396</v>
      </c>
      <c r="C367" s="18">
        <f t="shared" si="21"/>
        <v>30.162549163663861</v>
      </c>
      <c r="D367" s="18">
        <f t="shared" si="22"/>
        <v>91.233000000000004</v>
      </c>
      <c r="E367">
        <f t="shared" si="23"/>
        <v>61.070450836336143</v>
      </c>
    </row>
    <row r="368" spans="1:5" x14ac:dyDescent="0.75">
      <c r="A368" s="99">
        <v>1.071</v>
      </c>
      <c r="B368" s="152">
        <f t="shared" si="20"/>
        <v>20.187874391968009</v>
      </c>
      <c r="C368" s="18">
        <f t="shared" si="21"/>
        <v>30.33223968217235</v>
      </c>
      <c r="D368" s="18">
        <f t="shared" si="22"/>
        <v>91.233000000000004</v>
      </c>
      <c r="E368">
        <f t="shared" si="23"/>
        <v>60.900760317827654</v>
      </c>
    </row>
    <row r="369" spans="1:5" x14ac:dyDescent="0.75">
      <c r="A369" s="99">
        <v>1.0740000000000001</v>
      </c>
      <c r="B369" s="152">
        <f t="shared" si="20"/>
        <v>20.244423059732625</v>
      </c>
      <c r="C369" s="18">
        <f t="shared" si="21"/>
        <v>30.502406190915092</v>
      </c>
      <c r="D369" s="18">
        <f t="shared" si="22"/>
        <v>91.233000000000004</v>
      </c>
      <c r="E369">
        <f t="shared" si="23"/>
        <v>60.730593809084908</v>
      </c>
    </row>
    <row r="370" spans="1:5" x14ac:dyDescent="0.75">
      <c r="A370" s="99">
        <v>1.077</v>
      </c>
      <c r="B370" s="152">
        <f t="shared" si="20"/>
        <v>20.300971727497242</v>
      </c>
      <c r="C370" s="18">
        <f t="shared" si="21"/>
        <v>30.67304868989207</v>
      </c>
      <c r="D370" s="18">
        <f t="shared" si="22"/>
        <v>91.233000000000004</v>
      </c>
      <c r="E370">
        <f t="shared" si="23"/>
        <v>60.559951310107934</v>
      </c>
    </row>
    <row r="371" spans="1:5" x14ac:dyDescent="0.75">
      <c r="A371" s="99">
        <v>1.08</v>
      </c>
      <c r="B371" s="152">
        <f t="shared" si="20"/>
        <v>20.357520395261858</v>
      </c>
      <c r="C371" s="18">
        <f t="shared" si="21"/>
        <v>30.844167179103305</v>
      </c>
      <c r="D371" s="18">
        <f t="shared" si="22"/>
        <v>91.233000000000004</v>
      </c>
      <c r="E371">
        <f t="shared" si="23"/>
        <v>60.388832820896695</v>
      </c>
    </row>
    <row r="372" spans="1:5" x14ac:dyDescent="0.75">
      <c r="A372" s="99">
        <v>1.083</v>
      </c>
      <c r="B372" s="152">
        <f t="shared" si="20"/>
        <v>20.414069063026478</v>
      </c>
      <c r="C372" s="18">
        <f t="shared" si="21"/>
        <v>31.015761658548769</v>
      </c>
      <c r="D372" s="18">
        <f t="shared" si="22"/>
        <v>91.233000000000004</v>
      </c>
      <c r="E372">
        <f t="shared" si="23"/>
        <v>60.217238341451235</v>
      </c>
    </row>
    <row r="373" spans="1:5" x14ac:dyDescent="0.75">
      <c r="A373" s="99">
        <v>1.0860000000000001</v>
      </c>
      <c r="B373" s="152">
        <f t="shared" si="20"/>
        <v>20.470617730791091</v>
      </c>
      <c r="C373" s="18">
        <f t="shared" si="21"/>
        <v>31.1878321282285</v>
      </c>
      <c r="D373" s="18">
        <f t="shared" si="22"/>
        <v>91.233000000000004</v>
      </c>
      <c r="E373">
        <f t="shared" si="23"/>
        <v>60.045167871771504</v>
      </c>
    </row>
    <row r="374" spans="1:5" x14ac:dyDescent="0.75">
      <c r="A374" s="99">
        <v>1.089</v>
      </c>
      <c r="B374" s="152">
        <f t="shared" si="20"/>
        <v>20.52716639855571</v>
      </c>
      <c r="C374" s="18">
        <f t="shared" si="21"/>
        <v>31.360378588142456</v>
      </c>
      <c r="D374" s="18">
        <f t="shared" si="22"/>
        <v>91.233000000000004</v>
      </c>
      <c r="E374">
        <f t="shared" si="23"/>
        <v>59.872621411857551</v>
      </c>
    </row>
    <row r="375" spans="1:5" x14ac:dyDescent="0.75">
      <c r="A375" s="99">
        <v>1.0920000000000001</v>
      </c>
      <c r="B375" s="152">
        <f t="shared" si="20"/>
        <v>20.583715066320327</v>
      </c>
      <c r="C375" s="18">
        <f t="shared" si="21"/>
        <v>31.53340103829067</v>
      </c>
      <c r="D375" s="18">
        <f t="shared" si="22"/>
        <v>91.233000000000004</v>
      </c>
      <c r="E375">
        <f t="shared" si="23"/>
        <v>59.699598961709334</v>
      </c>
    </row>
    <row r="376" spans="1:5" x14ac:dyDescent="0.75">
      <c r="A376" s="99">
        <v>1.095</v>
      </c>
      <c r="B376" s="152">
        <f t="shared" si="20"/>
        <v>20.64026373408494</v>
      </c>
      <c r="C376" s="18">
        <f t="shared" si="21"/>
        <v>31.706899478673126</v>
      </c>
      <c r="D376" s="18">
        <f t="shared" si="22"/>
        <v>91.233000000000004</v>
      </c>
      <c r="E376">
        <f t="shared" si="23"/>
        <v>59.526100521326882</v>
      </c>
    </row>
    <row r="377" spans="1:5" x14ac:dyDescent="0.75">
      <c r="A377" s="99">
        <v>1.0980000000000001</v>
      </c>
      <c r="B377" s="152">
        <f t="shared" si="20"/>
        <v>20.696812401849559</v>
      </c>
      <c r="C377" s="18">
        <f t="shared" si="21"/>
        <v>31.880873909289832</v>
      </c>
      <c r="D377" s="18">
        <f t="shared" si="22"/>
        <v>91.233000000000004</v>
      </c>
      <c r="E377">
        <f t="shared" si="23"/>
        <v>59.352126090710172</v>
      </c>
    </row>
    <row r="378" spans="1:5" x14ac:dyDescent="0.75">
      <c r="A378" s="99">
        <v>1.101</v>
      </c>
      <c r="B378" s="152">
        <f t="shared" si="20"/>
        <v>20.753361069614169</v>
      </c>
      <c r="C378" s="18">
        <f t="shared" si="21"/>
        <v>32.05532433014077</v>
      </c>
      <c r="D378" s="18">
        <f t="shared" si="22"/>
        <v>91.233000000000004</v>
      </c>
      <c r="E378">
        <f t="shared" si="23"/>
        <v>59.177675669859234</v>
      </c>
    </row>
    <row r="379" spans="1:5" x14ac:dyDescent="0.75">
      <c r="A379" s="99">
        <v>1.1040000000000001</v>
      </c>
      <c r="B379" s="152">
        <f t="shared" si="20"/>
        <v>20.809909737378792</v>
      </c>
      <c r="C379" s="18">
        <f t="shared" si="21"/>
        <v>32.230250741225966</v>
      </c>
      <c r="D379" s="18">
        <f t="shared" si="22"/>
        <v>91.233000000000004</v>
      </c>
      <c r="E379">
        <f t="shared" si="23"/>
        <v>59.002749258774038</v>
      </c>
    </row>
    <row r="380" spans="1:5" x14ac:dyDescent="0.75">
      <c r="A380" s="99">
        <v>1.107</v>
      </c>
      <c r="B380" s="152">
        <f t="shared" si="20"/>
        <v>20.866458405143405</v>
      </c>
      <c r="C380" s="18">
        <f t="shared" si="21"/>
        <v>32.405653142545404</v>
      </c>
      <c r="D380" s="18">
        <f t="shared" si="22"/>
        <v>91.233000000000004</v>
      </c>
      <c r="E380">
        <f t="shared" si="23"/>
        <v>58.8273468574546</v>
      </c>
    </row>
    <row r="381" spans="1:5" x14ac:dyDescent="0.75">
      <c r="A381" s="99">
        <v>1.1100000000000001</v>
      </c>
      <c r="B381" s="152">
        <f t="shared" si="20"/>
        <v>20.923007072908025</v>
      </c>
      <c r="C381" s="18">
        <f t="shared" si="21"/>
        <v>32.581531534099099</v>
      </c>
      <c r="D381" s="18">
        <f t="shared" si="22"/>
        <v>91.233000000000004</v>
      </c>
      <c r="E381">
        <f t="shared" si="23"/>
        <v>58.651468465900905</v>
      </c>
    </row>
    <row r="382" spans="1:5" x14ac:dyDescent="0.75">
      <c r="A382" s="99">
        <v>1.113</v>
      </c>
      <c r="B382" s="152">
        <f t="shared" si="20"/>
        <v>20.979555740672637</v>
      </c>
      <c r="C382" s="18">
        <f t="shared" si="21"/>
        <v>32.757885915887016</v>
      </c>
      <c r="D382" s="18">
        <f t="shared" si="22"/>
        <v>91.233000000000004</v>
      </c>
      <c r="E382">
        <f t="shared" si="23"/>
        <v>58.475114084112988</v>
      </c>
    </row>
    <row r="383" spans="1:5" x14ac:dyDescent="0.75">
      <c r="A383" s="99">
        <v>1.1160000000000001</v>
      </c>
      <c r="B383" s="152">
        <f t="shared" si="20"/>
        <v>21.036104408437257</v>
      </c>
      <c r="C383" s="18">
        <f t="shared" si="21"/>
        <v>32.934716287909197</v>
      </c>
      <c r="D383" s="18">
        <f t="shared" si="22"/>
        <v>91.233000000000004</v>
      </c>
      <c r="E383">
        <f t="shared" si="23"/>
        <v>58.298283712090807</v>
      </c>
    </row>
    <row r="384" spans="1:5" x14ac:dyDescent="0.75">
      <c r="A384" s="99">
        <v>1.119</v>
      </c>
      <c r="B384" s="152">
        <f t="shared" si="20"/>
        <v>21.09265307620187</v>
      </c>
      <c r="C384" s="18">
        <f t="shared" si="21"/>
        <v>33.112022650165613</v>
      </c>
      <c r="D384" s="18">
        <f t="shared" si="22"/>
        <v>91.233000000000004</v>
      </c>
      <c r="E384">
        <f t="shared" si="23"/>
        <v>58.120977349834391</v>
      </c>
    </row>
    <row r="385" spans="1:5" x14ac:dyDescent="0.75">
      <c r="A385" s="99">
        <v>1.1220000000000001</v>
      </c>
      <c r="B385" s="152">
        <f t="shared" si="20"/>
        <v>21.14920174396649</v>
      </c>
      <c r="C385" s="18">
        <f t="shared" si="21"/>
        <v>33.289805002656287</v>
      </c>
      <c r="D385" s="18">
        <f t="shared" si="22"/>
        <v>91.233000000000004</v>
      </c>
      <c r="E385">
        <f t="shared" si="23"/>
        <v>57.943194997343717</v>
      </c>
    </row>
    <row r="386" spans="1:5" x14ac:dyDescent="0.75">
      <c r="A386" s="99">
        <v>1.125</v>
      </c>
      <c r="B386" s="152">
        <f t="shared" si="20"/>
        <v>21.205750411731103</v>
      </c>
      <c r="C386" s="18">
        <f t="shared" si="21"/>
        <v>33.468063345381189</v>
      </c>
      <c r="D386" s="18">
        <f t="shared" si="22"/>
        <v>91.233000000000004</v>
      </c>
      <c r="E386">
        <f t="shared" si="23"/>
        <v>57.764936654618815</v>
      </c>
    </row>
    <row r="387" spans="1:5" x14ac:dyDescent="0.75">
      <c r="A387" s="99">
        <v>1.1279999999999999</v>
      </c>
      <c r="B387" s="152">
        <f t="shared" si="20"/>
        <v>21.262299079495719</v>
      </c>
      <c r="C387" s="18">
        <f t="shared" si="21"/>
        <v>33.646797678340334</v>
      </c>
      <c r="D387" s="18">
        <f t="shared" si="22"/>
        <v>91.233000000000004</v>
      </c>
      <c r="E387">
        <f t="shared" si="23"/>
        <v>57.58620232165967</v>
      </c>
    </row>
    <row r="388" spans="1:5" x14ac:dyDescent="0.75">
      <c r="A388" s="99">
        <v>1.131</v>
      </c>
      <c r="B388" s="152">
        <f t="shared" si="20"/>
        <v>21.318847747260335</v>
      </c>
      <c r="C388" s="18">
        <f t="shared" si="21"/>
        <v>33.826008001533744</v>
      </c>
      <c r="D388" s="18">
        <f t="shared" si="22"/>
        <v>91.233000000000004</v>
      </c>
      <c r="E388">
        <f t="shared" si="23"/>
        <v>57.40699199846626</v>
      </c>
    </row>
    <row r="389" spans="1:5" x14ac:dyDescent="0.75">
      <c r="A389" s="99">
        <v>1.1339999999999999</v>
      </c>
      <c r="B389" s="152">
        <f t="shared" si="20"/>
        <v>21.375396415024952</v>
      </c>
      <c r="C389" s="18">
        <f t="shared" si="21"/>
        <v>34.005694314961389</v>
      </c>
      <c r="D389" s="18">
        <f t="shared" si="22"/>
        <v>91.233000000000004</v>
      </c>
      <c r="E389">
        <f t="shared" si="23"/>
        <v>57.227305685038615</v>
      </c>
    </row>
    <row r="390" spans="1:5" x14ac:dyDescent="0.75">
      <c r="A390" s="99">
        <v>1.137</v>
      </c>
      <c r="B390" s="152">
        <f t="shared" si="20"/>
        <v>21.431945082789571</v>
      </c>
      <c r="C390" s="18">
        <f t="shared" si="21"/>
        <v>34.185856618623276</v>
      </c>
      <c r="D390" s="18">
        <f t="shared" si="22"/>
        <v>91.233000000000004</v>
      </c>
      <c r="E390">
        <f t="shared" si="23"/>
        <v>57.047143381376728</v>
      </c>
    </row>
    <row r="391" spans="1:5" x14ac:dyDescent="0.75">
      <c r="A391" s="99">
        <v>1.1399999999999999</v>
      </c>
      <c r="B391" s="152">
        <f t="shared" si="20"/>
        <v>21.488493750554181</v>
      </c>
      <c r="C391" s="18">
        <f t="shared" si="21"/>
        <v>34.366494912519414</v>
      </c>
      <c r="D391" s="18">
        <f t="shared" si="22"/>
        <v>91.233000000000004</v>
      </c>
      <c r="E391">
        <f t="shared" si="23"/>
        <v>56.86650508748059</v>
      </c>
    </row>
    <row r="392" spans="1:5" x14ac:dyDescent="0.75">
      <c r="A392" s="99">
        <v>1.143</v>
      </c>
      <c r="B392" s="152">
        <f t="shared" si="20"/>
        <v>21.545042418318801</v>
      </c>
      <c r="C392" s="18">
        <f t="shared" si="21"/>
        <v>34.547609196649809</v>
      </c>
      <c r="D392" s="18">
        <f t="shared" si="22"/>
        <v>91.233000000000004</v>
      </c>
      <c r="E392">
        <f t="shared" si="23"/>
        <v>56.685390803350195</v>
      </c>
    </row>
    <row r="393" spans="1:5" x14ac:dyDescent="0.75">
      <c r="A393" s="99">
        <v>1.1459999999999999</v>
      </c>
      <c r="B393" s="152">
        <f t="shared" si="20"/>
        <v>21.601591086083413</v>
      </c>
      <c r="C393" s="18">
        <f t="shared" si="21"/>
        <v>34.729199471014418</v>
      </c>
      <c r="D393" s="18">
        <f t="shared" si="22"/>
        <v>91.233000000000004</v>
      </c>
      <c r="E393">
        <f t="shared" si="23"/>
        <v>56.503800528985586</v>
      </c>
    </row>
    <row r="394" spans="1:5" x14ac:dyDescent="0.75">
      <c r="A394" s="99">
        <v>1.149</v>
      </c>
      <c r="B394" s="152">
        <f t="shared" si="20"/>
        <v>21.658139753848033</v>
      </c>
      <c r="C394" s="18">
        <f t="shared" si="21"/>
        <v>34.911265735613298</v>
      </c>
      <c r="D394" s="18">
        <f t="shared" si="22"/>
        <v>91.233000000000004</v>
      </c>
      <c r="E394">
        <f t="shared" si="23"/>
        <v>56.321734264386706</v>
      </c>
    </row>
    <row r="395" spans="1:5" x14ac:dyDescent="0.75">
      <c r="A395" s="99">
        <v>1.1519999999999999</v>
      </c>
      <c r="B395" s="152">
        <f t="shared" si="20"/>
        <v>21.714688421612649</v>
      </c>
      <c r="C395" s="18">
        <f t="shared" si="21"/>
        <v>35.093807990446408</v>
      </c>
      <c r="D395" s="18">
        <f t="shared" si="22"/>
        <v>91.233000000000004</v>
      </c>
      <c r="E395">
        <f t="shared" si="23"/>
        <v>56.139192009553597</v>
      </c>
    </row>
    <row r="396" spans="1:5" x14ac:dyDescent="0.75">
      <c r="A396" s="99">
        <v>1.155</v>
      </c>
      <c r="B396" s="152">
        <f t="shared" ref="B396:B459" si="24">A396*$E$3*60*1000</f>
        <v>21.771237089377266</v>
      </c>
      <c r="C396" s="18">
        <f t="shared" ref="C396:C459" si="25">($E$4*($B$2*$I$2*(A396^2)/(2*$E$2))+($E$5*$I$2*A396^2)/2+($E$6*A396))/1000</f>
        <v>35.276826235513788</v>
      </c>
      <c r="D396" s="18">
        <f t="shared" ref="D396:D459" si="26">$I$2*$I$3*$B$3/1000</f>
        <v>91.233000000000004</v>
      </c>
      <c r="E396">
        <f t="shared" ref="E396:E459" si="27">ABS(C396-D396)</f>
        <v>55.956173764486216</v>
      </c>
    </row>
    <row r="397" spans="1:5" x14ac:dyDescent="0.75">
      <c r="A397" s="99">
        <v>1.1579999999999999</v>
      </c>
      <c r="B397" s="152">
        <f t="shared" si="24"/>
        <v>21.827785757141882</v>
      </c>
      <c r="C397" s="18">
        <f t="shared" si="25"/>
        <v>35.460320470815397</v>
      </c>
      <c r="D397" s="18">
        <f t="shared" si="26"/>
        <v>91.233000000000004</v>
      </c>
      <c r="E397">
        <f t="shared" si="27"/>
        <v>55.772679529184607</v>
      </c>
    </row>
    <row r="398" spans="1:5" x14ac:dyDescent="0.75">
      <c r="A398" s="99">
        <v>1.161</v>
      </c>
      <c r="B398" s="152">
        <f t="shared" si="24"/>
        <v>21.884334424906502</v>
      </c>
      <c r="C398" s="18">
        <f t="shared" si="25"/>
        <v>35.644290696351248</v>
      </c>
      <c r="D398" s="18">
        <f t="shared" si="26"/>
        <v>91.233000000000004</v>
      </c>
      <c r="E398">
        <f t="shared" si="27"/>
        <v>55.588709303648756</v>
      </c>
    </row>
    <row r="399" spans="1:5" x14ac:dyDescent="0.75">
      <c r="A399" s="99">
        <v>1.1639999999999999</v>
      </c>
      <c r="B399" s="152">
        <f t="shared" si="24"/>
        <v>21.940883092671115</v>
      </c>
      <c r="C399" s="18">
        <f t="shared" si="25"/>
        <v>35.82873691212135</v>
      </c>
      <c r="D399" s="18">
        <f t="shared" si="26"/>
        <v>91.233000000000004</v>
      </c>
      <c r="E399">
        <f t="shared" si="27"/>
        <v>55.404263087878654</v>
      </c>
    </row>
    <row r="400" spans="1:5" x14ac:dyDescent="0.75">
      <c r="A400" s="99">
        <v>1.167</v>
      </c>
      <c r="B400" s="152">
        <f t="shared" si="24"/>
        <v>21.997431760435735</v>
      </c>
      <c r="C400" s="18">
        <f t="shared" si="25"/>
        <v>36.013659118125702</v>
      </c>
      <c r="D400" s="18">
        <f t="shared" si="26"/>
        <v>91.233000000000004</v>
      </c>
      <c r="E400">
        <f t="shared" si="27"/>
        <v>55.219340881874302</v>
      </c>
    </row>
    <row r="401" spans="1:5" x14ac:dyDescent="0.75">
      <c r="A401" s="99">
        <v>1.17</v>
      </c>
      <c r="B401" s="152">
        <f t="shared" si="24"/>
        <v>22.053980428200344</v>
      </c>
      <c r="C401" s="18">
        <f t="shared" si="25"/>
        <v>36.199057314364282</v>
      </c>
      <c r="D401" s="18">
        <f t="shared" si="26"/>
        <v>91.233000000000004</v>
      </c>
      <c r="E401">
        <f t="shared" si="27"/>
        <v>55.033942685635722</v>
      </c>
    </row>
    <row r="402" spans="1:5" x14ac:dyDescent="0.75">
      <c r="A402" s="99">
        <v>1.173</v>
      </c>
      <c r="B402" s="152">
        <f t="shared" si="24"/>
        <v>22.110529095964967</v>
      </c>
      <c r="C402" s="18">
        <f t="shared" si="25"/>
        <v>36.384931500837133</v>
      </c>
      <c r="D402" s="18">
        <f t="shared" si="26"/>
        <v>91.233000000000004</v>
      </c>
      <c r="E402">
        <f t="shared" si="27"/>
        <v>54.848068499162871</v>
      </c>
    </row>
    <row r="403" spans="1:5" x14ac:dyDescent="0.75">
      <c r="A403" s="99">
        <v>1.1759999999999999</v>
      </c>
      <c r="B403" s="152">
        <f t="shared" si="24"/>
        <v>22.167077763729576</v>
      </c>
      <c r="C403" s="18">
        <f t="shared" si="25"/>
        <v>36.571281677544206</v>
      </c>
      <c r="D403" s="18">
        <f t="shared" si="26"/>
        <v>91.233000000000004</v>
      </c>
      <c r="E403">
        <f t="shared" si="27"/>
        <v>54.661718322455798</v>
      </c>
    </row>
    <row r="404" spans="1:5" x14ac:dyDescent="0.75">
      <c r="A404" s="99">
        <v>1.179</v>
      </c>
      <c r="B404" s="152">
        <f t="shared" si="24"/>
        <v>22.223626431494196</v>
      </c>
      <c r="C404" s="18">
        <f t="shared" si="25"/>
        <v>36.758107844485536</v>
      </c>
      <c r="D404" s="18">
        <f t="shared" si="26"/>
        <v>91.233000000000004</v>
      </c>
      <c r="E404">
        <f t="shared" si="27"/>
        <v>54.474892155514468</v>
      </c>
    </row>
    <row r="405" spans="1:5" x14ac:dyDescent="0.75">
      <c r="A405" s="99">
        <v>1.1819999999999999</v>
      </c>
      <c r="B405" s="152">
        <f t="shared" si="24"/>
        <v>22.280175099258813</v>
      </c>
      <c r="C405" s="18">
        <f t="shared" si="25"/>
        <v>36.945410001661102</v>
      </c>
      <c r="D405" s="18">
        <f t="shared" si="26"/>
        <v>91.233000000000004</v>
      </c>
      <c r="E405">
        <f t="shared" si="27"/>
        <v>54.287589998338902</v>
      </c>
    </row>
    <row r="406" spans="1:5" x14ac:dyDescent="0.75">
      <c r="A406" s="99">
        <v>1.1850000000000001</v>
      </c>
      <c r="B406" s="152">
        <f t="shared" si="24"/>
        <v>22.336723767023425</v>
      </c>
      <c r="C406" s="18">
        <f t="shared" si="25"/>
        <v>37.133188149070932</v>
      </c>
      <c r="D406" s="18">
        <f t="shared" si="26"/>
        <v>91.233000000000004</v>
      </c>
      <c r="E406">
        <f t="shared" si="27"/>
        <v>54.099811850929072</v>
      </c>
    </row>
    <row r="407" spans="1:5" x14ac:dyDescent="0.75">
      <c r="A407" s="99">
        <v>1.1879999999999999</v>
      </c>
      <c r="B407" s="152">
        <f t="shared" si="24"/>
        <v>22.393272434788045</v>
      </c>
      <c r="C407" s="18">
        <f t="shared" si="25"/>
        <v>37.321442286714991</v>
      </c>
      <c r="D407" s="18">
        <f t="shared" si="26"/>
        <v>91.233000000000004</v>
      </c>
      <c r="E407">
        <f t="shared" si="27"/>
        <v>53.911557713285013</v>
      </c>
    </row>
    <row r="408" spans="1:5" x14ac:dyDescent="0.75">
      <c r="A408" s="99">
        <v>1.1910000000000001</v>
      </c>
      <c r="B408" s="152">
        <f t="shared" si="24"/>
        <v>22.449821102552662</v>
      </c>
      <c r="C408" s="18">
        <f t="shared" si="25"/>
        <v>37.510172414593306</v>
      </c>
      <c r="D408" s="18">
        <f t="shared" si="26"/>
        <v>91.233000000000004</v>
      </c>
      <c r="E408">
        <f t="shared" si="27"/>
        <v>53.722827585406698</v>
      </c>
    </row>
    <row r="409" spans="1:5" x14ac:dyDescent="0.75">
      <c r="A409" s="99">
        <v>1.194</v>
      </c>
      <c r="B409" s="152">
        <f t="shared" si="24"/>
        <v>22.506369770317278</v>
      </c>
      <c r="C409" s="18">
        <f t="shared" si="25"/>
        <v>37.699378532705857</v>
      </c>
      <c r="D409" s="18">
        <f t="shared" si="26"/>
        <v>91.233000000000004</v>
      </c>
      <c r="E409">
        <f t="shared" si="27"/>
        <v>53.533621467294147</v>
      </c>
    </row>
    <row r="410" spans="1:5" x14ac:dyDescent="0.75">
      <c r="A410" s="99">
        <v>1.1970000000000001</v>
      </c>
      <c r="B410" s="152">
        <f t="shared" si="24"/>
        <v>22.562918438081894</v>
      </c>
      <c r="C410" s="18">
        <f t="shared" si="25"/>
        <v>37.889060641052666</v>
      </c>
      <c r="D410" s="18">
        <f t="shared" si="26"/>
        <v>91.233000000000004</v>
      </c>
      <c r="E410">
        <f t="shared" si="27"/>
        <v>53.343939358947338</v>
      </c>
    </row>
    <row r="411" spans="1:5" x14ac:dyDescent="0.75">
      <c r="A411" s="99">
        <v>1.2</v>
      </c>
      <c r="B411" s="152">
        <f t="shared" si="24"/>
        <v>22.61946710584651</v>
      </c>
      <c r="C411" s="18">
        <f t="shared" si="25"/>
        <v>38.079218739633696</v>
      </c>
      <c r="D411" s="18">
        <f t="shared" si="26"/>
        <v>91.233000000000004</v>
      </c>
      <c r="E411">
        <f t="shared" si="27"/>
        <v>53.153781260366308</v>
      </c>
    </row>
    <row r="412" spans="1:5" x14ac:dyDescent="0.75">
      <c r="A412" s="99">
        <v>1.2030000000000001</v>
      </c>
      <c r="B412" s="152">
        <f t="shared" si="24"/>
        <v>22.676015773611127</v>
      </c>
      <c r="C412" s="18">
        <f t="shared" si="25"/>
        <v>38.269852828449004</v>
      </c>
      <c r="D412" s="18">
        <f t="shared" si="26"/>
        <v>91.233000000000004</v>
      </c>
      <c r="E412">
        <f t="shared" si="27"/>
        <v>52.963147171551</v>
      </c>
    </row>
    <row r="413" spans="1:5" x14ac:dyDescent="0.75">
      <c r="A413" s="99">
        <v>1.206</v>
      </c>
      <c r="B413" s="152">
        <f t="shared" si="24"/>
        <v>22.732564441375747</v>
      </c>
      <c r="C413" s="18">
        <f t="shared" si="25"/>
        <v>38.460962907498526</v>
      </c>
      <c r="D413" s="18">
        <f t="shared" si="26"/>
        <v>91.233000000000004</v>
      </c>
      <c r="E413">
        <f t="shared" si="27"/>
        <v>52.772037092501478</v>
      </c>
    </row>
    <row r="414" spans="1:5" x14ac:dyDescent="0.75">
      <c r="A414" s="99">
        <v>1.2090000000000001</v>
      </c>
      <c r="B414" s="152">
        <f t="shared" si="24"/>
        <v>22.789113109140359</v>
      </c>
      <c r="C414" s="18">
        <f t="shared" si="25"/>
        <v>38.652548976782313</v>
      </c>
      <c r="D414" s="18">
        <f t="shared" si="26"/>
        <v>91.233000000000004</v>
      </c>
      <c r="E414">
        <f t="shared" si="27"/>
        <v>52.580451023217691</v>
      </c>
    </row>
    <row r="415" spans="1:5" x14ac:dyDescent="0.75">
      <c r="A415" s="99">
        <v>1.212</v>
      </c>
      <c r="B415" s="152">
        <f t="shared" si="24"/>
        <v>22.845661776904976</v>
      </c>
      <c r="C415" s="18">
        <f t="shared" si="25"/>
        <v>38.844611036300336</v>
      </c>
      <c r="D415" s="18">
        <f t="shared" si="26"/>
        <v>91.233000000000004</v>
      </c>
      <c r="E415">
        <f t="shared" si="27"/>
        <v>52.388388963699668</v>
      </c>
    </row>
    <row r="416" spans="1:5" x14ac:dyDescent="0.75">
      <c r="A416" s="99">
        <v>1.2150000000000001</v>
      </c>
      <c r="B416" s="152">
        <f t="shared" si="24"/>
        <v>22.902210444669596</v>
      </c>
      <c r="C416" s="18">
        <f t="shared" si="25"/>
        <v>39.037149086052615</v>
      </c>
      <c r="D416" s="18">
        <f t="shared" si="26"/>
        <v>91.233000000000004</v>
      </c>
      <c r="E416">
        <f t="shared" si="27"/>
        <v>52.195850913947389</v>
      </c>
    </row>
    <row r="417" spans="1:5" x14ac:dyDescent="0.75">
      <c r="A417" s="99">
        <v>1.218</v>
      </c>
      <c r="B417" s="152">
        <f t="shared" si="24"/>
        <v>22.958759112434205</v>
      </c>
      <c r="C417" s="18">
        <f t="shared" si="25"/>
        <v>39.23016312603913</v>
      </c>
      <c r="D417" s="18">
        <f t="shared" si="26"/>
        <v>91.233000000000004</v>
      </c>
      <c r="E417">
        <f t="shared" si="27"/>
        <v>52.002836873960874</v>
      </c>
    </row>
    <row r="418" spans="1:5" x14ac:dyDescent="0.75">
      <c r="A418" s="99">
        <v>1.2210000000000001</v>
      </c>
      <c r="B418" s="152">
        <f t="shared" si="24"/>
        <v>23.015307780198828</v>
      </c>
      <c r="C418" s="18">
        <f t="shared" si="25"/>
        <v>39.423653156259896</v>
      </c>
      <c r="D418" s="18">
        <f t="shared" si="26"/>
        <v>91.233000000000004</v>
      </c>
      <c r="E418">
        <f t="shared" si="27"/>
        <v>51.809346843740109</v>
      </c>
    </row>
    <row r="419" spans="1:5" x14ac:dyDescent="0.75">
      <c r="A419" s="99">
        <v>1.224</v>
      </c>
      <c r="B419" s="152">
        <f t="shared" si="24"/>
        <v>23.071856447963437</v>
      </c>
      <c r="C419" s="18">
        <f t="shared" si="25"/>
        <v>39.617619176714911</v>
      </c>
      <c r="D419" s="18">
        <f t="shared" si="26"/>
        <v>91.233000000000004</v>
      </c>
      <c r="E419">
        <f t="shared" si="27"/>
        <v>51.615380823285093</v>
      </c>
    </row>
    <row r="420" spans="1:5" x14ac:dyDescent="0.75">
      <c r="A420" s="99">
        <v>1.2270000000000001</v>
      </c>
      <c r="B420" s="152">
        <f t="shared" si="24"/>
        <v>23.128405115728057</v>
      </c>
      <c r="C420" s="18">
        <f t="shared" si="25"/>
        <v>39.812061187404161</v>
      </c>
      <c r="D420" s="18">
        <f t="shared" si="26"/>
        <v>91.233000000000004</v>
      </c>
      <c r="E420">
        <f t="shared" si="27"/>
        <v>51.420938812595843</v>
      </c>
    </row>
    <row r="421" spans="1:5" x14ac:dyDescent="0.75">
      <c r="A421" s="99">
        <v>1.23</v>
      </c>
      <c r="B421" s="152">
        <f t="shared" si="24"/>
        <v>23.18495378349267</v>
      </c>
      <c r="C421" s="18">
        <f t="shared" si="25"/>
        <v>40.006979188327655</v>
      </c>
      <c r="D421" s="18">
        <f t="shared" si="26"/>
        <v>91.233000000000004</v>
      </c>
      <c r="E421">
        <f t="shared" si="27"/>
        <v>51.226020811672349</v>
      </c>
    </row>
    <row r="422" spans="1:5" x14ac:dyDescent="0.75">
      <c r="A422" s="99">
        <v>1.2330000000000001</v>
      </c>
      <c r="B422" s="152">
        <f t="shared" si="24"/>
        <v>23.24150245125729</v>
      </c>
      <c r="C422" s="18">
        <f t="shared" si="25"/>
        <v>40.202373179485413</v>
      </c>
      <c r="D422" s="18">
        <f t="shared" si="26"/>
        <v>91.233000000000004</v>
      </c>
      <c r="E422">
        <f t="shared" si="27"/>
        <v>51.030626820514591</v>
      </c>
    </row>
    <row r="423" spans="1:5" x14ac:dyDescent="0.75">
      <c r="A423" s="99">
        <v>1.236</v>
      </c>
      <c r="B423" s="152">
        <f t="shared" si="24"/>
        <v>23.298051119021906</v>
      </c>
      <c r="C423" s="18">
        <f t="shared" si="25"/>
        <v>40.398243160877392</v>
      </c>
      <c r="D423" s="18">
        <f t="shared" si="26"/>
        <v>91.233000000000004</v>
      </c>
      <c r="E423">
        <f t="shared" si="27"/>
        <v>50.834756839122612</v>
      </c>
    </row>
    <row r="424" spans="1:5" x14ac:dyDescent="0.75">
      <c r="A424" s="99">
        <v>1.2390000000000001</v>
      </c>
      <c r="B424" s="152">
        <f t="shared" si="24"/>
        <v>23.354599786786522</v>
      </c>
      <c r="C424" s="18">
        <f t="shared" si="25"/>
        <v>40.594589132503636</v>
      </c>
      <c r="D424" s="18">
        <f t="shared" si="26"/>
        <v>91.233000000000004</v>
      </c>
      <c r="E424">
        <f t="shared" si="27"/>
        <v>50.638410867496368</v>
      </c>
    </row>
    <row r="425" spans="1:5" x14ac:dyDescent="0.75">
      <c r="A425" s="99">
        <v>1.242</v>
      </c>
      <c r="B425" s="152">
        <f t="shared" si="24"/>
        <v>23.411148454551139</v>
      </c>
      <c r="C425" s="18">
        <f t="shared" si="25"/>
        <v>40.791411094364115</v>
      </c>
      <c r="D425" s="18">
        <f t="shared" si="26"/>
        <v>91.233000000000004</v>
      </c>
      <c r="E425">
        <f t="shared" si="27"/>
        <v>50.441588905635889</v>
      </c>
    </row>
    <row r="426" spans="1:5" x14ac:dyDescent="0.75">
      <c r="A426" s="99">
        <v>1.2450000000000001</v>
      </c>
      <c r="B426" s="152">
        <f t="shared" si="24"/>
        <v>23.467697122315759</v>
      </c>
      <c r="C426" s="18">
        <f t="shared" si="25"/>
        <v>40.988709046458844</v>
      </c>
      <c r="D426" s="18">
        <f t="shared" si="26"/>
        <v>91.233000000000004</v>
      </c>
      <c r="E426">
        <f t="shared" si="27"/>
        <v>50.24429095354116</v>
      </c>
    </row>
    <row r="427" spans="1:5" x14ac:dyDescent="0.75">
      <c r="A427" s="99">
        <v>1.248</v>
      </c>
      <c r="B427" s="152">
        <f t="shared" si="24"/>
        <v>23.524245790080371</v>
      </c>
      <c r="C427" s="18">
        <f t="shared" si="25"/>
        <v>41.186482988787809</v>
      </c>
      <c r="D427" s="18">
        <f t="shared" si="26"/>
        <v>91.233000000000004</v>
      </c>
      <c r="E427">
        <f t="shared" si="27"/>
        <v>50.046517011212195</v>
      </c>
    </row>
    <row r="428" spans="1:5" x14ac:dyDescent="0.75">
      <c r="A428" s="99">
        <v>1.2509999999999999</v>
      </c>
      <c r="B428" s="152">
        <f t="shared" si="24"/>
        <v>23.580794457844988</v>
      </c>
      <c r="C428" s="18">
        <f t="shared" si="25"/>
        <v>41.384732921351024</v>
      </c>
      <c r="D428" s="18">
        <f t="shared" si="26"/>
        <v>91.233000000000004</v>
      </c>
      <c r="E428">
        <f t="shared" si="27"/>
        <v>49.848267078648981</v>
      </c>
    </row>
    <row r="429" spans="1:5" x14ac:dyDescent="0.75">
      <c r="A429" s="99">
        <v>1.254</v>
      </c>
      <c r="B429" s="152">
        <f t="shared" si="24"/>
        <v>23.6373431256096</v>
      </c>
      <c r="C429" s="18">
        <f t="shared" si="25"/>
        <v>41.583458844148495</v>
      </c>
      <c r="D429" s="18">
        <f t="shared" si="26"/>
        <v>91.233000000000004</v>
      </c>
      <c r="E429">
        <f t="shared" si="27"/>
        <v>49.649541155851509</v>
      </c>
    </row>
    <row r="430" spans="1:5" x14ac:dyDescent="0.75">
      <c r="A430" s="99">
        <v>1.2569999999999999</v>
      </c>
      <c r="B430" s="152">
        <f t="shared" si="24"/>
        <v>23.69389179337422</v>
      </c>
      <c r="C430" s="18">
        <f t="shared" si="25"/>
        <v>41.782660757180203</v>
      </c>
      <c r="D430" s="18">
        <f t="shared" si="26"/>
        <v>91.233000000000004</v>
      </c>
      <c r="E430">
        <f t="shared" si="27"/>
        <v>49.450339242819801</v>
      </c>
    </row>
    <row r="431" spans="1:5" x14ac:dyDescent="0.75">
      <c r="A431" s="99">
        <v>1.26</v>
      </c>
      <c r="B431" s="152">
        <f t="shared" si="24"/>
        <v>23.750440461138837</v>
      </c>
      <c r="C431" s="18">
        <f t="shared" si="25"/>
        <v>41.98233866044616</v>
      </c>
      <c r="D431" s="18">
        <f t="shared" si="26"/>
        <v>91.233000000000004</v>
      </c>
      <c r="E431">
        <f t="shared" si="27"/>
        <v>49.250661339553844</v>
      </c>
    </row>
    <row r="432" spans="1:5" x14ac:dyDescent="0.75">
      <c r="A432" s="99">
        <v>1.2629999999999999</v>
      </c>
      <c r="B432" s="152">
        <f t="shared" si="24"/>
        <v>23.806989128903449</v>
      </c>
      <c r="C432" s="18">
        <f t="shared" si="25"/>
        <v>42.182492553946354</v>
      </c>
      <c r="D432" s="18">
        <f t="shared" si="26"/>
        <v>91.233000000000004</v>
      </c>
      <c r="E432">
        <f t="shared" si="27"/>
        <v>49.050507446053651</v>
      </c>
    </row>
    <row r="433" spans="1:5" x14ac:dyDescent="0.75">
      <c r="A433" s="99">
        <v>1.266</v>
      </c>
      <c r="B433" s="152">
        <f t="shared" si="24"/>
        <v>23.863537796668069</v>
      </c>
      <c r="C433" s="18">
        <f t="shared" si="25"/>
        <v>42.383122437680811</v>
      </c>
      <c r="D433" s="18">
        <f t="shared" si="26"/>
        <v>91.233000000000004</v>
      </c>
      <c r="E433">
        <f t="shared" si="27"/>
        <v>48.849877562319193</v>
      </c>
    </row>
    <row r="434" spans="1:5" x14ac:dyDescent="0.75">
      <c r="A434" s="99">
        <v>1.2689999999999999</v>
      </c>
      <c r="B434" s="152">
        <f t="shared" si="24"/>
        <v>23.920086464432682</v>
      </c>
      <c r="C434" s="18">
        <f t="shared" si="25"/>
        <v>42.58422831164949</v>
      </c>
      <c r="D434" s="18">
        <f t="shared" si="26"/>
        <v>91.233000000000004</v>
      </c>
      <c r="E434">
        <f t="shared" si="27"/>
        <v>48.648771688350514</v>
      </c>
    </row>
    <row r="435" spans="1:5" x14ac:dyDescent="0.75">
      <c r="A435" s="99">
        <v>1.272</v>
      </c>
      <c r="B435" s="152">
        <f t="shared" si="24"/>
        <v>23.976635132197302</v>
      </c>
      <c r="C435" s="18">
        <f t="shared" si="25"/>
        <v>42.785810175852433</v>
      </c>
      <c r="D435" s="18">
        <f t="shared" si="26"/>
        <v>91.233000000000004</v>
      </c>
      <c r="E435">
        <f t="shared" si="27"/>
        <v>48.447189824147571</v>
      </c>
    </row>
    <row r="436" spans="1:5" x14ac:dyDescent="0.75">
      <c r="A436" s="99">
        <v>1.2749999999999999</v>
      </c>
      <c r="B436" s="152">
        <f t="shared" si="24"/>
        <v>24.033183799961915</v>
      </c>
      <c r="C436" s="18">
        <f t="shared" si="25"/>
        <v>42.987868030289611</v>
      </c>
      <c r="D436" s="18">
        <f t="shared" si="26"/>
        <v>91.233000000000004</v>
      </c>
      <c r="E436">
        <f t="shared" si="27"/>
        <v>48.245131969710393</v>
      </c>
    </row>
    <row r="437" spans="1:5" x14ac:dyDescent="0.75">
      <c r="A437" s="99">
        <v>1.278</v>
      </c>
      <c r="B437" s="152">
        <f t="shared" si="24"/>
        <v>24.089732467726535</v>
      </c>
      <c r="C437" s="18">
        <f t="shared" si="25"/>
        <v>43.190401874961033</v>
      </c>
      <c r="D437" s="18">
        <f t="shared" si="26"/>
        <v>91.233000000000004</v>
      </c>
      <c r="E437">
        <f t="shared" si="27"/>
        <v>48.042598125038971</v>
      </c>
    </row>
    <row r="438" spans="1:5" x14ac:dyDescent="0.75">
      <c r="A438" s="99">
        <v>1.2809999999999999</v>
      </c>
      <c r="B438" s="152">
        <f t="shared" si="24"/>
        <v>24.146281135491147</v>
      </c>
      <c r="C438" s="18">
        <f t="shared" si="25"/>
        <v>43.393411709866704</v>
      </c>
      <c r="D438" s="18">
        <f t="shared" si="26"/>
        <v>91.233000000000004</v>
      </c>
      <c r="E438">
        <f t="shared" si="27"/>
        <v>47.8395882901333</v>
      </c>
    </row>
    <row r="439" spans="1:5" x14ac:dyDescent="0.75">
      <c r="A439" s="99">
        <v>1.284</v>
      </c>
      <c r="B439" s="152">
        <f t="shared" si="24"/>
        <v>24.202829803255767</v>
      </c>
      <c r="C439" s="18">
        <f t="shared" si="25"/>
        <v>43.596897535006633</v>
      </c>
      <c r="D439" s="18">
        <f t="shared" si="26"/>
        <v>91.233000000000004</v>
      </c>
      <c r="E439">
        <f t="shared" si="27"/>
        <v>47.636102464993371</v>
      </c>
    </row>
    <row r="440" spans="1:5" x14ac:dyDescent="0.75">
      <c r="A440" s="99">
        <v>1.2869999999999999</v>
      </c>
      <c r="B440" s="152">
        <f t="shared" si="24"/>
        <v>24.25937847102038</v>
      </c>
      <c r="C440" s="18">
        <f t="shared" si="25"/>
        <v>43.800859350380783</v>
      </c>
      <c r="D440" s="18">
        <f t="shared" si="26"/>
        <v>91.233000000000004</v>
      </c>
      <c r="E440">
        <f t="shared" si="27"/>
        <v>47.432140649619221</v>
      </c>
    </row>
    <row r="441" spans="1:5" x14ac:dyDescent="0.75">
      <c r="A441" s="99">
        <v>1.29</v>
      </c>
      <c r="B441" s="152">
        <f t="shared" si="24"/>
        <v>24.315927138785003</v>
      </c>
      <c r="C441" s="18">
        <f t="shared" si="25"/>
        <v>44.005297155989204</v>
      </c>
      <c r="D441" s="18">
        <f t="shared" si="26"/>
        <v>91.233000000000004</v>
      </c>
      <c r="E441">
        <f t="shared" si="27"/>
        <v>47.2277028440108</v>
      </c>
    </row>
    <row r="442" spans="1:5" x14ac:dyDescent="0.75">
      <c r="A442" s="99">
        <v>1.2929999999999999</v>
      </c>
      <c r="B442" s="152">
        <f t="shared" si="24"/>
        <v>24.372475806549613</v>
      </c>
      <c r="C442" s="18">
        <f t="shared" si="25"/>
        <v>44.210210951831847</v>
      </c>
      <c r="D442" s="18">
        <f t="shared" si="26"/>
        <v>91.233000000000004</v>
      </c>
      <c r="E442">
        <f t="shared" si="27"/>
        <v>47.022789048168157</v>
      </c>
    </row>
    <row r="443" spans="1:5" x14ac:dyDescent="0.75">
      <c r="A443" s="99">
        <v>1.296</v>
      </c>
      <c r="B443" s="152">
        <f t="shared" si="24"/>
        <v>24.429024474314232</v>
      </c>
      <c r="C443" s="18">
        <f t="shared" si="25"/>
        <v>44.415600737908754</v>
      </c>
      <c r="D443" s="18">
        <f t="shared" si="26"/>
        <v>91.233000000000004</v>
      </c>
      <c r="E443">
        <f t="shared" si="27"/>
        <v>46.81739926209125</v>
      </c>
    </row>
    <row r="444" spans="1:5" x14ac:dyDescent="0.75">
      <c r="A444" s="99">
        <v>1.2989999999999999</v>
      </c>
      <c r="B444" s="152">
        <f t="shared" si="24"/>
        <v>24.485573142078845</v>
      </c>
      <c r="C444" s="18">
        <f t="shared" si="25"/>
        <v>44.621466514219897</v>
      </c>
      <c r="D444" s="18">
        <f t="shared" si="26"/>
        <v>91.233000000000004</v>
      </c>
      <c r="E444">
        <f t="shared" si="27"/>
        <v>46.611533485780107</v>
      </c>
    </row>
    <row r="445" spans="1:5" x14ac:dyDescent="0.75">
      <c r="A445" s="99">
        <v>1.302</v>
      </c>
      <c r="B445" s="152">
        <f t="shared" si="24"/>
        <v>24.542121809843461</v>
      </c>
      <c r="C445" s="18">
        <f t="shared" si="25"/>
        <v>44.827808280765289</v>
      </c>
      <c r="D445" s="18">
        <f t="shared" si="26"/>
        <v>91.233000000000004</v>
      </c>
      <c r="E445">
        <f t="shared" si="27"/>
        <v>46.405191719234715</v>
      </c>
    </row>
    <row r="446" spans="1:5" x14ac:dyDescent="0.75">
      <c r="A446" s="99">
        <v>1.3049999999999999</v>
      </c>
      <c r="B446" s="152">
        <f t="shared" si="24"/>
        <v>24.598670477608081</v>
      </c>
      <c r="C446" s="18">
        <f t="shared" si="25"/>
        <v>45.034626037544918</v>
      </c>
      <c r="D446" s="18">
        <f t="shared" si="26"/>
        <v>91.233000000000004</v>
      </c>
      <c r="E446">
        <f t="shared" si="27"/>
        <v>46.198373962455086</v>
      </c>
    </row>
    <row r="447" spans="1:5" x14ac:dyDescent="0.75">
      <c r="A447" s="99">
        <v>1.3080000000000001</v>
      </c>
      <c r="B447" s="152">
        <f t="shared" si="24"/>
        <v>24.655219145372694</v>
      </c>
      <c r="C447" s="18">
        <f t="shared" si="25"/>
        <v>45.241919784558803</v>
      </c>
      <c r="D447" s="18">
        <f t="shared" si="26"/>
        <v>91.233000000000004</v>
      </c>
      <c r="E447">
        <f t="shared" si="27"/>
        <v>45.991080215441201</v>
      </c>
    </row>
    <row r="448" spans="1:5" x14ac:dyDescent="0.75">
      <c r="A448" s="99">
        <v>1.3109999999999999</v>
      </c>
      <c r="B448" s="152">
        <f t="shared" si="24"/>
        <v>24.711767813137314</v>
      </c>
      <c r="C448" s="18">
        <f t="shared" si="25"/>
        <v>45.449689521806924</v>
      </c>
      <c r="D448" s="18">
        <f t="shared" si="26"/>
        <v>91.233000000000004</v>
      </c>
      <c r="E448">
        <f t="shared" si="27"/>
        <v>45.78331047819308</v>
      </c>
    </row>
    <row r="449" spans="1:5" x14ac:dyDescent="0.75">
      <c r="A449" s="99">
        <v>1.3140000000000001</v>
      </c>
      <c r="B449" s="152">
        <f t="shared" si="24"/>
        <v>24.76831648090193</v>
      </c>
      <c r="C449" s="18">
        <f t="shared" si="25"/>
        <v>45.657935249289309</v>
      </c>
      <c r="D449" s="18">
        <f t="shared" si="26"/>
        <v>91.233000000000004</v>
      </c>
      <c r="E449">
        <f t="shared" si="27"/>
        <v>45.575064750710695</v>
      </c>
    </row>
    <row r="450" spans="1:5" x14ac:dyDescent="0.75">
      <c r="A450" s="99">
        <v>1.3169999999999999</v>
      </c>
      <c r="B450" s="152">
        <f t="shared" si="24"/>
        <v>24.824865148666547</v>
      </c>
      <c r="C450" s="18">
        <f t="shared" si="25"/>
        <v>45.866656967005916</v>
      </c>
      <c r="D450" s="18">
        <f t="shared" si="26"/>
        <v>91.233000000000004</v>
      </c>
      <c r="E450">
        <f t="shared" si="27"/>
        <v>45.366343032994088</v>
      </c>
    </row>
    <row r="451" spans="1:5" x14ac:dyDescent="0.75">
      <c r="A451" s="99">
        <v>1.32</v>
      </c>
      <c r="B451" s="152">
        <f t="shared" si="24"/>
        <v>24.881413816431163</v>
      </c>
      <c r="C451" s="18">
        <f t="shared" si="25"/>
        <v>46.075854674956787</v>
      </c>
      <c r="D451" s="18">
        <f t="shared" si="26"/>
        <v>91.233000000000004</v>
      </c>
      <c r="E451">
        <f t="shared" si="27"/>
        <v>45.157145325043217</v>
      </c>
    </row>
    <row r="452" spans="1:5" x14ac:dyDescent="0.75">
      <c r="A452" s="99">
        <v>1.323</v>
      </c>
      <c r="B452" s="152">
        <f t="shared" si="24"/>
        <v>24.937962484195776</v>
      </c>
      <c r="C452" s="18">
        <f t="shared" si="25"/>
        <v>46.285528373141887</v>
      </c>
      <c r="D452" s="18">
        <f t="shared" si="26"/>
        <v>91.233000000000004</v>
      </c>
      <c r="E452">
        <f t="shared" si="27"/>
        <v>44.947471626858118</v>
      </c>
    </row>
    <row r="453" spans="1:5" x14ac:dyDescent="0.75">
      <c r="A453" s="99">
        <v>1.3260000000000001</v>
      </c>
      <c r="B453" s="152">
        <f t="shared" si="24"/>
        <v>24.994511151960396</v>
      </c>
      <c r="C453" s="18">
        <f t="shared" si="25"/>
        <v>46.49567806156125</v>
      </c>
      <c r="D453" s="18">
        <f t="shared" si="26"/>
        <v>91.233000000000004</v>
      </c>
      <c r="E453">
        <f t="shared" si="27"/>
        <v>44.737321938438754</v>
      </c>
    </row>
    <row r="454" spans="1:5" x14ac:dyDescent="0.75">
      <c r="A454" s="99">
        <v>1.329</v>
      </c>
      <c r="B454" s="152">
        <f t="shared" si="24"/>
        <v>25.051059819725008</v>
      </c>
      <c r="C454" s="18">
        <f t="shared" si="25"/>
        <v>46.70630374021485</v>
      </c>
      <c r="D454" s="18">
        <f t="shared" si="26"/>
        <v>91.233000000000004</v>
      </c>
      <c r="E454">
        <f t="shared" si="27"/>
        <v>44.526696259785155</v>
      </c>
    </row>
    <row r="455" spans="1:5" x14ac:dyDescent="0.75">
      <c r="A455" s="99">
        <v>1.3320000000000001</v>
      </c>
      <c r="B455" s="152">
        <f t="shared" si="24"/>
        <v>25.107608487489628</v>
      </c>
      <c r="C455" s="18">
        <f t="shared" si="25"/>
        <v>46.917405409102692</v>
      </c>
      <c r="D455" s="18">
        <f t="shared" si="26"/>
        <v>91.233000000000004</v>
      </c>
      <c r="E455">
        <f t="shared" si="27"/>
        <v>44.315594590897312</v>
      </c>
    </row>
    <row r="456" spans="1:5" x14ac:dyDescent="0.75">
      <c r="A456" s="99">
        <v>1.335</v>
      </c>
      <c r="B456" s="152">
        <f t="shared" si="24"/>
        <v>25.164157155254244</v>
      </c>
      <c r="C456" s="18">
        <f t="shared" si="25"/>
        <v>47.128983068224777</v>
      </c>
      <c r="D456" s="18">
        <f t="shared" si="26"/>
        <v>91.233000000000004</v>
      </c>
      <c r="E456">
        <f t="shared" si="27"/>
        <v>44.104016931775227</v>
      </c>
    </row>
    <row r="457" spans="1:5" x14ac:dyDescent="0.75">
      <c r="A457" s="99">
        <v>1.3380000000000001</v>
      </c>
      <c r="B457" s="152">
        <f t="shared" si="24"/>
        <v>25.220705823018857</v>
      </c>
      <c r="C457" s="18">
        <f t="shared" si="25"/>
        <v>47.341036717581112</v>
      </c>
      <c r="D457" s="18">
        <f t="shared" si="26"/>
        <v>91.233000000000004</v>
      </c>
      <c r="E457">
        <f t="shared" si="27"/>
        <v>43.891963282418892</v>
      </c>
    </row>
    <row r="458" spans="1:5" x14ac:dyDescent="0.75">
      <c r="A458" s="99">
        <v>1.341</v>
      </c>
      <c r="B458" s="152">
        <f t="shared" si="24"/>
        <v>25.277254490783477</v>
      </c>
      <c r="C458" s="18">
        <f t="shared" si="25"/>
        <v>47.553566357171697</v>
      </c>
      <c r="D458" s="18">
        <f t="shared" si="26"/>
        <v>91.233000000000004</v>
      </c>
      <c r="E458">
        <f t="shared" si="27"/>
        <v>43.679433642828307</v>
      </c>
    </row>
    <row r="459" spans="1:5" x14ac:dyDescent="0.75">
      <c r="A459" s="99">
        <v>1.3440000000000001</v>
      </c>
      <c r="B459" s="152">
        <f t="shared" si="24"/>
        <v>25.333803158548093</v>
      </c>
      <c r="C459" s="18">
        <f t="shared" si="25"/>
        <v>47.766571986996524</v>
      </c>
      <c r="D459" s="18">
        <f t="shared" si="26"/>
        <v>91.233000000000004</v>
      </c>
      <c r="E459">
        <f t="shared" si="27"/>
        <v>43.46642801300348</v>
      </c>
    </row>
    <row r="460" spans="1:5" x14ac:dyDescent="0.75">
      <c r="A460" s="99">
        <v>1.347</v>
      </c>
      <c r="B460" s="152">
        <f t="shared" ref="B460:B523" si="28">A460*$E$3*60*1000</f>
        <v>25.390351826312706</v>
      </c>
      <c r="C460" s="18">
        <f t="shared" ref="C460:C523" si="29">($E$4*($B$2*$I$2*(A460^2)/(2*$E$2))+($E$5*$I$2*A460^2)/2+($E$6*A460))/1000</f>
        <v>47.980053607055588</v>
      </c>
      <c r="D460" s="18">
        <f t="shared" ref="D460:D523" si="30">$I$2*$I$3*$B$3/1000</f>
        <v>91.233000000000004</v>
      </c>
      <c r="E460">
        <f t="shared" ref="E460:E523" si="31">ABS(C460-D460)</f>
        <v>43.252946392944416</v>
      </c>
    </row>
    <row r="461" spans="1:5" x14ac:dyDescent="0.75">
      <c r="A461" s="99">
        <v>1.35</v>
      </c>
      <c r="B461" s="152">
        <f t="shared" si="28"/>
        <v>25.446900494077326</v>
      </c>
      <c r="C461" s="18">
        <f t="shared" si="29"/>
        <v>48.194011217348908</v>
      </c>
      <c r="D461" s="18">
        <f t="shared" si="30"/>
        <v>91.233000000000004</v>
      </c>
      <c r="E461">
        <f t="shared" si="31"/>
        <v>43.038988782651096</v>
      </c>
    </row>
    <row r="462" spans="1:5" x14ac:dyDescent="0.75">
      <c r="A462" s="99">
        <v>1.353</v>
      </c>
      <c r="B462" s="152">
        <f t="shared" si="28"/>
        <v>25.503449161841939</v>
      </c>
      <c r="C462" s="18">
        <f t="shared" si="29"/>
        <v>48.408444817876465</v>
      </c>
      <c r="D462" s="18">
        <f t="shared" si="30"/>
        <v>91.233000000000004</v>
      </c>
      <c r="E462">
        <f t="shared" si="31"/>
        <v>42.82455518212354</v>
      </c>
    </row>
    <row r="463" spans="1:5" x14ac:dyDescent="0.75">
      <c r="A463" s="99">
        <v>1.3560000000000001</v>
      </c>
      <c r="B463" s="152">
        <f t="shared" si="28"/>
        <v>25.559997829606559</v>
      </c>
      <c r="C463" s="18">
        <f t="shared" si="29"/>
        <v>48.623354408638292</v>
      </c>
      <c r="D463" s="18">
        <f t="shared" si="30"/>
        <v>91.233000000000004</v>
      </c>
      <c r="E463">
        <f t="shared" si="31"/>
        <v>42.609645591361712</v>
      </c>
    </row>
    <row r="464" spans="1:5" x14ac:dyDescent="0.75">
      <c r="A464" s="99">
        <v>1.359</v>
      </c>
      <c r="B464" s="152">
        <f t="shared" si="28"/>
        <v>25.616546497371171</v>
      </c>
      <c r="C464" s="18">
        <f t="shared" si="29"/>
        <v>48.838739989634327</v>
      </c>
      <c r="D464" s="18">
        <f t="shared" si="30"/>
        <v>91.233000000000004</v>
      </c>
      <c r="E464">
        <f t="shared" si="31"/>
        <v>42.394260010365677</v>
      </c>
    </row>
    <row r="465" spans="1:5" x14ac:dyDescent="0.75">
      <c r="A465" s="99">
        <v>1.3620000000000001</v>
      </c>
      <c r="B465" s="152">
        <f t="shared" si="28"/>
        <v>25.673095165135791</v>
      </c>
      <c r="C465" s="18">
        <f t="shared" si="29"/>
        <v>49.054601560864633</v>
      </c>
      <c r="D465" s="18">
        <f t="shared" si="30"/>
        <v>91.233000000000004</v>
      </c>
      <c r="E465">
        <f t="shared" si="31"/>
        <v>42.178398439135371</v>
      </c>
    </row>
    <row r="466" spans="1:5" x14ac:dyDescent="0.75">
      <c r="A466" s="99">
        <v>1.365</v>
      </c>
      <c r="B466" s="152">
        <f t="shared" si="28"/>
        <v>25.729643832900404</v>
      </c>
      <c r="C466" s="18">
        <f t="shared" si="29"/>
        <v>49.270939122329168</v>
      </c>
      <c r="D466" s="18">
        <f t="shared" si="30"/>
        <v>91.233000000000004</v>
      </c>
      <c r="E466">
        <f t="shared" si="31"/>
        <v>41.962060877670837</v>
      </c>
    </row>
    <row r="467" spans="1:5" x14ac:dyDescent="0.75">
      <c r="A467" s="99">
        <v>1.3680000000000001</v>
      </c>
      <c r="B467" s="152">
        <f t="shared" si="28"/>
        <v>25.786192500665024</v>
      </c>
      <c r="C467" s="18">
        <f t="shared" si="29"/>
        <v>49.487752674027966</v>
      </c>
      <c r="D467" s="18">
        <f t="shared" si="30"/>
        <v>91.233000000000004</v>
      </c>
      <c r="E467">
        <f t="shared" si="31"/>
        <v>41.745247325972038</v>
      </c>
    </row>
    <row r="468" spans="1:5" x14ac:dyDescent="0.75">
      <c r="A468" s="99">
        <v>1.371</v>
      </c>
      <c r="B468" s="152">
        <f t="shared" si="28"/>
        <v>25.842741168429637</v>
      </c>
      <c r="C468" s="18">
        <f t="shared" si="29"/>
        <v>49.705042215960994</v>
      </c>
      <c r="D468" s="18">
        <f t="shared" si="30"/>
        <v>91.233000000000004</v>
      </c>
      <c r="E468">
        <f t="shared" si="31"/>
        <v>41.52795778403901</v>
      </c>
    </row>
    <row r="469" spans="1:5" x14ac:dyDescent="0.75">
      <c r="A469" s="99">
        <v>1.3740000000000001</v>
      </c>
      <c r="B469" s="152">
        <f t="shared" si="28"/>
        <v>25.89928983619426</v>
      </c>
      <c r="C469" s="18">
        <f t="shared" si="29"/>
        <v>49.922807748128278</v>
      </c>
      <c r="D469" s="18">
        <f t="shared" si="30"/>
        <v>91.233000000000004</v>
      </c>
      <c r="E469">
        <f t="shared" si="31"/>
        <v>41.310192251871726</v>
      </c>
    </row>
    <row r="470" spans="1:5" x14ac:dyDescent="0.75">
      <c r="A470" s="99">
        <v>1.377</v>
      </c>
      <c r="B470" s="152">
        <f t="shared" si="28"/>
        <v>25.955838503958869</v>
      </c>
      <c r="C470" s="18">
        <f t="shared" si="29"/>
        <v>50.141049270529805</v>
      </c>
      <c r="D470" s="18">
        <f t="shared" si="30"/>
        <v>91.233000000000004</v>
      </c>
      <c r="E470">
        <f t="shared" si="31"/>
        <v>41.091950729470199</v>
      </c>
    </row>
    <row r="471" spans="1:5" x14ac:dyDescent="0.75">
      <c r="A471" s="99">
        <v>1.38</v>
      </c>
      <c r="B471" s="152">
        <f t="shared" si="28"/>
        <v>26.012387171723489</v>
      </c>
      <c r="C471" s="18">
        <f t="shared" si="29"/>
        <v>50.359766783165568</v>
      </c>
      <c r="D471" s="18">
        <f t="shared" si="30"/>
        <v>91.233000000000004</v>
      </c>
      <c r="E471">
        <f t="shared" si="31"/>
        <v>40.873233216834436</v>
      </c>
    </row>
    <row r="472" spans="1:5" x14ac:dyDescent="0.75">
      <c r="A472" s="99">
        <v>1.383</v>
      </c>
      <c r="B472" s="152">
        <f t="shared" si="28"/>
        <v>26.068935839488102</v>
      </c>
      <c r="C472" s="18">
        <f t="shared" si="29"/>
        <v>50.578960286035588</v>
      </c>
      <c r="D472" s="18">
        <f t="shared" si="30"/>
        <v>91.233000000000004</v>
      </c>
      <c r="E472">
        <f t="shared" si="31"/>
        <v>40.654039713964416</v>
      </c>
    </row>
    <row r="473" spans="1:5" x14ac:dyDescent="0.75">
      <c r="A473" s="99">
        <v>1.3859999999999999</v>
      </c>
      <c r="B473" s="152">
        <f t="shared" si="28"/>
        <v>26.125484507252715</v>
      </c>
      <c r="C473" s="18">
        <f t="shared" si="29"/>
        <v>50.798629779139851</v>
      </c>
      <c r="D473" s="18">
        <f t="shared" si="30"/>
        <v>91.233000000000004</v>
      </c>
      <c r="E473">
        <f t="shared" si="31"/>
        <v>40.434370220860153</v>
      </c>
    </row>
    <row r="474" spans="1:5" x14ac:dyDescent="0.75">
      <c r="A474" s="99">
        <v>1.389</v>
      </c>
      <c r="B474" s="152">
        <f t="shared" si="28"/>
        <v>26.182033175017338</v>
      </c>
      <c r="C474" s="18">
        <f t="shared" si="29"/>
        <v>51.018775262478364</v>
      </c>
      <c r="D474" s="18">
        <f t="shared" si="30"/>
        <v>91.233000000000004</v>
      </c>
      <c r="E474">
        <f t="shared" si="31"/>
        <v>40.21422473752164</v>
      </c>
    </row>
    <row r="475" spans="1:5" x14ac:dyDescent="0.75">
      <c r="A475" s="99">
        <v>1.3919999999999999</v>
      </c>
      <c r="B475" s="152">
        <f t="shared" si="28"/>
        <v>26.238581842781947</v>
      </c>
      <c r="C475" s="18">
        <f t="shared" si="29"/>
        <v>51.239396736051106</v>
      </c>
      <c r="D475" s="18">
        <f t="shared" si="30"/>
        <v>91.233000000000004</v>
      </c>
      <c r="E475">
        <f t="shared" si="31"/>
        <v>39.993603263948899</v>
      </c>
    </row>
    <row r="476" spans="1:5" x14ac:dyDescent="0.75">
      <c r="A476" s="99">
        <v>1.395</v>
      </c>
      <c r="B476" s="152">
        <f t="shared" si="28"/>
        <v>26.295130510546571</v>
      </c>
      <c r="C476" s="18">
        <f t="shared" si="29"/>
        <v>51.460494199858111</v>
      </c>
      <c r="D476" s="18">
        <f t="shared" si="30"/>
        <v>91.233000000000004</v>
      </c>
      <c r="E476">
        <f t="shared" si="31"/>
        <v>39.772505800141893</v>
      </c>
    </row>
    <row r="477" spans="1:5" x14ac:dyDescent="0.75">
      <c r="A477" s="99">
        <v>1.3979999999999999</v>
      </c>
      <c r="B477" s="152">
        <f t="shared" si="28"/>
        <v>26.35167917831118</v>
      </c>
      <c r="C477" s="18">
        <f t="shared" si="29"/>
        <v>51.682067653899352</v>
      </c>
      <c r="D477" s="18">
        <f t="shared" si="30"/>
        <v>91.233000000000004</v>
      </c>
      <c r="E477">
        <f t="shared" si="31"/>
        <v>39.550932346100652</v>
      </c>
    </row>
    <row r="478" spans="1:5" x14ac:dyDescent="0.75">
      <c r="A478" s="99">
        <v>1.401</v>
      </c>
      <c r="B478" s="152">
        <f t="shared" si="28"/>
        <v>26.408227846075803</v>
      </c>
      <c r="C478" s="18">
        <f t="shared" si="29"/>
        <v>51.904117098174844</v>
      </c>
      <c r="D478" s="18">
        <f t="shared" si="30"/>
        <v>91.233000000000004</v>
      </c>
      <c r="E478">
        <f t="shared" si="31"/>
        <v>39.32888290182516</v>
      </c>
    </row>
    <row r="479" spans="1:5" x14ac:dyDescent="0.75">
      <c r="A479" s="99">
        <v>1.4039999999999999</v>
      </c>
      <c r="B479" s="152">
        <f t="shared" si="28"/>
        <v>26.464776513840413</v>
      </c>
      <c r="C479" s="18">
        <f t="shared" si="29"/>
        <v>52.126642532684578</v>
      </c>
      <c r="D479" s="18">
        <f t="shared" si="30"/>
        <v>91.233000000000004</v>
      </c>
      <c r="E479">
        <f t="shared" si="31"/>
        <v>39.106357467315426</v>
      </c>
    </row>
    <row r="480" spans="1:5" x14ac:dyDescent="0.75">
      <c r="A480" s="99">
        <v>1.407</v>
      </c>
      <c r="B480" s="152">
        <f t="shared" si="28"/>
        <v>26.521325181605032</v>
      </c>
      <c r="C480" s="18">
        <f t="shared" si="29"/>
        <v>52.349643957428555</v>
      </c>
      <c r="D480" s="18">
        <f t="shared" si="30"/>
        <v>91.233000000000004</v>
      </c>
      <c r="E480">
        <f t="shared" si="31"/>
        <v>38.88335604257145</v>
      </c>
    </row>
    <row r="481" spans="1:5" x14ac:dyDescent="0.75">
      <c r="A481" s="99">
        <v>1.41</v>
      </c>
      <c r="B481" s="152">
        <f t="shared" si="28"/>
        <v>26.577873849369649</v>
      </c>
      <c r="C481" s="18">
        <f t="shared" si="29"/>
        <v>52.573121372406774</v>
      </c>
      <c r="D481" s="18">
        <f t="shared" si="30"/>
        <v>91.233000000000004</v>
      </c>
      <c r="E481">
        <f t="shared" si="31"/>
        <v>38.65987862759323</v>
      </c>
    </row>
    <row r="482" spans="1:5" x14ac:dyDescent="0.75">
      <c r="A482" s="99">
        <v>1.413</v>
      </c>
      <c r="B482" s="152">
        <f t="shared" si="28"/>
        <v>26.634422517134265</v>
      </c>
      <c r="C482" s="18">
        <f t="shared" si="29"/>
        <v>52.797074777619258</v>
      </c>
      <c r="D482" s="18">
        <f t="shared" si="30"/>
        <v>91.233000000000004</v>
      </c>
      <c r="E482">
        <f t="shared" si="31"/>
        <v>38.435925222380746</v>
      </c>
    </row>
    <row r="483" spans="1:5" x14ac:dyDescent="0.75">
      <c r="A483" s="99">
        <v>1.4159999999999999</v>
      </c>
      <c r="B483" s="152">
        <f t="shared" si="28"/>
        <v>26.690971184898881</v>
      </c>
      <c r="C483" s="18">
        <f t="shared" si="29"/>
        <v>53.021504173065956</v>
      </c>
      <c r="D483" s="18">
        <f t="shared" si="30"/>
        <v>91.233000000000004</v>
      </c>
      <c r="E483">
        <f t="shared" si="31"/>
        <v>38.211495826934048</v>
      </c>
    </row>
    <row r="484" spans="1:5" x14ac:dyDescent="0.75">
      <c r="A484" s="99">
        <v>1.419</v>
      </c>
      <c r="B484" s="152">
        <f t="shared" si="28"/>
        <v>26.747519852663501</v>
      </c>
      <c r="C484" s="18">
        <f t="shared" si="29"/>
        <v>53.246409558746926</v>
      </c>
      <c r="D484" s="18">
        <f t="shared" si="30"/>
        <v>91.233000000000004</v>
      </c>
      <c r="E484">
        <f t="shared" si="31"/>
        <v>37.986590441253078</v>
      </c>
    </row>
    <row r="485" spans="1:5" x14ac:dyDescent="0.75">
      <c r="A485" s="99">
        <v>1.4219999999999999</v>
      </c>
      <c r="B485" s="152">
        <f t="shared" si="28"/>
        <v>26.804068520428114</v>
      </c>
      <c r="C485" s="18">
        <f t="shared" si="29"/>
        <v>53.471790934662145</v>
      </c>
      <c r="D485" s="18">
        <f t="shared" si="30"/>
        <v>91.233000000000004</v>
      </c>
      <c r="E485">
        <f t="shared" si="31"/>
        <v>37.761209065337859</v>
      </c>
    </row>
    <row r="486" spans="1:5" x14ac:dyDescent="0.75">
      <c r="A486" s="99">
        <v>1.425</v>
      </c>
      <c r="B486" s="152">
        <f t="shared" si="28"/>
        <v>26.860617188192734</v>
      </c>
      <c r="C486" s="18">
        <f t="shared" si="29"/>
        <v>53.697648300811593</v>
      </c>
      <c r="D486" s="18">
        <f t="shared" si="30"/>
        <v>91.233000000000004</v>
      </c>
      <c r="E486">
        <f t="shared" si="31"/>
        <v>37.535351699188411</v>
      </c>
    </row>
    <row r="487" spans="1:5" x14ac:dyDescent="0.75">
      <c r="A487" s="99">
        <v>1.4279999999999999</v>
      </c>
      <c r="B487" s="152">
        <f t="shared" si="28"/>
        <v>26.917165855957347</v>
      </c>
      <c r="C487" s="18">
        <f t="shared" si="29"/>
        <v>53.923981657195284</v>
      </c>
      <c r="D487" s="18">
        <f t="shared" si="30"/>
        <v>91.233000000000004</v>
      </c>
      <c r="E487">
        <f t="shared" si="31"/>
        <v>37.30901834280472</v>
      </c>
    </row>
    <row r="488" spans="1:5" x14ac:dyDescent="0.75">
      <c r="A488" s="99">
        <v>1.431</v>
      </c>
      <c r="B488" s="152">
        <f t="shared" si="28"/>
        <v>26.973714523721963</v>
      </c>
      <c r="C488" s="18">
        <f t="shared" si="29"/>
        <v>54.150791003813225</v>
      </c>
      <c r="D488" s="18">
        <f t="shared" si="30"/>
        <v>91.233000000000004</v>
      </c>
      <c r="E488">
        <f t="shared" si="31"/>
        <v>37.082208996186779</v>
      </c>
    </row>
    <row r="489" spans="1:5" x14ac:dyDescent="0.75">
      <c r="A489" s="99">
        <v>1.4339999999999999</v>
      </c>
      <c r="B489" s="152">
        <f t="shared" si="28"/>
        <v>27.030263191486579</v>
      </c>
      <c r="C489" s="18">
        <f t="shared" si="29"/>
        <v>54.378076340665409</v>
      </c>
      <c r="D489" s="18">
        <f t="shared" si="30"/>
        <v>91.233000000000004</v>
      </c>
      <c r="E489">
        <f t="shared" si="31"/>
        <v>36.854923659334595</v>
      </c>
    </row>
    <row r="490" spans="1:5" x14ac:dyDescent="0.75">
      <c r="A490" s="99">
        <v>1.4370000000000001</v>
      </c>
      <c r="B490" s="152">
        <f t="shared" si="28"/>
        <v>27.086811859251196</v>
      </c>
      <c r="C490" s="18">
        <f t="shared" si="29"/>
        <v>54.605837667751857</v>
      </c>
      <c r="D490" s="18">
        <f t="shared" si="30"/>
        <v>91.233000000000004</v>
      </c>
      <c r="E490">
        <f t="shared" si="31"/>
        <v>36.627162332248147</v>
      </c>
    </row>
    <row r="491" spans="1:5" x14ac:dyDescent="0.75">
      <c r="A491" s="99">
        <v>1.44</v>
      </c>
      <c r="B491" s="152">
        <f t="shared" si="28"/>
        <v>27.143360527015812</v>
      </c>
      <c r="C491" s="18">
        <f t="shared" si="29"/>
        <v>54.834074985072533</v>
      </c>
      <c r="D491" s="18">
        <f t="shared" si="30"/>
        <v>91.233000000000004</v>
      </c>
      <c r="E491">
        <f t="shared" si="31"/>
        <v>36.398925014927471</v>
      </c>
    </row>
    <row r="492" spans="1:5" x14ac:dyDescent="0.75">
      <c r="A492" s="99">
        <v>1.4430000000000001</v>
      </c>
      <c r="B492" s="152">
        <f t="shared" si="28"/>
        <v>27.199909194780432</v>
      </c>
      <c r="C492" s="18">
        <f t="shared" si="29"/>
        <v>55.062788292627452</v>
      </c>
      <c r="D492" s="18">
        <f t="shared" si="30"/>
        <v>91.233000000000004</v>
      </c>
      <c r="E492">
        <f t="shared" si="31"/>
        <v>36.170211707372552</v>
      </c>
    </row>
    <row r="493" spans="1:5" x14ac:dyDescent="0.75">
      <c r="A493" s="99">
        <v>1.446</v>
      </c>
      <c r="B493" s="152">
        <f t="shared" si="28"/>
        <v>27.256457862545044</v>
      </c>
      <c r="C493" s="18">
        <f t="shared" si="29"/>
        <v>55.291977590416629</v>
      </c>
      <c r="D493" s="18">
        <f t="shared" si="30"/>
        <v>91.233000000000004</v>
      </c>
      <c r="E493">
        <f t="shared" si="31"/>
        <v>35.941022409583375</v>
      </c>
    </row>
    <row r="494" spans="1:5" x14ac:dyDescent="0.75">
      <c r="A494" s="99">
        <v>1.4490000000000001</v>
      </c>
      <c r="B494" s="152">
        <f t="shared" si="28"/>
        <v>27.313006530309661</v>
      </c>
      <c r="C494" s="18">
        <f t="shared" si="29"/>
        <v>55.521642878440048</v>
      </c>
      <c r="D494" s="18">
        <f t="shared" si="30"/>
        <v>91.233000000000004</v>
      </c>
      <c r="E494">
        <f t="shared" si="31"/>
        <v>35.711357121559956</v>
      </c>
    </row>
    <row r="495" spans="1:5" x14ac:dyDescent="0.75">
      <c r="A495" s="99">
        <v>1.452</v>
      </c>
      <c r="B495" s="152">
        <f t="shared" si="28"/>
        <v>27.369555198074277</v>
      </c>
      <c r="C495" s="18">
        <f t="shared" si="29"/>
        <v>55.75178415669771</v>
      </c>
      <c r="D495" s="18">
        <f t="shared" si="30"/>
        <v>91.233000000000004</v>
      </c>
      <c r="E495">
        <f t="shared" si="31"/>
        <v>35.481215843302294</v>
      </c>
    </row>
    <row r="496" spans="1:5" x14ac:dyDescent="0.75">
      <c r="A496" s="99">
        <v>1.4550000000000001</v>
      </c>
      <c r="B496" s="152">
        <f t="shared" si="28"/>
        <v>27.426103865838893</v>
      </c>
      <c r="C496" s="18">
        <f t="shared" si="29"/>
        <v>55.982401425189622</v>
      </c>
      <c r="D496" s="18">
        <f t="shared" si="30"/>
        <v>91.233000000000004</v>
      </c>
      <c r="E496">
        <f t="shared" si="31"/>
        <v>35.250598574810383</v>
      </c>
    </row>
    <row r="497" spans="1:5" x14ac:dyDescent="0.75">
      <c r="A497" s="99">
        <v>1.458</v>
      </c>
      <c r="B497" s="152">
        <f t="shared" si="28"/>
        <v>27.48265253360351</v>
      </c>
      <c r="C497" s="18">
        <f t="shared" si="29"/>
        <v>56.213494683915748</v>
      </c>
      <c r="D497" s="18">
        <f t="shared" si="30"/>
        <v>91.233000000000004</v>
      </c>
      <c r="E497">
        <f t="shared" si="31"/>
        <v>35.019505316084256</v>
      </c>
    </row>
    <row r="498" spans="1:5" x14ac:dyDescent="0.75">
      <c r="A498" s="99">
        <v>1.4610000000000001</v>
      </c>
      <c r="B498" s="152">
        <f t="shared" si="28"/>
        <v>27.539201201368126</v>
      </c>
      <c r="C498" s="18">
        <f t="shared" si="29"/>
        <v>56.445063932876174</v>
      </c>
      <c r="D498" s="18">
        <f t="shared" si="30"/>
        <v>91.233000000000004</v>
      </c>
      <c r="E498">
        <f t="shared" si="31"/>
        <v>34.78793606712383</v>
      </c>
    </row>
    <row r="499" spans="1:5" x14ac:dyDescent="0.75">
      <c r="A499" s="99">
        <v>1.464</v>
      </c>
      <c r="B499" s="152">
        <f t="shared" si="28"/>
        <v>27.595749869132746</v>
      </c>
      <c r="C499" s="18">
        <f t="shared" si="29"/>
        <v>56.6771091720708</v>
      </c>
      <c r="D499" s="18">
        <f t="shared" si="30"/>
        <v>91.233000000000004</v>
      </c>
      <c r="E499">
        <f t="shared" si="31"/>
        <v>34.555890827929204</v>
      </c>
    </row>
    <row r="500" spans="1:5" x14ac:dyDescent="0.75">
      <c r="A500" s="99">
        <v>1.4670000000000001</v>
      </c>
      <c r="B500" s="152">
        <f t="shared" si="28"/>
        <v>27.652298536897359</v>
      </c>
      <c r="C500" s="18">
        <f t="shared" si="29"/>
        <v>56.909630401499697</v>
      </c>
      <c r="D500" s="18">
        <f t="shared" si="30"/>
        <v>91.233000000000004</v>
      </c>
      <c r="E500">
        <f t="shared" si="31"/>
        <v>34.323369598500307</v>
      </c>
    </row>
    <row r="501" spans="1:5" x14ac:dyDescent="0.75">
      <c r="A501" s="99">
        <v>1.47</v>
      </c>
      <c r="B501" s="152">
        <f t="shared" si="28"/>
        <v>27.708847204661975</v>
      </c>
      <c r="C501" s="18">
        <f t="shared" si="29"/>
        <v>57.142627621162823</v>
      </c>
      <c r="D501" s="18">
        <f t="shared" si="30"/>
        <v>91.233000000000004</v>
      </c>
      <c r="E501">
        <f t="shared" si="31"/>
        <v>34.090372378837181</v>
      </c>
    </row>
    <row r="502" spans="1:5" x14ac:dyDescent="0.75">
      <c r="A502" s="99">
        <v>1.4730000000000001</v>
      </c>
      <c r="B502" s="152">
        <f t="shared" si="28"/>
        <v>27.765395872426595</v>
      </c>
      <c r="C502" s="18">
        <f t="shared" si="29"/>
        <v>57.376100831060214</v>
      </c>
      <c r="D502" s="18">
        <f t="shared" si="30"/>
        <v>91.233000000000004</v>
      </c>
      <c r="E502">
        <f t="shared" si="31"/>
        <v>33.85689916893979</v>
      </c>
    </row>
    <row r="503" spans="1:5" x14ac:dyDescent="0.75">
      <c r="A503" s="99">
        <v>1.476</v>
      </c>
      <c r="B503" s="152">
        <f t="shared" si="28"/>
        <v>27.821944540191204</v>
      </c>
      <c r="C503" s="18">
        <f t="shared" si="29"/>
        <v>57.61005003119184</v>
      </c>
      <c r="D503" s="18">
        <f t="shared" si="30"/>
        <v>91.233000000000004</v>
      </c>
      <c r="E503">
        <f t="shared" si="31"/>
        <v>33.622949968808165</v>
      </c>
    </row>
    <row r="504" spans="1:5" x14ac:dyDescent="0.75">
      <c r="A504" s="99">
        <v>1.4790000000000001</v>
      </c>
      <c r="B504" s="152">
        <f t="shared" si="28"/>
        <v>27.878493207955827</v>
      </c>
      <c r="C504" s="18">
        <f t="shared" si="29"/>
        <v>57.844475221557708</v>
      </c>
      <c r="D504" s="18">
        <f t="shared" si="30"/>
        <v>91.233000000000004</v>
      </c>
      <c r="E504">
        <f t="shared" si="31"/>
        <v>33.388524778442296</v>
      </c>
    </row>
    <row r="505" spans="1:5" x14ac:dyDescent="0.75">
      <c r="A505" s="99">
        <v>1.482</v>
      </c>
      <c r="B505" s="152">
        <f t="shared" si="28"/>
        <v>27.935041875720437</v>
      </c>
      <c r="C505" s="18">
        <f t="shared" si="29"/>
        <v>58.07937640215782</v>
      </c>
      <c r="D505" s="18">
        <f t="shared" si="30"/>
        <v>91.233000000000004</v>
      </c>
      <c r="E505">
        <f t="shared" si="31"/>
        <v>33.153623597842184</v>
      </c>
    </row>
    <row r="506" spans="1:5" x14ac:dyDescent="0.75">
      <c r="A506" s="99">
        <v>1.4850000000000001</v>
      </c>
      <c r="B506" s="152">
        <f t="shared" si="28"/>
        <v>27.99159054348506</v>
      </c>
      <c r="C506" s="18">
        <f t="shared" si="29"/>
        <v>58.314753572992196</v>
      </c>
      <c r="D506" s="18">
        <f t="shared" si="30"/>
        <v>91.233000000000004</v>
      </c>
      <c r="E506">
        <f t="shared" si="31"/>
        <v>32.918246427007809</v>
      </c>
    </row>
    <row r="507" spans="1:5" x14ac:dyDescent="0.75">
      <c r="A507" s="99">
        <v>1.488</v>
      </c>
      <c r="B507" s="152">
        <f t="shared" si="28"/>
        <v>28.048139211249673</v>
      </c>
      <c r="C507" s="18">
        <f t="shared" si="29"/>
        <v>58.550606734060793</v>
      </c>
      <c r="D507" s="18">
        <f t="shared" si="30"/>
        <v>91.233000000000004</v>
      </c>
      <c r="E507">
        <f t="shared" si="31"/>
        <v>32.682393265939211</v>
      </c>
    </row>
    <row r="508" spans="1:5" x14ac:dyDescent="0.75">
      <c r="A508" s="99">
        <v>1.4910000000000001</v>
      </c>
      <c r="B508" s="152">
        <f t="shared" si="28"/>
        <v>28.104687879014289</v>
      </c>
      <c r="C508" s="18">
        <f t="shared" si="29"/>
        <v>58.786935885363654</v>
      </c>
      <c r="D508" s="18">
        <f t="shared" si="30"/>
        <v>91.233000000000004</v>
      </c>
      <c r="E508">
        <f t="shared" si="31"/>
        <v>32.44606411463635</v>
      </c>
    </row>
    <row r="509" spans="1:5" x14ac:dyDescent="0.75">
      <c r="A509" s="99">
        <v>1.494</v>
      </c>
      <c r="B509" s="152">
        <f t="shared" si="28"/>
        <v>28.161236546778905</v>
      </c>
      <c r="C509" s="18">
        <f t="shared" si="29"/>
        <v>59.023741026900723</v>
      </c>
      <c r="D509" s="18">
        <f t="shared" si="30"/>
        <v>91.233000000000004</v>
      </c>
      <c r="E509">
        <f t="shared" si="31"/>
        <v>32.209258973099281</v>
      </c>
    </row>
    <row r="510" spans="1:5" x14ac:dyDescent="0.75">
      <c r="A510" s="99">
        <v>1.4970000000000001</v>
      </c>
      <c r="B510" s="152">
        <f t="shared" si="28"/>
        <v>28.217785214543525</v>
      </c>
      <c r="C510" s="18">
        <f t="shared" si="29"/>
        <v>59.261022158672084</v>
      </c>
      <c r="D510" s="18">
        <f t="shared" si="30"/>
        <v>91.233000000000004</v>
      </c>
      <c r="E510">
        <f t="shared" si="31"/>
        <v>31.97197784132792</v>
      </c>
    </row>
    <row r="511" spans="1:5" x14ac:dyDescent="0.75">
      <c r="A511" s="99">
        <v>1.5</v>
      </c>
      <c r="B511" s="152">
        <f t="shared" si="28"/>
        <v>28.274333882308138</v>
      </c>
      <c r="C511" s="18">
        <f t="shared" si="29"/>
        <v>59.498779280677674</v>
      </c>
      <c r="D511" s="18">
        <f t="shared" si="30"/>
        <v>91.233000000000004</v>
      </c>
      <c r="E511">
        <f t="shared" si="31"/>
        <v>31.73422071932233</v>
      </c>
    </row>
    <row r="512" spans="1:5" x14ac:dyDescent="0.75">
      <c r="A512" s="99">
        <v>1.5029999999999999</v>
      </c>
      <c r="B512" s="152">
        <f t="shared" si="28"/>
        <v>28.330882550072751</v>
      </c>
      <c r="C512" s="18">
        <f t="shared" si="29"/>
        <v>59.737012392917485</v>
      </c>
      <c r="D512" s="18">
        <f t="shared" si="30"/>
        <v>91.233000000000004</v>
      </c>
      <c r="E512">
        <f t="shared" si="31"/>
        <v>31.495987607082519</v>
      </c>
    </row>
    <row r="513" spans="1:5" x14ac:dyDescent="0.75">
      <c r="A513" s="99">
        <v>1.506</v>
      </c>
      <c r="B513" s="152">
        <f t="shared" si="28"/>
        <v>28.387431217837371</v>
      </c>
      <c r="C513" s="18">
        <f t="shared" si="29"/>
        <v>59.975721495391575</v>
      </c>
      <c r="D513" s="18">
        <f t="shared" si="30"/>
        <v>91.233000000000004</v>
      </c>
      <c r="E513">
        <f t="shared" si="31"/>
        <v>31.257278504608429</v>
      </c>
    </row>
    <row r="514" spans="1:5" x14ac:dyDescent="0.75">
      <c r="A514" s="99">
        <v>1.5089999999999999</v>
      </c>
      <c r="B514" s="152">
        <f t="shared" si="28"/>
        <v>28.443979885601987</v>
      </c>
      <c r="C514" s="18">
        <f t="shared" si="29"/>
        <v>60.214906588099886</v>
      </c>
      <c r="D514" s="18">
        <f t="shared" si="30"/>
        <v>91.233000000000004</v>
      </c>
      <c r="E514">
        <f t="shared" si="31"/>
        <v>31.018093411900118</v>
      </c>
    </row>
    <row r="515" spans="1:5" x14ac:dyDescent="0.75">
      <c r="A515" s="99">
        <v>1.512</v>
      </c>
      <c r="B515" s="152">
        <f t="shared" si="28"/>
        <v>28.500528553366603</v>
      </c>
      <c r="C515" s="18">
        <f t="shared" si="29"/>
        <v>60.454567671042476</v>
      </c>
      <c r="D515" s="18">
        <f t="shared" si="30"/>
        <v>91.233000000000004</v>
      </c>
      <c r="E515">
        <f t="shared" si="31"/>
        <v>30.778432328957528</v>
      </c>
    </row>
    <row r="516" spans="1:5" x14ac:dyDescent="0.75">
      <c r="A516" s="99">
        <v>1.5149999999999999</v>
      </c>
      <c r="B516" s="152">
        <f t="shared" si="28"/>
        <v>28.557077221131216</v>
      </c>
      <c r="C516" s="18">
        <f t="shared" si="29"/>
        <v>60.69470474421928</v>
      </c>
      <c r="D516" s="18">
        <f t="shared" si="30"/>
        <v>91.233000000000004</v>
      </c>
      <c r="E516">
        <f t="shared" si="31"/>
        <v>30.538295255780724</v>
      </c>
    </row>
    <row r="517" spans="1:5" x14ac:dyDescent="0.75">
      <c r="A517" s="99">
        <v>1.518</v>
      </c>
      <c r="B517" s="152">
        <f t="shared" si="28"/>
        <v>28.613625888895836</v>
      </c>
      <c r="C517" s="18">
        <f t="shared" si="29"/>
        <v>60.935317807630355</v>
      </c>
      <c r="D517" s="18">
        <f t="shared" si="30"/>
        <v>91.233000000000004</v>
      </c>
      <c r="E517">
        <f t="shared" si="31"/>
        <v>30.297682192369649</v>
      </c>
    </row>
    <row r="518" spans="1:5" x14ac:dyDescent="0.75">
      <c r="A518" s="99">
        <v>1.5209999999999999</v>
      </c>
      <c r="B518" s="152">
        <f t="shared" si="28"/>
        <v>28.670174556660449</v>
      </c>
      <c r="C518" s="18">
        <f t="shared" si="29"/>
        <v>61.176406861275638</v>
      </c>
      <c r="D518" s="18">
        <f t="shared" si="30"/>
        <v>91.233000000000004</v>
      </c>
      <c r="E518">
        <f t="shared" si="31"/>
        <v>30.056593138724367</v>
      </c>
    </row>
    <row r="519" spans="1:5" x14ac:dyDescent="0.75">
      <c r="A519" s="99">
        <v>1.524</v>
      </c>
      <c r="B519" s="152">
        <f t="shared" si="28"/>
        <v>28.726723224425069</v>
      </c>
      <c r="C519" s="18">
        <f t="shared" si="29"/>
        <v>61.417971905155213</v>
      </c>
      <c r="D519" s="18">
        <f t="shared" si="30"/>
        <v>91.233000000000004</v>
      </c>
      <c r="E519">
        <f t="shared" si="31"/>
        <v>29.815028094844791</v>
      </c>
    </row>
    <row r="520" spans="1:5" x14ac:dyDescent="0.75">
      <c r="A520" s="99">
        <v>1.5269999999999999</v>
      </c>
      <c r="B520" s="152">
        <f t="shared" si="28"/>
        <v>28.783271892189681</v>
      </c>
      <c r="C520" s="18">
        <f t="shared" si="29"/>
        <v>61.660012939268988</v>
      </c>
      <c r="D520" s="18">
        <f t="shared" si="30"/>
        <v>91.233000000000004</v>
      </c>
      <c r="E520">
        <f t="shared" si="31"/>
        <v>29.572987060731016</v>
      </c>
    </row>
    <row r="521" spans="1:5" x14ac:dyDescent="0.75">
      <c r="A521" s="99">
        <v>1.53</v>
      </c>
      <c r="B521" s="152">
        <f t="shared" si="28"/>
        <v>28.839820559954301</v>
      </c>
      <c r="C521" s="18">
        <f t="shared" si="29"/>
        <v>61.902529963617042</v>
      </c>
      <c r="D521" s="18">
        <f t="shared" si="30"/>
        <v>91.233000000000004</v>
      </c>
      <c r="E521">
        <f t="shared" si="31"/>
        <v>29.330470036382962</v>
      </c>
    </row>
    <row r="522" spans="1:5" x14ac:dyDescent="0.75">
      <c r="A522" s="99">
        <v>1.5329999999999999</v>
      </c>
      <c r="B522" s="152">
        <f t="shared" si="28"/>
        <v>28.896369227718917</v>
      </c>
      <c r="C522" s="18">
        <f t="shared" si="29"/>
        <v>62.145522978199317</v>
      </c>
      <c r="D522" s="18">
        <f t="shared" si="30"/>
        <v>91.233000000000004</v>
      </c>
      <c r="E522">
        <f t="shared" si="31"/>
        <v>29.087477021800687</v>
      </c>
    </row>
    <row r="523" spans="1:5" x14ac:dyDescent="0.75">
      <c r="A523" s="99">
        <v>1.536</v>
      </c>
      <c r="B523" s="152">
        <f t="shared" si="28"/>
        <v>28.952917895483534</v>
      </c>
      <c r="C523" s="18">
        <f t="shared" si="29"/>
        <v>62.388991983015863</v>
      </c>
      <c r="D523" s="18">
        <f t="shared" si="30"/>
        <v>91.233000000000004</v>
      </c>
      <c r="E523">
        <f t="shared" si="31"/>
        <v>28.844008016984141</v>
      </c>
    </row>
    <row r="524" spans="1:5" x14ac:dyDescent="0.75">
      <c r="A524" s="99">
        <v>1.5389999999999999</v>
      </c>
      <c r="B524" s="152">
        <f t="shared" ref="B524:B587" si="32">A524*$E$3*60*1000</f>
        <v>29.009466563248147</v>
      </c>
      <c r="C524" s="18">
        <f t="shared" ref="C524:C587" si="33">($E$4*($B$2*$I$2*(A524^2)/(2*$E$2))+($E$5*$I$2*A524^2)/2+($E$6*A524))/1000</f>
        <v>62.632936978066631</v>
      </c>
      <c r="D524" s="18">
        <f t="shared" ref="D524:D587" si="34">$I$2*$I$3*$B$3/1000</f>
        <v>91.233000000000004</v>
      </c>
      <c r="E524">
        <f t="shared" ref="E524:E587" si="35">ABS(C524-D524)</f>
        <v>28.600063021933373</v>
      </c>
    </row>
    <row r="525" spans="1:5" x14ac:dyDescent="0.75">
      <c r="A525" s="99">
        <v>1.542</v>
      </c>
      <c r="B525" s="152">
        <f t="shared" si="32"/>
        <v>29.06601523101277</v>
      </c>
      <c r="C525" s="18">
        <f t="shared" si="33"/>
        <v>62.877357963351663</v>
      </c>
      <c r="D525" s="18">
        <f t="shared" si="34"/>
        <v>91.233000000000004</v>
      </c>
      <c r="E525">
        <f t="shared" si="35"/>
        <v>28.355642036648341</v>
      </c>
    </row>
    <row r="526" spans="1:5" x14ac:dyDescent="0.75">
      <c r="A526" s="99">
        <v>1.5449999999999999</v>
      </c>
      <c r="B526" s="152">
        <f t="shared" si="32"/>
        <v>29.122563898777379</v>
      </c>
      <c r="C526" s="18">
        <f t="shared" si="33"/>
        <v>63.122254938870931</v>
      </c>
      <c r="D526" s="18">
        <f t="shared" si="34"/>
        <v>91.233000000000004</v>
      </c>
      <c r="E526">
        <f t="shared" si="35"/>
        <v>28.110745061129073</v>
      </c>
    </row>
    <row r="527" spans="1:5" x14ac:dyDescent="0.75">
      <c r="A527" s="99">
        <v>1.548</v>
      </c>
      <c r="B527" s="152">
        <f t="shared" si="32"/>
        <v>29.179112566542003</v>
      </c>
      <c r="C527" s="18">
        <f t="shared" si="33"/>
        <v>63.367627904624456</v>
      </c>
      <c r="D527" s="18">
        <f t="shared" si="34"/>
        <v>91.233000000000004</v>
      </c>
      <c r="E527">
        <f t="shared" si="35"/>
        <v>27.865372095375548</v>
      </c>
    </row>
    <row r="528" spans="1:5" x14ac:dyDescent="0.75">
      <c r="A528" s="99">
        <v>1.5509999999999999</v>
      </c>
      <c r="B528" s="152">
        <f t="shared" si="32"/>
        <v>29.235661234306612</v>
      </c>
      <c r="C528" s="18">
        <f t="shared" si="33"/>
        <v>63.613476860612202</v>
      </c>
      <c r="D528" s="18">
        <f t="shared" si="34"/>
        <v>91.233000000000004</v>
      </c>
      <c r="E528">
        <f t="shared" si="35"/>
        <v>27.619523139387802</v>
      </c>
    </row>
    <row r="529" spans="1:5" x14ac:dyDescent="0.75">
      <c r="A529" s="99">
        <v>1.554</v>
      </c>
      <c r="B529" s="152">
        <f t="shared" si="32"/>
        <v>29.292209902071232</v>
      </c>
      <c r="C529" s="18">
        <f t="shared" si="33"/>
        <v>63.85980180683422</v>
      </c>
      <c r="D529" s="18">
        <f t="shared" si="34"/>
        <v>91.233000000000004</v>
      </c>
      <c r="E529">
        <f t="shared" si="35"/>
        <v>27.373198193165784</v>
      </c>
    </row>
    <row r="530" spans="1:5" x14ac:dyDescent="0.75">
      <c r="A530" s="99">
        <v>1.5569999999999999</v>
      </c>
      <c r="B530" s="152">
        <f t="shared" si="32"/>
        <v>29.348758569835848</v>
      </c>
      <c r="C530" s="18">
        <f t="shared" si="33"/>
        <v>64.106602743290452</v>
      </c>
      <c r="D530" s="18">
        <f t="shared" si="34"/>
        <v>91.233000000000004</v>
      </c>
      <c r="E530">
        <f t="shared" si="35"/>
        <v>27.126397256709552</v>
      </c>
    </row>
    <row r="531" spans="1:5" x14ac:dyDescent="0.75">
      <c r="A531" s="99">
        <v>1.56</v>
      </c>
      <c r="B531" s="152">
        <f t="shared" si="32"/>
        <v>29.405307237600464</v>
      </c>
      <c r="C531" s="18">
        <f t="shared" si="33"/>
        <v>64.353879669980955</v>
      </c>
      <c r="D531" s="18">
        <f t="shared" si="34"/>
        <v>91.233000000000004</v>
      </c>
      <c r="E531">
        <f t="shared" si="35"/>
        <v>26.879120330019049</v>
      </c>
    </row>
    <row r="532" spans="1:5" x14ac:dyDescent="0.75">
      <c r="A532" s="99">
        <v>1.5629999999999999</v>
      </c>
      <c r="B532" s="152">
        <f t="shared" si="32"/>
        <v>29.461855905365081</v>
      </c>
      <c r="C532" s="18">
        <f t="shared" si="33"/>
        <v>64.601632586905694</v>
      </c>
      <c r="D532" s="18">
        <f t="shared" si="34"/>
        <v>91.233000000000004</v>
      </c>
      <c r="E532">
        <f t="shared" si="35"/>
        <v>26.63136741309431</v>
      </c>
    </row>
    <row r="533" spans="1:5" x14ac:dyDescent="0.75">
      <c r="A533" s="99">
        <v>1.5660000000000001</v>
      </c>
      <c r="B533" s="152">
        <f t="shared" si="32"/>
        <v>29.518404573129697</v>
      </c>
      <c r="C533" s="18">
        <f t="shared" si="33"/>
        <v>64.849861494064683</v>
      </c>
      <c r="D533" s="18">
        <f t="shared" si="34"/>
        <v>91.233000000000004</v>
      </c>
      <c r="E533">
        <f t="shared" si="35"/>
        <v>26.383138505935321</v>
      </c>
    </row>
    <row r="534" spans="1:5" x14ac:dyDescent="0.75">
      <c r="A534" s="99">
        <v>1.569</v>
      </c>
      <c r="B534" s="152">
        <f t="shared" si="32"/>
        <v>29.574953240894313</v>
      </c>
      <c r="C534" s="18">
        <f t="shared" si="33"/>
        <v>65.098566391457922</v>
      </c>
      <c r="D534" s="18">
        <f t="shared" si="34"/>
        <v>91.233000000000004</v>
      </c>
      <c r="E534">
        <f t="shared" si="35"/>
        <v>26.134433608542082</v>
      </c>
    </row>
    <row r="535" spans="1:5" x14ac:dyDescent="0.75">
      <c r="A535" s="99">
        <v>1.5720000000000001</v>
      </c>
      <c r="B535" s="152">
        <f t="shared" si="32"/>
        <v>29.63150190865893</v>
      </c>
      <c r="C535" s="18">
        <f t="shared" si="33"/>
        <v>65.347747279085397</v>
      </c>
      <c r="D535" s="18">
        <f t="shared" si="34"/>
        <v>91.233000000000004</v>
      </c>
      <c r="E535">
        <f t="shared" si="35"/>
        <v>25.885252720914607</v>
      </c>
    </row>
    <row r="536" spans="1:5" x14ac:dyDescent="0.75">
      <c r="A536" s="99">
        <v>1.575</v>
      </c>
      <c r="B536" s="152">
        <f t="shared" si="32"/>
        <v>29.688050576423546</v>
      </c>
      <c r="C536" s="18">
        <f t="shared" si="33"/>
        <v>65.597404156947135</v>
      </c>
      <c r="D536" s="18">
        <f t="shared" si="34"/>
        <v>91.233000000000004</v>
      </c>
      <c r="E536">
        <f t="shared" si="35"/>
        <v>25.635595843052869</v>
      </c>
    </row>
    <row r="537" spans="1:5" x14ac:dyDescent="0.75">
      <c r="A537" s="99">
        <v>1.5780000000000001</v>
      </c>
      <c r="B537" s="152">
        <f t="shared" si="32"/>
        <v>29.744599244188162</v>
      </c>
      <c r="C537" s="18">
        <f t="shared" si="33"/>
        <v>65.84753702504311</v>
      </c>
      <c r="D537" s="18">
        <f t="shared" si="34"/>
        <v>91.233000000000004</v>
      </c>
      <c r="E537">
        <f t="shared" si="35"/>
        <v>25.385462974956894</v>
      </c>
    </row>
    <row r="538" spans="1:5" x14ac:dyDescent="0.75">
      <c r="A538" s="99">
        <v>1.581</v>
      </c>
      <c r="B538" s="152">
        <f t="shared" si="32"/>
        <v>29.801147911952778</v>
      </c>
      <c r="C538" s="18">
        <f t="shared" si="33"/>
        <v>66.098145883373306</v>
      </c>
      <c r="D538" s="18">
        <f t="shared" si="34"/>
        <v>91.233000000000004</v>
      </c>
      <c r="E538">
        <f t="shared" si="35"/>
        <v>25.134854116626698</v>
      </c>
    </row>
    <row r="539" spans="1:5" x14ac:dyDescent="0.75">
      <c r="A539" s="99">
        <v>1.5840000000000001</v>
      </c>
      <c r="B539" s="152">
        <f t="shared" si="32"/>
        <v>29.857696579717395</v>
      </c>
      <c r="C539" s="18">
        <f t="shared" si="33"/>
        <v>66.349230731937752</v>
      </c>
      <c r="D539" s="18">
        <f t="shared" si="34"/>
        <v>91.233000000000004</v>
      </c>
      <c r="E539">
        <f t="shared" si="35"/>
        <v>24.883769268062252</v>
      </c>
    </row>
    <row r="540" spans="1:5" x14ac:dyDescent="0.75">
      <c r="A540" s="99">
        <v>1.587</v>
      </c>
      <c r="B540" s="152">
        <f t="shared" si="32"/>
        <v>29.914245247482008</v>
      </c>
      <c r="C540" s="18">
        <f t="shared" si="33"/>
        <v>66.600791570736476</v>
      </c>
      <c r="D540" s="18">
        <f t="shared" si="34"/>
        <v>91.233000000000004</v>
      </c>
      <c r="E540">
        <f t="shared" si="35"/>
        <v>24.632208429263528</v>
      </c>
    </row>
    <row r="541" spans="1:5" x14ac:dyDescent="0.75">
      <c r="A541" s="99">
        <v>1.59</v>
      </c>
      <c r="B541" s="152">
        <f t="shared" si="32"/>
        <v>29.970793915246627</v>
      </c>
      <c r="C541" s="18">
        <f t="shared" si="33"/>
        <v>66.852828399769436</v>
      </c>
      <c r="D541" s="18">
        <f t="shared" si="34"/>
        <v>91.233000000000004</v>
      </c>
      <c r="E541">
        <f t="shared" si="35"/>
        <v>24.380171600230568</v>
      </c>
    </row>
    <row r="542" spans="1:5" x14ac:dyDescent="0.75">
      <c r="A542" s="99">
        <v>1.593</v>
      </c>
      <c r="B542" s="152">
        <f t="shared" si="32"/>
        <v>30.02734258301124</v>
      </c>
      <c r="C542" s="18">
        <f t="shared" si="33"/>
        <v>67.105341219036617</v>
      </c>
      <c r="D542" s="18">
        <f t="shared" si="34"/>
        <v>91.233000000000004</v>
      </c>
      <c r="E542">
        <f t="shared" si="35"/>
        <v>24.127658780963387</v>
      </c>
    </row>
    <row r="543" spans="1:5" x14ac:dyDescent="0.75">
      <c r="A543" s="99">
        <v>1.5960000000000001</v>
      </c>
      <c r="B543" s="152">
        <f t="shared" si="32"/>
        <v>30.08389125077586</v>
      </c>
      <c r="C543" s="18">
        <f t="shared" si="33"/>
        <v>67.358330028538049</v>
      </c>
      <c r="D543" s="18">
        <f t="shared" si="34"/>
        <v>91.233000000000004</v>
      </c>
      <c r="E543">
        <f t="shared" si="35"/>
        <v>23.874669971461955</v>
      </c>
    </row>
    <row r="544" spans="1:5" x14ac:dyDescent="0.75">
      <c r="A544" s="99">
        <v>1.599</v>
      </c>
      <c r="B544" s="152">
        <f t="shared" si="32"/>
        <v>30.140439918540469</v>
      </c>
      <c r="C544" s="18">
        <f t="shared" si="33"/>
        <v>67.611794828273744</v>
      </c>
      <c r="D544" s="18">
        <f t="shared" si="34"/>
        <v>91.233000000000004</v>
      </c>
      <c r="E544">
        <f t="shared" si="35"/>
        <v>23.62120517172626</v>
      </c>
    </row>
    <row r="545" spans="1:5" x14ac:dyDescent="0.75">
      <c r="A545" s="99">
        <v>1.6020000000000001</v>
      </c>
      <c r="B545" s="152">
        <f t="shared" si="32"/>
        <v>30.196988586305089</v>
      </c>
      <c r="C545" s="18">
        <f t="shared" si="33"/>
        <v>67.86573561824369</v>
      </c>
      <c r="D545" s="18">
        <f t="shared" si="34"/>
        <v>91.233000000000004</v>
      </c>
      <c r="E545">
        <f t="shared" si="35"/>
        <v>23.367264381756314</v>
      </c>
    </row>
    <row r="546" spans="1:5" x14ac:dyDescent="0.75">
      <c r="A546" s="99">
        <v>1.605</v>
      </c>
      <c r="B546" s="152">
        <f t="shared" si="32"/>
        <v>30.253537254069709</v>
      </c>
      <c r="C546" s="18">
        <f t="shared" si="33"/>
        <v>68.120152398447857</v>
      </c>
      <c r="D546" s="18">
        <f t="shared" si="34"/>
        <v>91.233000000000004</v>
      </c>
      <c r="E546">
        <f t="shared" si="35"/>
        <v>23.112847601552147</v>
      </c>
    </row>
    <row r="547" spans="1:5" x14ac:dyDescent="0.75">
      <c r="A547" s="99">
        <v>1.6080000000000001</v>
      </c>
      <c r="B547" s="152">
        <f t="shared" si="32"/>
        <v>30.310085921834322</v>
      </c>
      <c r="C547" s="18">
        <f t="shared" si="33"/>
        <v>68.375045168886302</v>
      </c>
      <c r="D547" s="18">
        <f t="shared" si="34"/>
        <v>91.233000000000004</v>
      </c>
      <c r="E547">
        <f t="shared" si="35"/>
        <v>22.857954831113702</v>
      </c>
    </row>
    <row r="548" spans="1:5" x14ac:dyDescent="0.75">
      <c r="A548" s="99">
        <v>1.611</v>
      </c>
      <c r="B548" s="152">
        <f t="shared" si="32"/>
        <v>30.366634589598942</v>
      </c>
      <c r="C548" s="18">
        <f t="shared" si="33"/>
        <v>68.630413929558941</v>
      </c>
      <c r="D548" s="18">
        <f t="shared" si="34"/>
        <v>91.233000000000004</v>
      </c>
      <c r="E548">
        <f t="shared" si="35"/>
        <v>22.602586070441063</v>
      </c>
    </row>
    <row r="549" spans="1:5" x14ac:dyDescent="0.75">
      <c r="A549" s="99">
        <v>1.6140000000000001</v>
      </c>
      <c r="B549" s="152">
        <f t="shared" si="32"/>
        <v>30.423183257363561</v>
      </c>
      <c r="C549" s="18">
        <f t="shared" si="33"/>
        <v>68.886258680465858</v>
      </c>
      <c r="D549" s="18">
        <f t="shared" si="34"/>
        <v>91.233000000000004</v>
      </c>
      <c r="E549">
        <f t="shared" si="35"/>
        <v>22.346741319534146</v>
      </c>
    </row>
    <row r="550" spans="1:5" x14ac:dyDescent="0.75">
      <c r="A550" s="99">
        <v>1.617</v>
      </c>
      <c r="B550" s="152">
        <f t="shared" si="32"/>
        <v>30.479731925128174</v>
      </c>
      <c r="C550" s="18">
        <f t="shared" si="33"/>
        <v>69.142579421607024</v>
      </c>
      <c r="D550" s="18">
        <f t="shared" si="34"/>
        <v>91.233000000000004</v>
      </c>
      <c r="E550">
        <f t="shared" si="35"/>
        <v>22.09042057839298</v>
      </c>
    </row>
    <row r="551" spans="1:5" x14ac:dyDescent="0.75">
      <c r="A551" s="99">
        <v>1.62</v>
      </c>
      <c r="B551" s="152">
        <f t="shared" si="32"/>
        <v>30.536280592892794</v>
      </c>
      <c r="C551" s="18">
        <f t="shared" si="33"/>
        <v>69.399376152982441</v>
      </c>
      <c r="D551" s="18">
        <f t="shared" si="34"/>
        <v>91.233000000000004</v>
      </c>
      <c r="E551">
        <f t="shared" si="35"/>
        <v>21.833623847017563</v>
      </c>
    </row>
    <row r="552" spans="1:5" x14ac:dyDescent="0.75">
      <c r="A552" s="99">
        <v>1.623</v>
      </c>
      <c r="B552" s="152">
        <f t="shared" si="32"/>
        <v>30.592829260657407</v>
      </c>
      <c r="C552" s="18">
        <f t="shared" si="33"/>
        <v>69.656648874592079</v>
      </c>
      <c r="D552" s="18">
        <f t="shared" si="34"/>
        <v>91.233000000000004</v>
      </c>
      <c r="E552">
        <f t="shared" si="35"/>
        <v>21.576351125407925</v>
      </c>
    </row>
    <row r="553" spans="1:5" x14ac:dyDescent="0.75">
      <c r="A553" s="99">
        <v>1.6259999999999999</v>
      </c>
      <c r="B553" s="152">
        <f t="shared" si="32"/>
        <v>30.64937792842202</v>
      </c>
      <c r="C553" s="18">
        <f t="shared" si="33"/>
        <v>69.914397586435953</v>
      </c>
      <c r="D553" s="18">
        <f t="shared" si="34"/>
        <v>91.233000000000004</v>
      </c>
      <c r="E553">
        <f t="shared" si="35"/>
        <v>21.318602413564051</v>
      </c>
    </row>
    <row r="554" spans="1:5" x14ac:dyDescent="0.75">
      <c r="A554" s="99">
        <v>1.629</v>
      </c>
      <c r="B554" s="152">
        <f t="shared" si="32"/>
        <v>30.705926596186636</v>
      </c>
      <c r="C554" s="18">
        <f t="shared" si="33"/>
        <v>70.17262228851412</v>
      </c>
      <c r="D554" s="18">
        <f t="shared" si="34"/>
        <v>91.233000000000004</v>
      </c>
      <c r="E554">
        <f t="shared" si="35"/>
        <v>21.060377711485884</v>
      </c>
    </row>
    <row r="555" spans="1:5" x14ac:dyDescent="0.75">
      <c r="A555" s="99">
        <v>1.6319999999999999</v>
      </c>
      <c r="B555" s="152">
        <f t="shared" si="32"/>
        <v>30.762475263951252</v>
      </c>
      <c r="C555" s="18">
        <f t="shared" si="33"/>
        <v>70.431322980826494</v>
      </c>
      <c r="D555" s="18">
        <f t="shared" si="34"/>
        <v>91.233000000000004</v>
      </c>
      <c r="E555">
        <f t="shared" si="35"/>
        <v>20.801677019173511</v>
      </c>
    </row>
    <row r="556" spans="1:5" x14ac:dyDescent="0.75">
      <c r="A556" s="99">
        <v>1.635</v>
      </c>
      <c r="B556" s="152">
        <f t="shared" si="32"/>
        <v>30.819023931715869</v>
      </c>
      <c r="C556" s="18">
        <f t="shared" si="33"/>
        <v>70.690499663373132</v>
      </c>
      <c r="D556" s="18">
        <f t="shared" si="34"/>
        <v>91.233000000000004</v>
      </c>
      <c r="E556">
        <f t="shared" si="35"/>
        <v>20.542500336626873</v>
      </c>
    </row>
    <row r="557" spans="1:5" x14ac:dyDescent="0.75">
      <c r="A557" s="99">
        <v>1.6379999999999999</v>
      </c>
      <c r="B557" s="152">
        <f t="shared" si="32"/>
        <v>30.875572599480485</v>
      </c>
      <c r="C557" s="18">
        <f t="shared" si="33"/>
        <v>70.950152336154005</v>
      </c>
      <c r="D557" s="18">
        <f t="shared" si="34"/>
        <v>91.233000000000004</v>
      </c>
      <c r="E557">
        <f t="shared" si="35"/>
        <v>20.282847663845999</v>
      </c>
    </row>
    <row r="558" spans="1:5" x14ac:dyDescent="0.75">
      <c r="A558" s="99">
        <v>1.641</v>
      </c>
      <c r="B558" s="152">
        <f t="shared" si="32"/>
        <v>30.932121267245101</v>
      </c>
      <c r="C558" s="18">
        <f t="shared" si="33"/>
        <v>71.210280999169115</v>
      </c>
      <c r="D558" s="18">
        <f t="shared" si="34"/>
        <v>91.233000000000004</v>
      </c>
      <c r="E558">
        <f t="shared" si="35"/>
        <v>20.02271900083089</v>
      </c>
    </row>
    <row r="559" spans="1:5" x14ac:dyDescent="0.75">
      <c r="A559" s="99">
        <v>1.6439999999999999</v>
      </c>
      <c r="B559" s="152">
        <f t="shared" si="32"/>
        <v>30.988669935009714</v>
      </c>
      <c r="C559" s="18">
        <f t="shared" si="33"/>
        <v>71.470885652418502</v>
      </c>
      <c r="D559" s="18">
        <f t="shared" si="34"/>
        <v>91.233000000000004</v>
      </c>
      <c r="E559">
        <f t="shared" si="35"/>
        <v>19.762114347581502</v>
      </c>
    </row>
    <row r="560" spans="1:5" x14ac:dyDescent="0.75">
      <c r="A560" s="99">
        <v>1.647</v>
      </c>
      <c r="B560" s="152">
        <f t="shared" si="32"/>
        <v>31.045218602774334</v>
      </c>
      <c r="C560" s="18">
        <f t="shared" si="33"/>
        <v>71.731966295902112</v>
      </c>
      <c r="D560" s="18">
        <f t="shared" si="34"/>
        <v>91.233000000000004</v>
      </c>
      <c r="E560">
        <f t="shared" si="35"/>
        <v>19.501033704097892</v>
      </c>
    </row>
    <row r="561" spans="1:5" x14ac:dyDescent="0.75">
      <c r="A561" s="99">
        <v>1.65</v>
      </c>
      <c r="B561" s="152">
        <f t="shared" si="32"/>
        <v>31.10176727053895</v>
      </c>
      <c r="C561" s="18">
        <f t="shared" si="33"/>
        <v>71.993522929619971</v>
      </c>
      <c r="D561" s="18">
        <f t="shared" si="34"/>
        <v>91.233000000000004</v>
      </c>
      <c r="E561">
        <f t="shared" si="35"/>
        <v>19.239477070380033</v>
      </c>
    </row>
    <row r="562" spans="1:5" x14ac:dyDescent="0.75">
      <c r="A562" s="99">
        <v>1.653</v>
      </c>
      <c r="B562" s="152">
        <f t="shared" si="32"/>
        <v>31.158315938303566</v>
      </c>
      <c r="C562" s="18">
        <f t="shared" si="33"/>
        <v>72.25555555357208</v>
      </c>
      <c r="D562" s="18">
        <f t="shared" si="34"/>
        <v>91.233000000000004</v>
      </c>
      <c r="E562">
        <f t="shared" si="35"/>
        <v>18.977444446427924</v>
      </c>
    </row>
    <row r="563" spans="1:5" x14ac:dyDescent="0.75">
      <c r="A563" s="99">
        <v>1.6559999999999999</v>
      </c>
      <c r="B563" s="152">
        <f t="shared" si="32"/>
        <v>31.214864606068183</v>
      </c>
      <c r="C563" s="18">
        <f t="shared" si="33"/>
        <v>72.518064167758425</v>
      </c>
      <c r="D563" s="18">
        <f t="shared" si="34"/>
        <v>91.233000000000004</v>
      </c>
      <c r="E563">
        <f t="shared" si="35"/>
        <v>18.714935832241579</v>
      </c>
    </row>
    <row r="564" spans="1:5" x14ac:dyDescent="0.75">
      <c r="A564" s="99">
        <v>1.659</v>
      </c>
      <c r="B564" s="152">
        <f t="shared" si="32"/>
        <v>31.271413273832803</v>
      </c>
      <c r="C564" s="18">
        <f t="shared" si="33"/>
        <v>72.781048772179034</v>
      </c>
      <c r="D564" s="18">
        <f t="shared" si="34"/>
        <v>91.233000000000004</v>
      </c>
      <c r="E564">
        <f t="shared" si="35"/>
        <v>18.45195122782097</v>
      </c>
    </row>
    <row r="565" spans="1:5" x14ac:dyDescent="0.75">
      <c r="A565" s="99">
        <v>1.6619999999999999</v>
      </c>
      <c r="B565" s="152">
        <f t="shared" si="32"/>
        <v>31.327961941597419</v>
      </c>
      <c r="C565" s="18">
        <f t="shared" si="33"/>
        <v>73.044509366833864</v>
      </c>
      <c r="D565" s="18">
        <f t="shared" si="34"/>
        <v>91.233000000000004</v>
      </c>
      <c r="E565">
        <f t="shared" si="35"/>
        <v>18.18849063316614</v>
      </c>
    </row>
    <row r="566" spans="1:5" x14ac:dyDescent="0.75">
      <c r="A566" s="99">
        <v>1.665</v>
      </c>
      <c r="B566" s="152">
        <f t="shared" si="32"/>
        <v>31.384510609362039</v>
      </c>
      <c r="C566" s="18">
        <f t="shared" si="33"/>
        <v>73.308445951722959</v>
      </c>
      <c r="D566" s="18">
        <f t="shared" si="34"/>
        <v>91.233000000000004</v>
      </c>
      <c r="E566">
        <f t="shared" si="35"/>
        <v>17.924554048277045</v>
      </c>
    </row>
    <row r="567" spans="1:5" x14ac:dyDescent="0.75">
      <c r="A567" s="99">
        <v>1.6679999999999999</v>
      </c>
      <c r="B567" s="152">
        <f t="shared" si="32"/>
        <v>31.441059277126648</v>
      </c>
      <c r="C567" s="18">
        <f t="shared" si="33"/>
        <v>73.572858526846275</v>
      </c>
      <c r="D567" s="18">
        <f t="shared" si="34"/>
        <v>91.233000000000004</v>
      </c>
      <c r="E567">
        <f t="shared" si="35"/>
        <v>17.660141473153729</v>
      </c>
    </row>
    <row r="568" spans="1:5" x14ac:dyDescent="0.75">
      <c r="A568" s="99">
        <v>1.671</v>
      </c>
      <c r="B568" s="152">
        <f t="shared" si="32"/>
        <v>31.497607944891268</v>
      </c>
      <c r="C568" s="18">
        <f t="shared" si="33"/>
        <v>73.83774709220387</v>
      </c>
      <c r="D568" s="18">
        <f t="shared" si="34"/>
        <v>91.233000000000004</v>
      </c>
      <c r="E568">
        <f t="shared" si="35"/>
        <v>17.395252907796134</v>
      </c>
    </row>
    <row r="569" spans="1:5" x14ac:dyDescent="0.75">
      <c r="A569" s="99">
        <v>1.6739999999999999</v>
      </c>
      <c r="B569" s="152">
        <f t="shared" si="32"/>
        <v>31.554156612655877</v>
      </c>
      <c r="C569" s="18">
        <f t="shared" si="33"/>
        <v>74.103111647795672</v>
      </c>
      <c r="D569" s="18">
        <f t="shared" si="34"/>
        <v>91.233000000000004</v>
      </c>
      <c r="E569">
        <f t="shared" si="35"/>
        <v>17.129888352204333</v>
      </c>
    </row>
    <row r="570" spans="1:5" x14ac:dyDescent="0.75">
      <c r="A570" s="99">
        <v>1.677</v>
      </c>
      <c r="B570" s="152">
        <f t="shared" si="32"/>
        <v>31.6107052804205</v>
      </c>
      <c r="C570" s="18">
        <f t="shared" si="33"/>
        <v>74.368952193621752</v>
      </c>
      <c r="D570" s="18">
        <f t="shared" si="34"/>
        <v>91.233000000000004</v>
      </c>
      <c r="E570">
        <f t="shared" si="35"/>
        <v>16.864047806378252</v>
      </c>
    </row>
    <row r="571" spans="1:5" x14ac:dyDescent="0.75">
      <c r="A571" s="99">
        <v>1.68</v>
      </c>
      <c r="B571" s="152">
        <f t="shared" si="32"/>
        <v>31.667253948185113</v>
      </c>
      <c r="C571" s="18">
        <f t="shared" si="33"/>
        <v>74.635268729682053</v>
      </c>
      <c r="D571" s="18">
        <f t="shared" si="34"/>
        <v>91.233000000000004</v>
      </c>
      <c r="E571">
        <f t="shared" si="35"/>
        <v>16.597731270317951</v>
      </c>
    </row>
    <row r="572" spans="1:5" x14ac:dyDescent="0.75">
      <c r="A572" s="99">
        <v>1.6830000000000001</v>
      </c>
      <c r="B572" s="152">
        <f t="shared" si="32"/>
        <v>31.723802615949729</v>
      </c>
      <c r="C572" s="18">
        <f t="shared" si="33"/>
        <v>74.902061255976619</v>
      </c>
      <c r="D572" s="18">
        <f t="shared" si="34"/>
        <v>91.233000000000004</v>
      </c>
      <c r="E572">
        <f t="shared" si="35"/>
        <v>16.330938744023385</v>
      </c>
    </row>
    <row r="573" spans="1:5" x14ac:dyDescent="0.75">
      <c r="A573" s="99">
        <v>1.6859999999999999</v>
      </c>
      <c r="B573" s="152">
        <f t="shared" si="32"/>
        <v>31.780351283714342</v>
      </c>
      <c r="C573" s="18">
        <f t="shared" si="33"/>
        <v>75.169329772505421</v>
      </c>
      <c r="D573" s="18">
        <f t="shared" si="34"/>
        <v>91.233000000000004</v>
      </c>
      <c r="E573">
        <f t="shared" si="35"/>
        <v>16.063670227494583</v>
      </c>
    </row>
    <row r="574" spans="1:5" x14ac:dyDescent="0.75">
      <c r="A574" s="99">
        <v>1.6890000000000001</v>
      </c>
      <c r="B574" s="152">
        <f t="shared" si="32"/>
        <v>31.836899951478966</v>
      </c>
      <c r="C574" s="18">
        <f t="shared" si="33"/>
        <v>75.437074279268472</v>
      </c>
      <c r="D574" s="18">
        <f t="shared" si="34"/>
        <v>91.233000000000004</v>
      </c>
      <c r="E574">
        <f t="shared" si="35"/>
        <v>15.795925720731532</v>
      </c>
    </row>
    <row r="575" spans="1:5" x14ac:dyDescent="0.75">
      <c r="A575" s="99">
        <v>1.6919999999999999</v>
      </c>
      <c r="B575" s="152">
        <f t="shared" si="32"/>
        <v>31.893448619243578</v>
      </c>
      <c r="C575" s="18">
        <f t="shared" si="33"/>
        <v>75.70529477626576</v>
      </c>
      <c r="D575" s="18">
        <f t="shared" si="34"/>
        <v>91.233000000000004</v>
      </c>
      <c r="E575">
        <f t="shared" si="35"/>
        <v>15.527705223734245</v>
      </c>
    </row>
    <row r="576" spans="1:5" x14ac:dyDescent="0.75">
      <c r="A576" s="99">
        <v>1.6950000000000001</v>
      </c>
      <c r="B576" s="152">
        <f t="shared" si="32"/>
        <v>31.949997287008195</v>
      </c>
      <c r="C576" s="18">
        <f t="shared" si="33"/>
        <v>75.973991263497325</v>
      </c>
      <c r="D576" s="18">
        <f t="shared" si="34"/>
        <v>91.233000000000004</v>
      </c>
      <c r="E576">
        <f t="shared" si="35"/>
        <v>15.259008736502679</v>
      </c>
    </row>
    <row r="577" spans="1:5" x14ac:dyDescent="0.75">
      <c r="A577" s="99">
        <v>1.698</v>
      </c>
      <c r="B577" s="152">
        <f t="shared" si="32"/>
        <v>32.006545954772804</v>
      </c>
      <c r="C577" s="18">
        <f t="shared" si="33"/>
        <v>76.243163740963084</v>
      </c>
      <c r="D577" s="18">
        <f t="shared" si="34"/>
        <v>91.233000000000004</v>
      </c>
      <c r="E577">
        <f t="shared" si="35"/>
        <v>14.98983625903692</v>
      </c>
    </row>
    <row r="578" spans="1:5" x14ac:dyDescent="0.75">
      <c r="A578" s="99">
        <v>1.7010000000000001</v>
      </c>
      <c r="B578" s="152">
        <f t="shared" si="32"/>
        <v>32.063094622537427</v>
      </c>
      <c r="C578" s="18">
        <f t="shared" si="33"/>
        <v>76.512812208663135</v>
      </c>
      <c r="D578" s="18">
        <f t="shared" si="34"/>
        <v>91.233000000000004</v>
      </c>
      <c r="E578">
        <f t="shared" si="35"/>
        <v>14.720187791336869</v>
      </c>
    </row>
    <row r="579" spans="1:5" x14ac:dyDescent="0.75">
      <c r="A579" s="99">
        <v>1.704</v>
      </c>
      <c r="B579" s="152">
        <f t="shared" si="32"/>
        <v>32.119643290302051</v>
      </c>
      <c r="C579" s="18">
        <f t="shared" si="33"/>
        <v>76.782936666597394</v>
      </c>
      <c r="D579" s="18">
        <f t="shared" si="34"/>
        <v>91.233000000000004</v>
      </c>
      <c r="E579">
        <f t="shared" si="35"/>
        <v>14.450063333402611</v>
      </c>
    </row>
    <row r="580" spans="1:5" x14ac:dyDescent="0.75">
      <c r="A580" s="99">
        <v>1.7070000000000001</v>
      </c>
      <c r="B580" s="152">
        <f t="shared" si="32"/>
        <v>32.17619195806666</v>
      </c>
      <c r="C580" s="18">
        <f t="shared" si="33"/>
        <v>77.05353711476593</v>
      </c>
      <c r="D580" s="18">
        <f t="shared" si="34"/>
        <v>91.233000000000004</v>
      </c>
      <c r="E580">
        <f t="shared" si="35"/>
        <v>14.179462885234074</v>
      </c>
    </row>
    <row r="581" spans="1:5" x14ac:dyDescent="0.75">
      <c r="A581" s="99">
        <v>1.71</v>
      </c>
      <c r="B581" s="152">
        <f t="shared" si="32"/>
        <v>32.232740625831276</v>
      </c>
      <c r="C581" s="18">
        <f t="shared" si="33"/>
        <v>77.324613553168689</v>
      </c>
      <c r="D581" s="18">
        <f t="shared" si="34"/>
        <v>91.233000000000004</v>
      </c>
      <c r="E581">
        <f t="shared" si="35"/>
        <v>13.908386446831315</v>
      </c>
    </row>
    <row r="582" spans="1:5" x14ac:dyDescent="0.75">
      <c r="A582" s="99">
        <v>1.7130000000000001</v>
      </c>
      <c r="B582" s="152">
        <f t="shared" si="32"/>
        <v>32.2892892935959</v>
      </c>
      <c r="C582" s="18">
        <f t="shared" si="33"/>
        <v>77.596165981805711</v>
      </c>
      <c r="D582" s="18">
        <f t="shared" si="34"/>
        <v>91.233000000000004</v>
      </c>
      <c r="E582">
        <f t="shared" si="35"/>
        <v>13.636834018194293</v>
      </c>
    </row>
    <row r="583" spans="1:5" x14ac:dyDescent="0.75">
      <c r="A583" s="99">
        <v>1.716</v>
      </c>
      <c r="B583" s="152">
        <f t="shared" si="32"/>
        <v>32.345837961360509</v>
      </c>
      <c r="C583" s="18">
        <f t="shared" si="33"/>
        <v>77.86819440067697</v>
      </c>
      <c r="D583" s="18">
        <f t="shared" si="34"/>
        <v>91.233000000000004</v>
      </c>
      <c r="E583">
        <f t="shared" si="35"/>
        <v>13.364805599323034</v>
      </c>
    </row>
    <row r="584" spans="1:5" x14ac:dyDescent="0.75">
      <c r="A584" s="99">
        <v>1.7190000000000001</v>
      </c>
      <c r="B584" s="152">
        <f t="shared" si="32"/>
        <v>32.402386629125132</v>
      </c>
      <c r="C584" s="18">
        <f t="shared" si="33"/>
        <v>78.140698809782478</v>
      </c>
      <c r="D584" s="18">
        <f t="shared" si="34"/>
        <v>91.233000000000004</v>
      </c>
      <c r="E584">
        <f t="shared" si="35"/>
        <v>13.092301190217526</v>
      </c>
    </row>
    <row r="585" spans="1:5" x14ac:dyDescent="0.75">
      <c r="A585" s="99">
        <v>1.722</v>
      </c>
      <c r="B585" s="152">
        <f t="shared" si="32"/>
        <v>32.458935296889742</v>
      </c>
      <c r="C585" s="18">
        <f t="shared" si="33"/>
        <v>78.413679209122222</v>
      </c>
      <c r="D585" s="18">
        <f t="shared" si="34"/>
        <v>91.233000000000004</v>
      </c>
      <c r="E585">
        <f t="shared" si="35"/>
        <v>12.819320790877782</v>
      </c>
    </row>
    <row r="586" spans="1:5" x14ac:dyDescent="0.75">
      <c r="A586" s="99">
        <v>1.7250000000000001</v>
      </c>
      <c r="B586" s="152">
        <f t="shared" si="32"/>
        <v>32.515483964654358</v>
      </c>
      <c r="C586" s="18">
        <f t="shared" si="33"/>
        <v>78.687135598696216</v>
      </c>
      <c r="D586" s="18">
        <f t="shared" si="34"/>
        <v>91.233000000000004</v>
      </c>
      <c r="E586">
        <f t="shared" si="35"/>
        <v>12.545864401303788</v>
      </c>
    </row>
    <row r="587" spans="1:5" x14ac:dyDescent="0.75">
      <c r="A587" s="99">
        <v>1.728</v>
      </c>
      <c r="B587" s="152">
        <f t="shared" si="32"/>
        <v>32.572032632418974</v>
      </c>
      <c r="C587" s="18">
        <f t="shared" si="33"/>
        <v>78.961067978504431</v>
      </c>
      <c r="D587" s="18">
        <f t="shared" si="34"/>
        <v>91.233000000000004</v>
      </c>
      <c r="E587">
        <f t="shared" si="35"/>
        <v>12.271932021495573</v>
      </c>
    </row>
    <row r="588" spans="1:5" x14ac:dyDescent="0.75">
      <c r="A588" s="99">
        <v>1.7310000000000001</v>
      </c>
      <c r="B588" s="152">
        <f t="shared" ref="B588:B651" si="36">A588*$E$3*60*1000</f>
        <v>32.62858130018359</v>
      </c>
      <c r="C588" s="18">
        <f t="shared" ref="C588:C651" si="37">($E$4*($B$2*$I$2*(A588^2)/(2*$E$2))+($E$5*$I$2*A588^2)/2+($E$6*A588))/1000</f>
        <v>79.235476348546939</v>
      </c>
      <c r="D588" s="18">
        <f t="shared" ref="D588:D651" si="38">$I$2*$I$3*$B$3/1000</f>
        <v>91.233000000000004</v>
      </c>
      <c r="E588">
        <f t="shared" ref="E588:E651" si="39">ABS(C588-D588)</f>
        <v>11.997523651453065</v>
      </c>
    </row>
    <row r="589" spans="1:5" x14ac:dyDescent="0.75">
      <c r="A589" s="99">
        <v>1.734</v>
      </c>
      <c r="B589" s="152">
        <f t="shared" si="36"/>
        <v>32.685129967948207</v>
      </c>
      <c r="C589" s="18">
        <f t="shared" si="37"/>
        <v>79.510360708823654</v>
      </c>
      <c r="D589" s="18">
        <f t="shared" si="38"/>
        <v>91.233000000000004</v>
      </c>
      <c r="E589">
        <f t="shared" si="39"/>
        <v>11.72263929117635</v>
      </c>
    </row>
    <row r="590" spans="1:5" x14ac:dyDescent="0.75">
      <c r="A590" s="99">
        <v>1.7370000000000001</v>
      </c>
      <c r="B590" s="152">
        <f t="shared" si="36"/>
        <v>32.741678635712823</v>
      </c>
      <c r="C590" s="18">
        <f t="shared" si="37"/>
        <v>79.785721059334648</v>
      </c>
      <c r="D590" s="18">
        <f t="shared" si="38"/>
        <v>91.233000000000004</v>
      </c>
      <c r="E590">
        <f t="shared" si="39"/>
        <v>11.447278940665356</v>
      </c>
    </row>
    <row r="591" spans="1:5" x14ac:dyDescent="0.75">
      <c r="A591" s="99">
        <v>1.74</v>
      </c>
      <c r="B591" s="152">
        <f t="shared" si="36"/>
        <v>32.798227303477439</v>
      </c>
      <c r="C591" s="18">
        <f t="shared" si="37"/>
        <v>80.061557400079863</v>
      </c>
      <c r="D591" s="18">
        <f t="shared" si="38"/>
        <v>91.233000000000004</v>
      </c>
      <c r="E591">
        <f t="shared" si="39"/>
        <v>11.171442599920141</v>
      </c>
    </row>
    <row r="592" spans="1:5" x14ac:dyDescent="0.75">
      <c r="A592" s="99">
        <v>1.7430000000000001</v>
      </c>
      <c r="B592" s="152">
        <f t="shared" si="36"/>
        <v>32.854775971242056</v>
      </c>
      <c r="C592" s="18">
        <f t="shared" si="37"/>
        <v>80.337869731059342</v>
      </c>
      <c r="D592" s="18">
        <f t="shared" si="38"/>
        <v>91.233000000000004</v>
      </c>
      <c r="E592">
        <f t="shared" si="39"/>
        <v>10.895130268940662</v>
      </c>
    </row>
    <row r="593" spans="1:5" x14ac:dyDescent="0.75">
      <c r="A593" s="99">
        <v>1.746</v>
      </c>
      <c r="B593" s="152">
        <f t="shared" si="36"/>
        <v>32.911324639006672</v>
      </c>
      <c r="C593" s="18">
        <f t="shared" si="37"/>
        <v>80.614658052273043</v>
      </c>
      <c r="D593" s="18">
        <f t="shared" si="38"/>
        <v>91.233000000000004</v>
      </c>
      <c r="E593">
        <f t="shared" si="39"/>
        <v>10.618341947726961</v>
      </c>
    </row>
    <row r="594" spans="1:5" x14ac:dyDescent="0.75">
      <c r="A594" s="99">
        <v>1.7490000000000001</v>
      </c>
      <c r="B594" s="152">
        <f t="shared" si="36"/>
        <v>32.967873306771288</v>
      </c>
      <c r="C594" s="18">
        <f t="shared" si="37"/>
        <v>80.891922363721008</v>
      </c>
      <c r="D594" s="18">
        <f t="shared" si="38"/>
        <v>91.233000000000004</v>
      </c>
      <c r="E594">
        <f t="shared" si="39"/>
        <v>10.341077636278996</v>
      </c>
    </row>
    <row r="595" spans="1:5" x14ac:dyDescent="0.75">
      <c r="A595" s="99">
        <v>1.752</v>
      </c>
      <c r="B595" s="152">
        <f t="shared" si="36"/>
        <v>33.024421974535905</v>
      </c>
      <c r="C595" s="18">
        <f t="shared" si="37"/>
        <v>81.169662665403209</v>
      </c>
      <c r="D595" s="18">
        <f t="shared" si="38"/>
        <v>91.233000000000004</v>
      </c>
      <c r="E595">
        <f t="shared" si="39"/>
        <v>10.063337334596795</v>
      </c>
    </row>
    <row r="596" spans="1:5" x14ac:dyDescent="0.75">
      <c r="A596" s="99">
        <v>1.7549999999999999</v>
      </c>
      <c r="B596" s="152">
        <f t="shared" si="36"/>
        <v>33.080970642300521</v>
      </c>
      <c r="C596" s="18">
        <f t="shared" si="37"/>
        <v>81.447878957319645</v>
      </c>
      <c r="D596" s="18">
        <f t="shared" si="38"/>
        <v>91.233000000000004</v>
      </c>
      <c r="E596">
        <f t="shared" si="39"/>
        <v>9.785121042680359</v>
      </c>
    </row>
    <row r="597" spans="1:5" x14ac:dyDescent="0.75">
      <c r="A597" s="99">
        <v>1.758</v>
      </c>
      <c r="B597" s="152">
        <f t="shared" si="36"/>
        <v>33.137519310065137</v>
      </c>
      <c r="C597" s="18">
        <f t="shared" si="37"/>
        <v>81.726571239470346</v>
      </c>
      <c r="D597" s="18">
        <f t="shared" si="38"/>
        <v>91.233000000000004</v>
      </c>
      <c r="E597">
        <f t="shared" si="39"/>
        <v>9.5064287605296585</v>
      </c>
    </row>
    <row r="598" spans="1:5" x14ac:dyDescent="0.75">
      <c r="A598" s="99">
        <v>1.7609999999999999</v>
      </c>
      <c r="B598" s="152">
        <f t="shared" si="36"/>
        <v>33.194067977829754</v>
      </c>
      <c r="C598" s="18">
        <f t="shared" si="37"/>
        <v>82.005739511855268</v>
      </c>
      <c r="D598" s="18">
        <f t="shared" si="38"/>
        <v>91.233000000000004</v>
      </c>
      <c r="E598">
        <f t="shared" si="39"/>
        <v>9.2272604881447364</v>
      </c>
    </row>
    <row r="599" spans="1:5" x14ac:dyDescent="0.75">
      <c r="A599" s="99">
        <v>1.764</v>
      </c>
      <c r="B599" s="152">
        <f t="shared" si="36"/>
        <v>33.25061664559437</v>
      </c>
      <c r="C599" s="18">
        <f t="shared" si="37"/>
        <v>82.285383774474482</v>
      </c>
      <c r="D599" s="18">
        <f t="shared" si="38"/>
        <v>91.233000000000004</v>
      </c>
      <c r="E599">
        <f t="shared" si="39"/>
        <v>8.9476162255255218</v>
      </c>
    </row>
    <row r="600" spans="1:5" x14ac:dyDescent="0.75">
      <c r="A600" s="99">
        <v>1.7669999999999999</v>
      </c>
      <c r="B600" s="152">
        <f t="shared" si="36"/>
        <v>33.307165313358986</v>
      </c>
      <c r="C600" s="18">
        <f t="shared" si="37"/>
        <v>82.56550402732789</v>
      </c>
      <c r="D600" s="18">
        <f t="shared" si="38"/>
        <v>91.233000000000004</v>
      </c>
      <c r="E600">
        <f t="shared" si="39"/>
        <v>8.6674959726721141</v>
      </c>
    </row>
    <row r="601" spans="1:5" x14ac:dyDescent="0.75">
      <c r="A601" s="99">
        <v>1.77</v>
      </c>
      <c r="B601" s="152">
        <f t="shared" si="36"/>
        <v>33.363713981123603</v>
      </c>
      <c r="C601" s="18">
        <f t="shared" si="37"/>
        <v>82.846100270415604</v>
      </c>
      <c r="D601" s="18">
        <f t="shared" si="38"/>
        <v>91.233000000000004</v>
      </c>
      <c r="E601">
        <f t="shared" si="39"/>
        <v>8.3868997295843997</v>
      </c>
    </row>
    <row r="602" spans="1:5" x14ac:dyDescent="0.75">
      <c r="A602" s="99">
        <v>1.7729999999999999</v>
      </c>
      <c r="B602" s="152">
        <f t="shared" si="36"/>
        <v>33.420262648888219</v>
      </c>
      <c r="C602" s="18">
        <f t="shared" si="37"/>
        <v>83.127172503737498</v>
      </c>
      <c r="D602" s="18">
        <f t="shared" si="38"/>
        <v>91.233000000000004</v>
      </c>
      <c r="E602">
        <f t="shared" si="39"/>
        <v>8.1058274962625063</v>
      </c>
    </row>
    <row r="603" spans="1:5" x14ac:dyDescent="0.75">
      <c r="A603" s="99">
        <v>1.776</v>
      </c>
      <c r="B603" s="152">
        <f t="shared" si="36"/>
        <v>33.476811316652835</v>
      </c>
      <c r="C603" s="18">
        <f t="shared" si="37"/>
        <v>83.408720727293669</v>
      </c>
      <c r="D603" s="18">
        <f t="shared" si="38"/>
        <v>91.233000000000004</v>
      </c>
      <c r="E603">
        <f t="shared" si="39"/>
        <v>7.8242792727063346</v>
      </c>
    </row>
    <row r="604" spans="1:5" x14ac:dyDescent="0.75">
      <c r="A604" s="99">
        <v>1.7789999999999999</v>
      </c>
      <c r="B604" s="152">
        <f t="shared" si="36"/>
        <v>33.533359984417451</v>
      </c>
      <c r="C604" s="18">
        <f t="shared" si="37"/>
        <v>83.690744941084063</v>
      </c>
      <c r="D604" s="18">
        <f t="shared" si="38"/>
        <v>91.233000000000004</v>
      </c>
      <c r="E604">
        <f t="shared" si="39"/>
        <v>7.5422550589159414</v>
      </c>
    </row>
    <row r="605" spans="1:5" x14ac:dyDescent="0.75">
      <c r="A605" s="99">
        <v>1.782</v>
      </c>
      <c r="B605" s="152">
        <f t="shared" si="36"/>
        <v>33.589908652182068</v>
      </c>
      <c r="C605" s="18">
        <f t="shared" si="37"/>
        <v>83.97324514510872</v>
      </c>
      <c r="D605" s="18">
        <f t="shared" si="38"/>
        <v>91.233000000000004</v>
      </c>
      <c r="E605">
        <f t="shared" si="39"/>
        <v>7.259754854891284</v>
      </c>
    </row>
    <row r="606" spans="1:5" x14ac:dyDescent="0.75">
      <c r="A606" s="99">
        <v>1.7849999999999999</v>
      </c>
      <c r="B606" s="152">
        <f t="shared" si="36"/>
        <v>33.646457319946677</v>
      </c>
      <c r="C606" s="18">
        <f t="shared" si="37"/>
        <v>84.256221339367642</v>
      </c>
      <c r="D606" s="18">
        <f t="shared" si="38"/>
        <v>91.233000000000004</v>
      </c>
      <c r="E606">
        <f t="shared" si="39"/>
        <v>6.9767786606323625</v>
      </c>
    </row>
    <row r="607" spans="1:5" x14ac:dyDescent="0.75">
      <c r="A607" s="99">
        <v>1.788</v>
      </c>
      <c r="B607" s="152">
        <f t="shared" si="36"/>
        <v>33.7030059877113</v>
      </c>
      <c r="C607" s="18">
        <f t="shared" si="37"/>
        <v>84.539673523860799</v>
      </c>
      <c r="D607" s="18">
        <f t="shared" si="38"/>
        <v>91.233000000000004</v>
      </c>
      <c r="E607">
        <f t="shared" si="39"/>
        <v>6.6933264761392053</v>
      </c>
    </row>
    <row r="608" spans="1:5" x14ac:dyDescent="0.75">
      <c r="A608" s="99">
        <v>1.7909999999999999</v>
      </c>
      <c r="B608" s="152">
        <f t="shared" si="36"/>
        <v>33.759554655475917</v>
      </c>
      <c r="C608" s="18">
        <f t="shared" si="37"/>
        <v>84.823601698588163</v>
      </c>
      <c r="D608" s="18">
        <f t="shared" si="38"/>
        <v>91.233000000000004</v>
      </c>
      <c r="E608">
        <f t="shared" si="39"/>
        <v>6.4093983014118407</v>
      </c>
    </row>
    <row r="609" spans="1:5" x14ac:dyDescent="0.75">
      <c r="A609" s="99">
        <v>1.794</v>
      </c>
      <c r="B609" s="152">
        <f t="shared" si="36"/>
        <v>33.816103323240533</v>
      </c>
      <c r="C609" s="18">
        <f t="shared" si="37"/>
        <v>85.108005863549835</v>
      </c>
      <c r="D609" s="18">
        <f t="shared" si="38"/>
        <v>91.233000000000004</v>
      </c>
      <c r="E609">
        <f t="shared" si="39"/>
        <v>6.1249941364501694</v>
      </c>
    </row>
    <row r="610" spans="1:5" x14ac:dyDescent="0.75">
      <c r="A610" s="99">
        <v>1.7969999999999999</v>
      </c>
      <c r="B610" s="152">
        <f t="shared" si="36"/>
        <v>33.872651991005142</v>
      </c>
      <c r="C610" s="18">
        <f t="shared" si="37"/>
        <v>85.392886018745685</v>
      </c>
      <c r="D610" s="18">
        <f t="shared" si="38"/>
        <v>91.233000000000004</v>
      </c>
      <c r="E610">
        <f t="shared" si="39"/>
        <v>5.8401139812543192</v>
      </c>
    </row>
    <row r="611" spans="1:5" x14ac:dyDescent="0.75">
      <c r="A611" s="99">
        <v>1.8</v>
      </c>
      <c r="B611" s="152">
        <f t="shared" si="36"/>
        <v>33.929200658769766</v>
      </c>
      <c r="C611" s="18">
        <f t="shared" si="37"/>
        <v>85.678242164175828</v>
      </c>
      <c r="D611" s="18">
        <f t="shared" si="38"/>
        <v>91.233000000000004</v>
      </c>
      <c r="E611">
        <f t="shared" si="39"/>
        <v>5.5547578358241765</v>
      </c>
    </row>
    <row r="612" spans="1:5" x14ac:dyDescent="0.75">
      <c r="A612" s="99">
        <v>1.8029999999999999</v>
      </c>
      <c r="B612" s="152">
        <f t="shared" si="36"/>
        <v>33.985749326534382</v>
      </c>
      <c r="C612" s="18">
        <f t="shared" si="37"/>
        <v>85.964074299840192</v>
      </c>
      <c r="D612" s="18">
        <f t="shared" si="38"/>
        <v>91.233000000000004</v>
      </c>
      <c r="E612">
        <f t="shared" si="39"/>
        <v>5.2689257001598122</v>
      </c>
    </row>
    <row r="613" spans="1:5" x14ac:dyDescent="0.75">
      <c r="A613" s="99">
        <v>1.806</v>
      </c>
      <c r="B613" s="152">
        <f t="shared" si="36"/>
        <v>34.042297994298998</v>
      </c>
      <c r="C613" s="18">
        <f t="shared" si="37"/>
        <v>86.250382425738849</v>
      </c>
      <c r="D613" s="18">
        <f t="shared" si="38"/>
        <v>91.233000000000004</v>
      </c>
      <c r="E613">
        <f t="shared" si="39"/>
        <v>4.9826175742611554</v>
      </c>
    </row>
    <row r="614" spans="1:5" x14ac:dyDescent="0.75">
      <c r="A614" s="99">
        <v>1.8089999999999999</v>
      </c>
      <c r="B614" s="152">
        <f t="shared" si="36"/>
        <v>34.098846662063615</v>
      </c>
      <c r="C614" s="18">
        <f t="shared" si="37"/>
        <v>86.537166541871699</v>
      </c>
      <c r="D614" s="18">
        <f t="shared" si="38"/>
        <v>91.233000000000004</v>
      </c>
      <c r="E614">
        <f t="shared" si="39"/>
        <v>4.6958334581283054</v>
      </c>
    </row>
    <row r="615" spans="1:5" x14ac:dyDescent="0.75">
      <c r="A615" s="99">
        <v>1.8120000000000001</v>
      </c>
      <c r="B615" s="152">
        <f t="shared" si="36"/>
        <v>34.155395329828231</v>
      </c>
      <c r="C615" s="18">
        <f t="shared" si="37"/>
        <v>86.824426648238813</v>
      </c>
      <c r="D615" s="18">
        <f t="shared" si="38"/>
        <v>91.233000000000004</v>
      </c>
      <c r="E615">
        <f t="shared" si="39"/>
        <v>4.4085733517611914</v>
      </c>
    </row>
    <row r="616" spans="1:5" x14ac:dyDescent="0.75">
      <c r="A616" s="99">
        <v>1.8149999999999999</v>
      </c>
      <c r="B616" s="152">
        <f t="shared" si="36"/>
        <v>34.211943997592847</v>
      </c>
      <c r="C616" s="18">
        <f t="shared" si="37"/>
        <v>87.112162744840177</v>
      </c>
      <c r="D616" s="18">
        <f t="shared" si="38"/>
        <v>91.233000000000004</v>
      </c>
      <c r="E616">
        <f t="shared" si="39"/>
        <v>4.1208372551598274</v>
      </c>
    </row>
    <row r="617" spans="1:5" x14ac:dyDescent="0.75">
      <c r="A617" s="99">
        <v>1.8180000000000001</v>
      </c>
      <c r="B617" s="152">
        <f t="shared" si="36"/>
        <v>34.268492665357471</v>
      </c>
      <c r="C617" s="18">
        <f t="shared" si="37"/>
        <v>87.400374831675776</v>
      </c>
      <c r="D617" s="18">
        <f t="shared" si="38"/>
        <v>91.233000000000004</v>
      </c>
      <c r="E617">
        <f t="shared" si="39"/>
        <v>3.8326251683242276</v>
      </c>
    </row>
    <row r="618" spans="1:5" x14ac:dyDescent="0.75">
      <c r="A618" s="99">
        <v>1.821</v>
      </c>
      <c r="B618" s="152">
        <f t="shared" si="36"/>
        <v>34.32504133312208</v>
      </c>
      <c r="C618" s="18">
        <f t="shared" si="37"/>
        <v>87.689062908745598</v>
      </c>
      <c r="D618" s="18">
        <f t="shared" si="38"/>
        <v>91.233000000000004</v>
      </c>
      <c r="E618">
        <f t="shared" si="39"/>
        <v>3.5439370912544064</v>
      </c>
    </row>
    <row r="619" spans="1:5" x14ac:dyDescent="0.75">
      <c r="A619" s="99">
        <v>1.8240000000000001</v>
      </c>
      <c r="B619" s="152">
        <f t="shared" si="36"/>
        <v>34.381590000886696</v>
      </c>
      <c r="C619" s="18">
        <f t="shared" si="37"/>
        <v>87.978226976049712</v>
      </c>
      <c r="D619" s="18">
        <f t="shared" si="38"/>
        <v>91.233000000000004</v>
      </c>
      <c r="E619">
        <f t="shared" si="39"/>
        <v>3.2547730239502926</v>
      </c>
    </row>
    <row r="620" spans="1:5" x14ac:dyDescent="0.75">
      <c r="A620" s="99">
        <v>1.827</v>
      </c>
      <c r="B620" s="152">
        <f t="shared" si="36"/>
        <v>34.438138668651305</v>
      </c>
      <c r="C620" s="18">
        <f t="shared" si="37"/>
        <v>88.267867033588061</v>
      </c>
      <c r="D620" s="18">
        <f t="shared" si="38"/>
        <v>91.233000000000004</v>
      </c>
      <c r="E620">
        <f t="shared" si="39"/>
        <v>2.965132966411943</v>
      </c>
    </row>
    <row r="621" spans="1:5" x14ac:dyDescent="0.75">
      <c r="A621" s="99">
        <v>1.83</v>
      </c>
      <c r="B621" s="152">
        <f t="shared" si="36"/>
        <v>34.494687336415936</v>
      </c>
      <c r="C621" s="18">
        <f t="shared" si="37"/>
        <v>88.557983081360632</v>
      </c>
      <c r="D621" s="18">
        <f t="shared" si="38"/>
        <v>91.233000000000004</v>
      </c>
      <c r="E621">
        <f t="shared" si="39"/>
        <v>2.675016918639372</v>
      </c>
    </row>
    <row r="622" spans="1:5" x14ac:dyDescent="0.75">
      <c r="A622" s="99">
        <v>1.833</v>
      </c>
      <c r="B622" s="152">
        <f t="shared" si="36"/>
        <v>34.551236004180545</v>
      </c>
      <c r="C622" s="18">
        <f t="shared" si="37"/>
        <v>88.848575119367467</v>
      </c>
      <c r="D622" s="18">
        <f t="shared" si="38"/>
        <v>91.233000000000004</v>
      </c>
      <c r="E622">
        <f t="shared" si="39"/>
        <v>2.3844248806325368</v>
      </c>
    </row>
    <row r="623" spans="1:5" x14ac:dyDescent="0.75">
      <c r="A623" s="99">
        <v>1.8360000000000001</v>
      </c>
      <c r="B623" s="152">
        <f t="shared" si="36"/>
        <v>34.607784671945161</v>
      </c>
      <c r="C623" s="18">
        <f t="shared" si="37"/>
        <v>89.139643147608538</v>
      </c>
      <c r="D623" s="18">
        <f t="shared" si="38"/>
        <v>91.233000000000004</v>
      </c>
      <c r="E623">
        <f t="shared" si="39"/>
        <v>2.0933568523914658</v>
      </c>
    </row>
    <row r="624" spans="1:5" x14ac:dyDescent="0.75">
      <c r="A624" s="99">
        <v>1.839</v>
      </c>
      <c r="B624" s="152">
        <f t="shared" si="36"/>
        <v>34.664333339709771</v>
      </c>
      <c r="C624" s="18">
        <f t="shared" si="37"/>
        <v>89.431187166083845</v>
      </c>
      <c r="D624" s="18">
        <f t="shared" si="38"/>
        <v>91.233000000000004</v>
      </c>
      <c r="E624">
        <f t="shared" si="39"/>
        <v>1.8018128339161592</v>
      </c>
    </row>
    <row r="625" spans="1:5" x14ac:dyDescent="0.75">
      <c r="A625" s="99">
        <v>1.8420000000000001</v>
      </c>
      <c r="B625" s="152">
        <f t="shared" si="36"/>
        <v>34.720882007474394</v>
      </c>
      <c r="C625" s="18">
        <f t="shared" si="37"/>
        <v>89.72320717479343</v>
      </c>
      <c r="D625" s="18">
        <f t="shared" si="38"/>
        <v>91.233000000000004</v>
      </c>
      <c r="E625">
        <f t="shared" si="39"/>
        <v>1.5097928252065742</v>
      </c>
    </row>
    <row r="626" spans="1:5" x14ac:dyDescent="0.75">
      <c r="A626" s="99">
        <v>1.845</v>
      </c>
      <c r="B626" s="152">
        <f t="shared" si="36"/>
        <v>34.77743067523901</v>
      </c>
      <c r="C626" s="18">
        <f t="shared" si="37"/>
        <v>90.015703173737236</v>
      </c>
      <c r="D626" s="18">
        <f t="shared" si="38"/>
        <v>91.233000000000004</v>
      </c>
      <c r="E626">
        <f t="shared" si="39"/>
        <v>1.2172968262627677</v>
      </c>
    </row>
    <row r="627" spans="1:5" x14ac:dyDescent="0.75">
      <c r="A627" s="99">
        <v>1.8480000000000001</v>
      </c>
      <c r="B627" s="152">
        <f t="shared" si="36"/>
        <v>34.833979343003627</v>
      </c>
      <c r="C627" s="18">
        <f t="shared" si="37"/>
        <v>90.308675162915293</v>
      </c>
      <c r="D627" s="18">
        <f t="shared" si="38"/>
        <v>91.233000000000004</v>
      </c>
      <c r="E627">
        <f t="shared" si="39"/>
        <v>0.92432483708471125</v>
      </c>
    </row>
    <row r="628" spans="1:5" x14ac:dyDescent="0.75">
      <c r="A628" s="99">
        <v>1.851</v>
      </c>
      <c r="B628" s="152">
        <f t="shared" si="36"/>
        <v>34.890528010768236</v>
      </c>
      <c r="C628" s="18">
        <f t="shared" si="37"/>
        <v>90.602123142327585</v>
      </c>
      <c r="D628" s="18">
        <f t="shared" si="38"/>
        <v>91.233000000000004</v>
      </c>
      <c r="E628">
        <f t="shared" si="39"/>
        <v>0.63087685767241908</v>
      </c>
    </row>
    <row r="629" spans="1:5" x14ac:dyDescent="0.75">
      <c r="A629" s="99">
        <v>1.8540000000000001</v>
      </c>
      <c r="B629" s="152">
        <f t="shared" si="36"/>
        <v>34.947076678532852</v>
      </c>
      <c r="C629" s="18">
        <f t="shared" si="37"/>
        <v>90.896047111974156</v>
      </c>
      <c r="D629" s="18">
        <f t="shared" si="38"/>
        <v>91.233000000000004</v>
      </c>
      <c r="E629">
        <f t="shared" si="39"/>
        <v>0.33695288802584855</v>
      </c>
    </row>
    <row r="630" spans="1:5" x14ac:dyDescent="0.75">
      <c r="A630" s="99">
        <v>1.857</v>
      </c>
      <c r="B630" s="152">
        <f t="shared" si="36"/>
        <v>35.003625346297483</v>
      </c>
      <c r="C630" s="18">
        <f t="shared" si="37"/>
        <v>91.190447071854948</v>
      </c>
      <c r="D630" s="18">
        <f t="shared" si="38"/>
        <v>91.233000000000004</v>
      </c>
      <c r="E630">
        <f t="shared" si="39"/>
        <v>4.2552928145056512E-2</v>
      </c>
    </row>
    <row r="631" spans="1:5" x14ac:dyDescent="0.75">
      <c r="A631" s="99">
        <v>1.86</v>
      </c>
      <c r="B631" s="152">
        <f t="shared" si="36"/>
        <v>35.060174014062092</v>
      </c>
      <c r="C631" s="18">
        <f t="shared" si="37"/>
        <v>91.48532302196999</v>
      </c>
      <c r="D631" s="18">
        <f t="shared" si="38"/>
        <v>91.233000000000004</v>
      </c>
      <c r="E631">
        <f t="shared" si="39"/>
        <v>0.25232302196998546</v>
      </c>
    </row>
    <row r="632" spans="1:5" x14ac:dyDescent="0.75">
      <c r="A632" s="99">
        <v>1.863</v>
      </c>
      <c r="B632" s="152">
        <f t="shared" si="36"/>
        <v>35.116722681826708</v>
      </c>
      <c r="C632" s="18">
        <f t="shared" si="37"/>
        <v>91.780674962319239</v>
      </c>
      <c r="D632" s="18">
        <f t="shared" si="38"/>
        <v>91.233000000000004</v>
      </c>
      <c r="E632">
        <f t="shared" si="39"/>
        <v>0.54767496231923474</v>
      </c>
    </row>
    <row r="633" spans="1:5" x14ac:dyDescent="0.75">
      <c r="A633" s="99">
        <v>1.8660000000000001</v>
      </c>
      <c r="B633" s="152">
        <f t="shared" si="36"/>
        <v>35.173271349591325</v>
      </c>
      <c r="C633" s="18">
        <f t="shared" si="37"/>
        <v>92.076502892902795</v>
      </c>
      <c r="D633" s="18">
        <f t="shared" si="38"/>
        <v>91.233000000000004</v>
      </c>
      <c r="E633">
        <f t="shared" si="39"/>
        <v>0.84350289290279079</v>
      </c>
    </row>
    <row r="634" spans="1:5" x14ac:dyDescent="0.75">
      <c r="A634" s="99">
        <v>1.869</v>
      </c>
      <c r="B634" s="152">
        <f t="shared" si="36"/>
        <v>35.229820017355941</v>
      </c>
      <c r="C634" s="18">
        <f t="shared" si="37"/>
        <v>92.372806813720572</v>
      </c>
      <c r="D634" s="18">
        <f t="shared" si="38"/>
        <v>91.233000000000004</v>
      </c>
      <c r="E634">
        <f t="shared" si="39"/>
        <v>1.1398068137205684</v>
      </c>
    </row>
    <row r="635" spans="1:5" x14ac:dyDescent="0.75">
      <c r="A635" s="99">
        <v>1.8720000000000001</v>
      </c>
      <c r="B635" s="152">
        <f t="shared" si="36"/>
        <v>35.286368685120564</v>
      </c>
      <c r="C635" s="18">
        <f t="shared" si="37"/>
        <v>92.6695867247726</v>
      </c>
      <c r="D635" s="18">
        <f t="shared" si="38"/>
        <v>91.233000000000004</v>
      </c>
      <c r="E635">
        <f t="shared" si="39"/>
        <v>1.4365867247725959</v>
      </c>
    </row>
    <row r="636" spans="1:5" x14ac:dyDescent="0.75">
      <c r="A636" s="99">
        <v>1.875</v>
      </c>
      <c r="B636" s="152">
        <f t="shared" si="36"/>
        <v>35.342917352885173</v>
      </c>
      <c r="C636" s="18">
        <f t="shared" si="37"/>
        <v>92.966842626058849</v>
      </c>
      <c r="D636" s="18">
        <f t="shared" si="38"/>
        <v>91.233000000000004</v>
      </c>
      <c r="E636">
        <f t="shared" si="39"/>
        <v>1.7338426260588449</v>
      </c>
    </row>
    <row r="637" spans="1:5" x14ac:dyDescent="0.75">
      <c r="A637" s="99">
        <v>1.8779999999999999</v>
      </c>
      <c r="B637" s="152">
        <f t="shared" si="36"/>
        <v>35.399466020649783</v>
      </c>
      <c r="C637" s="18">
        <f t="shared" si="37"/>
        <v>93.264574517579348</v>
      </c>
      <c r="D637" s="18">
        <f t="shared" si="38"/>
        <v>91.233000000000004</v>
      </c>
      <c r="E637">
        <f t="shared" si="39"/>
        <v>2.0315745175793438</v>
      </c>
    </row>
    <row r="638" spans="1:5" x14ac:dyDescent="0.75">
      <c r="A638" s="99">
        <v>1.881</v>
      </c>
      <c r="B638" s="152">
        <f t="shared" si="36"/>
        <v>35.456014688414406</v>
      </c>
      <c r="C638" s="18">
        <f t="shared" si="37"/>
        <v>93.562782399334111</v>
      </c>
      <c r="D638" s="18">
        <f t="shared" si="38"/>
        <v>91.233000000000004</v>
      </c>
      <c r="E638">
        <f t="shared" si="39"/>
        <v>2.3297823993341069</v>
      </c>
    </row>
    <row r="639" spans="1:5" x14ac:dyDescent="0.75">
      <c r="A639" s="99">
        <v>1.8839999999999999</v>
      </c>
      <c r="B639" s="152">
        <f t="shared" si="36"/>
        <v>35.512563356179022</v>
      </c>
      <c r="C639" s="18">
        <f t="shared" si="37"/>
        <v>93.861466271323096</v>
      </c>
      <c r="D639" s="18">
        <f t="shared" si="38"/>
        <v>91.233000000000004</v>
      </c>
      <c r="E639">
        <f t="shared" si="39"/>
        <v>2.6284662713230915</v>
      </c>
    </row>
    <row r="640" spans="1:5" x14ac:dyDescent="0.75">
      <c r="A640" s="99">
        <v>1.887</v>
      </c>
      <c r="B640" s="152">
        <f t="shared" si="36"/>
        <v>35.569112023943639</v>
      </c>
      <c r="C640" s="18">
        <f t="shared" si="37"/>
        <v>94.160626133546359</v>
      </c>
      <c r="D640" s="18">
        <f t="shared" si="38"/>
        <v>91.233000000000004</v>
      </c>
      <c r="E640">
        <f t="shared" si="39"/>
        <v>2.9276261335463545</v>
      </c>
    </row>
    <row r="641" spans="1:5" x14ac:dyDescent="0.75">
      <c r="A641" s="99">
        <v>1.89</v>
      </c>
      <c r="B641" s="152">
        <f t="shared" si="36"/>
        <v>35.625660691708248</v>
      </c>
      <c r="C641" s="18">
        <f t="shared" si="37"/>
        <v>94.460261986003843</v>
      </c>
      <c r="D641" s="18">
        <f t="shared" si="38"/>
        <v>91.233000000000004</v>
      </c>
      <c r="E641">
        <f t="shared" si="39"/>
        <v>3.227261986003839</v>
      </c>
    </row>
    <row r="642" spans="1:5" x14ac:dyDescent="0.75">
      <c r="A642" s="99">
        <v>1.893</v>
      </c>
      <c r="B642" s="152">
        <f t="shared" si="36"/>
        <v>35.682209359472864</v>
      </c>
      <c r="C642" s="18">
        <f t="shared" si="37"/>
        <v>94.760373828695592</v>
      </c>
      <c r="D642" s="18">
        <f t="shared" si="38"/>
        <v>91.233000000000004</v>
      </c>
      <c r="E642">
        <f t="shared" si="39"/>
        <v>3.5273738286955876</v>
      </c>
    </row>
    <row r="643" spans="1:5" x14ac:dyDescent="0.75">
      <c r="A643" s="99">
        <v>1.8959999999999999</v>
      </c>
      <c r="B643" s="152">
        <f t="shared" si="36"/>
        <v>35.738758027237481</v>
      </c>
      <c r="C643" s="18">
        <f t="shared" si="37"/>
        <v>95.060961661621562</v>
      </c>
      <c r="D643" s="18">
        <f t="shared" si="38"/>
        <v>91.233000000000004</v>
      </c>
      <c r="E643">
        <f t="shared" si="39"/>
        <v>3.8279616616215577</v>
      </c>
    </row>
    <row r="644" spans="1:5" x14ac:dyDescent="0.75">
      <c r="A644" s="99">
        <v>1.899</v>
      </c>
      <c r="B644" s="152">
        <f t="shared" si="36"/>
        <v>35.795306695002104</v>
      </c>
      <c r="C644" s="18">
        <f t="shared" si="37"/>
        <v>95.362025484781796</v>
      </c>
      <c r="D644" s="18">
        <f t="shared" si="38"/>
        <v>91.233000000000004</v>
      </c>
      <c r="E644">
        <f t="shared" si="39"/>
        <v>4.129025484781792</v>
      </c>
    </row>
    <row r="645" spans="1:5" x14ac:dyDescent="0.75">
      <c r="A645" s="99">
        <v>1.9019999999999999</v>
      </c>
      <c r="B645" s="152">
        <f t="shared" si="36"/>
        <v>35.85185536276672</v>
      </c>
      <c r="C645" s="18">
        <f t="shared" si="37"/>
        <v>95.66356529817628</v>
      </c>
      <c r="D645" s="18">
        <f t="shared" si="38"/>
        <v>91.233000000000004</v>
      </c>
      <c r="E645">
        <f t="shared" si="39"/>
        <v>4.4305652981762762</v>
      </c>
    </row>
    <row r="646" spans="1:5" x14ac:dyDescent="0.75">
      <c r="A646" s="99">
        <v>1.905</v>
      </c>
      <c r="B646" s="152">
        <f t="shared" si="36"/>
        <v>35.908404030531329</v>
      </c>
      <c r="C646" s="18">
        <f t="shared" si="37"/>
        <v>95.965581101805</v>
      </c>
      <c r="D646" s="18">
        <f t="shared" si="38"/>
        <v>91.233000000000004</v>
      </c>
      <c r="E646">
        <f t="shared" si="39"/>
        <v>4.7325811018049961</v>
      </c>
    </row>
    <row r="647" spans="1:5" x14ac:dyDescent="0.75">
      <c r="A647" s="99">
        <v>1.9079999999999999</v>
      </c>
      <c r="B647" s="152">
        <f t="shared" si="36"/>
        <v>35.964952698295953</v>
      </c>
      <c r="C647" s="18">
        <f t="shared" si="37"/>
        <v>96.26807289566797</v>
      </c>
      <c r="D647" s="18">
        <f t="shared" si="38"/>
        <v>91.233000000000004</v>
      </c>
      <c r="E647">
        <f t="shared" si="39"/>
        <v>5.035072895667966</v>
      </c>
    </row>
    <row r="648" spans="1:5" x14ac:dyDescent="0.75">
      <c r="A648" s="99">
        <v>1.911</v>
      </c>
      <c r="B648" s="152">
        <f t="shared" si="36"/>
        <v>36.021501366060569</v>
      </c>
      <c r="C648" s="18">
        <f t="shared" si="37"/>
        <v>96.571040679765176</v>
      </c>
      <c r="D648" s="18">
        <f t="shared" si="38"/>
        <v>91.233000000000004</v>
      </c>
      <c r="E648">
        <f t="shared" si="39"/>
        <v>5.3380406797651716</v>
      </c>
    </row>
    <row r="649" spans="1:5" x14ac:dyDescent="0.75">
      <c r="A649" s="99">
        <v>1.9139999999999999</v>
      </c>
      <c r="B649" s="152">
        <f t="shared" si="36"/>
        <v>36.078050033825185</v>
      </c>
      <c r="C649" s="18">
        <f t="shared" si="37"/>
        <v>96.874484454096617</v>
      </c>
      <c r="D649" s="18">
        <f t="shared" si="38"/>
        <v>91.233000000000004</v>
      </c>
      <c r="E649">
        <f t="shared" si="39"/>
        <v>5.6414844540966129</v>
      </c>
    </row>
    <row r="650" spans="1:5" x14ac:dyDescent="0.75">
      <c r="A650" s="99">
        <v>1.917</v>
      </c>
      <c r="B650" s="152">
        <f t="shared" si="36"/>
        <v>36.134598701589802</v>
      </c>
      <c r="C650" s="18">
        <f t="shared" si="37"/>
        <v>97.178404218662337</v>
      </c>
      <c r="D650" s="18">
        <f t="shared" si="38"/>
        <v>91.233000000000004</v>
      </c>
      <c r="E650">
        <f t="shared" si="39"/>
        <v>5.9454042186623326</v>
      </c>
    </row>
    <row r="651" spans="1:5" x14ac:dyDescent="0.75">
      <c r="A651" s="99">
        <v>1.92</v>
      </c>
      <c r="B651" s="152">
        <f t="shared" si="36"/>
        <v>36.191147369354418</v>
      </c>
      <c r="C651" s="18">
        <f t="shared" si="37"/>
        <v>97.482799973462278</v>
      </c>
      <c r="D651" s="18">
        <f t="shared" si="38"/>
        <v>91.233000000000004</v>
      </c>
      <c r="E651">
        <f t="shared" si="39"/>
        <v>6.2497999734622738</v>
      </c>
    </row>
    <row r="652" spans="1:5" x14ac:dyDescent="0.75">
      <c r="A652" s="99">
        <v>1.923</v>
      </c>
      <c r="B652" s="152">
        <f t="shared" ref="B652:B715" si="40">A652*$E$3*60*1000</f>
        <v>36.247696037119034</v>
      </c>
      <c r="C652" s="18">
        <f t="shared" ref="C652:C715" si="41">($E$4*($B$2*$I$2*(A652^2)/(2*$E$2))+($E$5*$I$2*A652^2)/2+($E$6*A652))/1000</f>
        <v>97.787671718496483</v>
      </c>
      <c r="D652" s="18">
        <f t="shared" ref="D652:D715" si="42">$I$2*$I$3*$B$3/1000</f>
        <v>91.233000000000004</v>
      </c>
      <c r="E652">
        <f t="shared" ref="E652:E715" si="43">ABS(C652-D652)</f>
        <v>6.5546717184964791</v>
      </c>
    </row>
    <row r="653" spans="1:5" x14ac:dyDescent="0.75">
      <c r="A653" s="99">
        <v>1.9259999999999999</v>
      </c>
      <c r="B653" s="152">
        <f t="shared" si="40"/>
        <v>36.304244704883651</v>
      </c>
      <c r="C653" s="18">
        <f t="shared" si="41"/>
        <v>98.09301945376491</v>
      </c>
      <c r="D653" s="18">
        <f t="shared" si="42"/>
        <v>91.233000000000004</v>
      </c>
      <c r="E653">
        <f t="shared" si="43"/>
        <v>6.860019453764906</v>
      </c>
    </row>
    <row r="654" spans="1:5" x14ac:dyDescent="0.75">
      <c r="A654" s="99">
        <v>1.929</v>
      </c>
      <c r="B654" s="152">
        <f t="shared" si="40"/>
        <v>36.360793372648267</v>
      </c>
      <c r="C654" s="18">
        <f t="shared" si="41"/>
        <v>98.398843179267601</v>
      </c>
      <c r="D654" s="18">
        <f t="shared" si="42"/>
        <v>91.233000000000004</v>
      </c>
      <c r="E654">
        <f t="shared" si="43"/>
        <v>7.165843179267597</v>
      </c>
    </row>
    <row r="655" spans="1:5" x14ac:dyDescent="0.75">
      <c r="A655" s="99">
        <v>1.9319999999999999</v>
      </c>
      <c r="B655" s="152">
        <f t="shared" si="40"/>
        <v>36.417342040412876</v>
      </c>
      <c r="C655" s="18">
        <f t="shared" si="41"/>
        <v>98.705142895004514</v>
      </c>
      <c r="D655" s="18">
        <f t="shared" si="42"/>
        <v>91.233000000000004</v>
      </c>
      <c r="E655">
        <f t="shared" si="43"/>
        <v>7.4721428950045095</v>
      </c>
    </row>
    <row r="656" spans="1:5" x14ac:dyDescent="0.75">
      <c r="A656" s="99">
        <v>1.9350000000000001</v>
      </c>
      <c r="B656" s="152">
        <f t="shared" si="40"/>
        <v>36.4738907081775</v>
      </c>
      <c r="C656" s="18">
        <f t="shared" si="41"/>
        <v>99.011918600975704</v>
      </c>
      <c r="D656" s="18">
        <f t="shared" si="42"/>
        <v>91.233000000000004</v>
      </c>
      <c r="E656">
        <f t="shared" si="43"/>
        <v>7.7789186009757003</v>
      </c>
    </row>
    <row r="657" spans="1:5" x14ac:dyDescent="0.75">
      <c r="A657" s="99">
        <v>1.9379999999999999</v>
      </c>
      <c r="B657" s="152">
        <f t="shared" si="40"/>
        <v>36.530439375942109</v>
      </c>
      <c r="C657" s="18">
        <f t="shared" si="41"/>
        <v>99.319170297181117</v>
      </c>
      <c r="D657" s="18">
        <f t="shared" si="42"/>
        <v>91.233000000000004</v>
      </c>
      <c r="E657">
        <f t="shared" si="43"/>
        <v>8.0861702971811127</v>
      </c>
    </row>
    <row r="658" spans="1:5" x14ac:dyDescent="0.75">
      <c r="A658" s="99">
        <v>1.9410000000000001</v>
      </c>
      <c r="B658" s="152">
        <f t="shared" si="40"/>
        <v>36.586988043706732</v>
      </c>
      <c r="C658" s="18">
        <f t="shared" si="41"/>
        <v>99.626897983620793</v>
      </c>
      <c r="D658" s="18">
        <f t="shared" si="42"/>
        <v>91.233000000000004</v>
      </c>
      <c r="E658">
        <f t="shared" si="43"/>
        <v>8.3938979836207892</v>
      </c>
    </row>
    <row r="659" spans="1:5" x14ac:dyDescent="0.75">
      <c r="A659" s="99">
        <v>1.944</v>
      </c>
      <c r="B659" s="152">
        <f t="shared" si="40"/>
        <v>36.643536711471342</v>
      </c>
      <c r="C659" s="18">
        <f t="shared" si="41"/>
        <v>99.935101660294691</v>
      </c>
      <c r="D659" s="18">
        <f t="shared" si="42"/>
        <v>91.233000000000004</v>
      </c>
      <c r="E659">
        <f t="shared" si="43"/>
        <v>8.7021016602946872</v>
      </c>
    </row>
    <row r="660" spans="1:5" x14ac:dyDescent="0.75">
      <c r="A660" s="99">
        <v>1.9470000000000001</v>
      </c>
      <c r="B660" s="152">
        <f t="shared" si="40"/>
        <v>36.700085379235965</v>
      </c>
      <c r="C660" s="18">
        <f t="shared" si="41"/>
        <v>100.24378132720285</v>
      </c>
      <c r="D660" s="18">
        <f t="shared" si="42"/>
        <v>91.233000000000004</v>
      </c>
      <c r="E660">
        <f t="shared" si="43"/>
        <v>9.0107813272028494</v>
      </c>
    </row>
    <row r="661" spans="1:5" x14ac:dyDescent="0.75">
      <c r="A661" s="99">
        <v>1.95</v>
      </c>
      <c r="B661" s="152">
        <f t="shared" si="40"/>
        <v>36.756634047000574</v>
      </c>
      <c r="C661" s="18">
        <f t="shared" si="41"/>
        <v>100.55293698434524</v>
      </c>
      <c r="D661" s="18">
        <f t="shared" si="42"/>
        <v>91.233000000000004</v>
      </c>
      <c r="E661">
        <f t="shared" si="43"/>
        <v>9.3199369843452331</v>
      </c>
    </row>
    <row r="662" spans="1:5" x14ac:dyDescent="0.75">
      <c r="A662" s="99">
        <v>1.9530000000000001</v>
      </c>
      <c r="B662" s="152">
        <f t="shared" si="40"/>
        <v>36.81318271476519</v>
      </c>
      <c r="C662" s="18">
        <f t="shared" si="41"/>
        <v>100.86256863172191</v>
      </c>
      <c r="D662" s="18">
        <f t="shared" si="42"/>
        <v>91.233000000000004</v>
      </c>
      <c r="E662">
        <f t="shared" si="43"/>
        <v>9.6295686317219094</v>
      </c>
    </row>
    <row r="663" spans="1:5" x14ac:dyDescent="0.75">
      <c r="A663" s="99">
        <v>1.956</v>
      </c>
      <c r="B663" s="152">
        <f t="shared" si="40"/>
        <v>36.869731382529814</v>
      </c>
      <c r="C663" s="18">
        <f t="shared" si="41"/>
        <v>101.1726762693328</v>
      </c>
      <c r="D663" s="18">
        <f t="shared" si="42"/>
        <v>91.233000000000004</v>
      </c>
      <c r="E663">
        <f t="shared" si="43"/>
        <v>9.9396762693327929</v>
      </c>
    </row>
    <row r="664" spans="1:5" x14ac:dyDescent="0.75">
      <c r="A664" s="99">
        <v>1.9590000000000001</v>
      </c>
      <c r="B664" s="152">
        <f t="shared" si="40"/>
        <v>36.92628005029443</v>
      </c>
      <c r="C664" s="18">
        <f t="shared" si="41"/>
        <v>101.48325989717792</v>
      </c>
      <c r="D664" s="18">
        <f t="shared" si="42"/>
        <v>91.233000000000004</v>
      </c>
      <c r="E664">
        <f t="shared" si="43"/>
        <v>10.250259897177912</v>
      </c>
    </row>
    <row r="665" spans="1:5" x14ac:dyDescent="0.75">
      <c r="A665" s="99">
        <v>1.962</v>
      </c>
      <c r="B665" s="152">
        <f t="shared" si="40"/>
        <v>36.982828718059046</v>
      </c>
      <c r="C665" s="18">
        <f t="shared" si="41"/>
        <v>101.79431951525731</v>
      </c>
      <c r="D665" s="18">
        <f t="shared" si="42"/>
        <v>91.233000000000004</v>
      </c>
      <c r="E665">
        <f t="shared" si="43"/>
        <v>10.56131951525731</v>
      </c>
    </row>
    <row r="666" spans="1:5" x14ac:dyDescent="0.75">
      <c r="A666" s="99">
        <v>1.9650000000000001</v>
      </c>
      <c r="B666" s="152">
        <f t="shared" si="40"/>
        <v>37.039377385823663</v>
      </c>
      <c r="C666" s="18">
        <f t="shared" si="41"/>
        <v>102.10585512357095</v>
      </c>
      <c r="D666" s="18">
        <f t="shared" si="42"/>
        <v>91.233000000000004</v>
      </c>
      <c r="E666">
        <f t="shared" si="43"/>
        <v>10.872855123570943</v>
      </c>
    </row>
    <row r="667" spans="1:5" x14ac:dyDescent="0.75">
      <c r="A667" s="99">
        <v>1.968</v>
      </c>
      <c r="B667" s="152">
        <f t="shared" si="40"/>
        <v>37.095926053588279</v>
      </c>
      <c r="C667" s="18">
        <f t="shared" si="41"/>
        <v>102.41786672211882</v>
      </c>
      <c r="D667" s="18">
        <f t="shared" si="42"/>
        <v>91.233000000000004</v>
      </c>
      <c r="E667">
        <f t="shared" si="43"/>
        <v>11.184866722118812</v>
      </c>
    </row>
    <row r="668" spans="1:5" x14ac:dyDescent="0.75">
      <c r="A668" s="99">
        <v>1.9710000000000001</v>
      </c>
      <c r="B668" s="152">
        <f t="shared" si="40"/>
        <v>37.152474721352895</v>
      </c>
      <c r="C668" s="18">
        <f t="shared" si="41"/>
        <v>102.73035431090094</v>
      </c>
      <c r="D668" s="18">
        <f t="shared" si="42"/>
        <v>91.233000000000004</v>
      </c>
      <c r="E668">
        <f t="shared" si="43"/>
        <v>11.497354310900931</v>
      </c>
    </row>
    <row r="669" spans="1:5" x14ac:dyDescent="0.75">
      <c r="A669" s="99">
        <v>1.974</v>
      </c>
      <c r="B669" s="152">
        <f t="shared" si="40"/>
        <v>37.209023389117512</v>
      </c>
      <c r="C669" s="18">
        <f t="shared" si="41"/>
        <v>103.04331788991729</v>
      </c>
      <c r="D669" s="18">
        <f t="shared" si="42"/>
        <v>91.233000000000004</v>
      </c>
      <c r="E669">
        <f t="shared" si="43"/>
        <v>11.810317889917286</v>
      </c>
    </row>
    <row r="670" spans="1:5" x14ac:dyDescent="0.75">
      <c r="A670" s="99">
        <v>1.9770000000000001</v>
      </c>
      <c r="B670" s="152">
        <f t="shared" si="40"/>
        <v>37.265572056882128</v>
      </c>
      <c r="C670" s="18">
        <f t="shared" si="41"/>
        <v>103.35675745916791</v>
      </c>
      <c r="D670" s="18">
        <f t="shared" si="42"/>
        <v>91.233000000000004</v>
      </c>
      <c r="E670">
        <f t="shared" si="43"/>
        <v>12.123757459167905</v>
      </c>
    </row>
    <row r="671" spans="1:5" x14ac:dyDescent="0.75">
      <c r="A671" s="99">
        <v>1.98</v>
      </c>
      <c r="B671" s="152">
        <f t="shared" si="40"/>
        <v>37.322120724646737</v>
      </c>
      <c r="C671" s="18">
        <f t="shared" si="41"/>
        <v>103.67067301865274</v>
      </c>
      <c r="D671" s="18">
        <f t="shared" si="42"/>
        <v>91.233000000000004</v>
      </c>
      <c r="E671">
        <f t="shared" si="43"/>
        <v>12.437673018652731</v>
      </c>
    </row>
    <row r="672" spans="1:5" x14ac:dyDescent="0.75">
      <c r="A672" s="99">
        <v>1.9830000000000001</v>
      </c>
      <c r="B672" s="152">
        <f t="shared" si="40"/>
        <v>37.378669392411361</v>
      </c>
      <c r="C672" s="18">
        <f t="shared" si="41"/>
        <v>103.98506456837187</v>
      </c>
      <c r="D672" s="18">
        <f t="shared" si="42"/>
        <v>91.233000000000004</v>
      </c>
      <c r="E672">
        <f t="shared" si="43"/>
        <v>12.752064568371864</v>
      </c>
    </row>
    <row r="673" spans="1:5" x14ac:dyDescent="0.75">
      <c r="A673" s="99">
        <v>1.986</v>
      </c>
      <c r="B673" s="152">
        <f t="shared" si="40"/>
        <v>37.435218060175977</v>
      </c>
      <c r="C673" s="18">
        <f t="shared" si="41"/>
        <v>104.29993210832521</v>
      </c>
      <c r="D673" s="18">
        <f t="shared" si="42"/>
        <v>91.233000000000004</v>
      </c>
      <c r="E673">
        <f t="shared" si="43"/>
        <v>13.066932108325204</v>
      </c>
    </row>
    <row r="674" spans="1:5" x14ac:dyDescent="0.75">
      <c r="A674" s="99">
        <v>1.9890000000000001</v>
      </c>
      <c r="B674" s="152">
        <f t="shared" si="40"/>
        <v>37.491766727940593</v>
      </c>
      <c r="C674" s="18">
        <f t="shared" si="41"/>
        <v>104.6152756385128</v>
      </c>
      <c r="D674" s="18">
        <f t="shared" si="42"/>
        <v>91.233000000000004</v>
      </c>
      <c r="E674">
        <f t="shared" si="43"/>
        <v>13.382275638512795</v>
      </c>
    </row>
    <row r="675" spans="1:5" x14ac:dyDescent="0.75">
      <c r="A675" s="99">
        <v>1.992</v>
      </c>
      <c r="B675" s="152">
        <f t="shared" si="40"/>
        <v>37.548315395705202</v>
      </c>
      <c r="C675" s="18">
        <f t="shared" si="41"/>
        <v>104.93109515893464</v>
      </c>
      <c r="D675" s="18">
        <f t="shared" si="42"/>
        <v>91.233000000000004</v>
      </c>
      <c r="E675">
        <f t="shared" si="43"/>
        <v>13.698095158934635</v>
      </c>
    </row>
    <row r="676" spans="1:5" x14ac:dyDescent="0.75">
      <c r="A676" s="99">
        <v>1.9950000000000001</v>
      </c>
      <c r="B676" s="152">
        <f t="shared" si="40"/>
        <v>37.604864063469826</v>
      </c>
      <c r="C676" s="18">
        <f t="shared" si="41"/>
        <v>105.2473906695907</v>
      </c>
      <c r="D676" s="18">
        <f t="shared" si="42"/>
        <v>91.233000000000004</v>
      </c>
      <c r="E676">
        <f t="shared" si="43"/>
        <v>14.014390669590696</v>
      </c>
    </row>
    <row r="677" spans="1:5" x14ac:dyDescent="0.75">
      <c r="A677" s="99">
        <v>1.998</v>
      </c>
      <c r="B677" s="152">
        <f t="shared" si="40"/>
        <v>37.661412731234442</v>
      </c>
      <c r="C677" s="18">
        <f t="shared" si="41"/>
        <v>105.56416217048105</v>
      </c>
      <c r="D677" s="18">
        <f t="shared" si="42"/>
        <v>91.233000000000004</v>
      </c>
      <c r="E677">
        <f t="shared" si="43"/>
        <v>14.331162170481051</v>
      </c>
    </row>
    <row r="678" spans="1:5" x14ac:dyDescent="0.75">
      <c r="A678" s="99">
        <v>2.0009999999999999</v>
      </c>
      <c r="B678" s="152">
        <f t="shared" si="40"/>
        <v>37.717961398999059</v>
      </c>
      <c r="C678" s="18">
        <f t="shared" si="41"/>
        <v>105.8814096616056</v>
      </c>
      <c r="D678" s="18">
        <f t="shared" si="42"/>
        <v>91.233000000000004</v>
      </c>
      <c r="E678">
        <f t="shared" si="43"/>
        <v>14.648409661605598</v>
      </c>
    </row>
    <row r="679" spans="1:5" x14ac:dyDescent="0.75">
      <c r="A679" s="99">
        <v>2.004</v>
      </c>
      <c r="B679" s="152">
        <f t="shared" si="40"/>
        <v>37.774510066763668</v>
      </c>
      <c r="C679" s="18">
        <f t="shared" si="41"/>
        <v>106.19913314296441</v>
      </c>
      <c r="D679" s="18">
        <f t="shared" si="42"/>
        <v>91.233000000000004</v>
      </c>
      <c r="E679">
        <f t="shared" si="43"/>
        <v>14.966133142964409</v>
      </c>
    </row>
    <row r="680" spans="1:5" x14ac:dyDescent="0.75">
      <c r="A680" s="99">
        <v>2.0070000000000001</v>
      </c>
      <c r="B680" s="152">
        <f t="shared" si="40"/>
        <v>37.831058734528284</v>
      </c>
      <c r="C680" s="18">
        <f t="shared" si="41"/>
        <v>106.5173326145575</v>
      </c>
      <c r="D680" s="18">
        <f t="shared" si="42"/>
        <v>91.233000000000004</v>
      </c>
      <c r="E680">
        <f t="shared" si="43"/>
        <v>15.284332614557499</v>
      </c>
    </row>
    <row r="681" spans="1:5" x14ac:dyDescent="0.75">
      <c r="A681" s="99">
        <v>2.0099999999999998</v>
      </c>
      <c r="B681" s="152">
        <f t="shared" si="40"/>
        <v>37.887607402292907</v>
      </c>
      <c r="C681" s="18">
        <f t="shared" si="41"/>
        <v>106.8360080763848</v>
      </c>
      <c r="D681" s="18">
        <f t="shared" si="42"/>
        <v>91.233000000000004</v>
      </c>
      <c r="E681">
        <f t="shared" si="43"/>
        <v>15.603008076384796</v>
      </c>
    </row>
    <row r="682" spans="1:5" x14ac:dyDescent="0.75">
      <c r="A682" s="99">
        <v>2.0129999999999999</v>
      </c>
      <c r="B682" s="152">
        <f t="shared" si="40"/>
        <v>37.944156070057524</v>
      </c>
      <c r="C682" s="18">
        <f t="shared" si="41"/>
        <v>107.15515952844636</v>
      </c>
      <c r="D682" s="18">
        <f t="shared" si="42"/>
        <v>91.233000000000004</v>
      </c>
      <c r="E682">
        <f t="shared" si="43"/>
        <v>15.922159528446358</v>
      </c>
    </row>
    <row r="683" spans="1:5" x14ac:dyDescent="0.75">
      <c r="A683" s="99">
        <v>2.016</v>
      </c>
      <c r="B683" s="152">
        <f t="shared" si="40"/>
        <v>38.00070473782214</v>
      </c>
      <c r="C683" s="18">
        <f t="shared" si="41"/>
        <v>107.47478697074219</v>
      </c>
      <c r="D683" s="18">
        <f t="shared" si="42"/>
        <v>91.233000000000004</v>
      </c>
      <c r="E683">
        <f t="shared" si="43"/>
        <v>16.241786970742183</v>
      </c>
    </row>
    <row r="684" spans="1:5" x14ac:dyDescent="0.75">
      <c r="A684" s="99">
        <v>2.0190000000000001</v>
      </c>
      <c r="B684" s="152">
        <f t="shared" si="40"/>
        <v>38.057253405586756</v>
      </c>
      <c r="C684" s="18">
        <f t="shared" si="41"/>
        <v>107.79489040327222</v>
      </c>
      <c r="D684" s="18">
        <f t="shared" si="42"/>
        <v>91.233000000000004</v>
      </c>
      <c r="E684">
        <f t="shared" si="43"/>
        <v>16.561890403272216</v>
      </c>
    </row>
    <row r="685" spans="1:5" x14ac:dyDescent="0.75">
      <c r="A685" s="99">
        <v>2.0219999999999998</v>
      </c>
      <c r="B685" s="152">
        <f t="shared" si="40"/>
        <v>38.113802073351366</v>
      </c>
      <c r="C685" s="18">
        <f t="shared" si="41"/>
        <v>108.1154698260365</v>
      </c>
      <c r="D685" s="18">
        <f t="shared" si="42"/>
        <v>91.233000000000004</v>
      </c>
      <c r="E685">
        <f t="shared" si="43"/>
        <v>16.882469826036498</v>
      </c>
    </row>
    <row r="686" spans="1:5" x14ac:dyDescent="0.75">
      <c r="A686" s="99">
        <v>2.0249999999999999</v>
      </c>
      <c r="B686" s="152">
        <f t="shared" si="40"/>
        <v>38.170350741115989</v>
      </c>
      <c r="C686" s="18">
        <f t="shared" si="41"/>
        <v>108.43652523903503</v>
      </c>
      <c r="D686" s="18">
        <f t="shared" si="42"/>
        <v>91.233000000000004</v>
      </c>
      <c r="E686">
        <f t="shared" si="43"/>
        <v>17.203525239035031</v>
      </c>
    </row>
    <row r="687" spans="1:5" x14ac:dyDescent="0.75">
      <c r="A687" s="99">
        <v>2.028</v>
      </c>
      <c r="B687" s="152">
        <f t="shared" si="40"/>
        <v>38.226899408880605</v>
      </c>
      <c r="C687" s="18">
        <f t="shared" si="41"/>
        <v>108.75805664226782</v>
      </c>
      <c r="D687" s="18">
        <f t="shared" si="42"/>
        <v>91.233000000000004</v>
      </c>
      <c r="E687">
        <f t="shared" si="43"/>
        <v>17.525056642267813</v>
      </c>
    </row>
    <row r="688" spans="1:5" x14ac:dyDescent="0.75">
      <c r="A688" s="99">
        <v>2.0310000000000001</v>
      </c>
      <c r="B688" s="152">
        <f t="shared" si="40"/>
        <v>38.283448076645222</v>
      </c>
      <c r="C688" s="18">
        <f t="shared" si="41"/>
        <v>109.08006403573488</v>
      </c>
      <c r="D688" s="18">
        <f t="shared" si="42"/>
        <v>91.233000000000004</v>
      </c>
      <c r="E688">
        <f t="shared" si="43"/>
        <v>17.847064035734874</v>
      </c>
    </row>
    <row r="689" spans="1:5" x14ac:dyDescent="0.75">
      <c r="A689" s="99">
        <v>2.0339999999999998</v>
      </c>
      <c r="B689" s="152">
        <f t="shared" si="40"/>
        <v>38.339996744409824</v>
      </c>
      <c r="C689" s="18">
        <f t="shared" si="41"/>
        <v>109.4025474194361</v>
      </c>
      <c r="D689" s="18">
        <f t="shared" si="42"/>
        <v>91.233000000000004</v>
      </c>
      <c r="E689">
        <f t="shared" si="43"/>
        <v>18.1695474194361</v>
      </c>
    </row>
    <row r="690" spans="1:5" x14ac:dyDescent="0.75">
      <c r="A690" s="99">
        <v>2.0369999999999999</v>
      </c>
      <c r="B690" s="152">
        <f t="shared" si="40"/>
        <v>38.396545412174454</v>
      </c>
      <c r="C690" s="18">
        <f t="shared" si="41"/>
        <v>109.72550679337166</v>
      </c>
      <c r="D690" s="18">
        <f t="shared" si="42"/>
        <v>91.233000000000004</v>
      </c>
      <c r="E690">
        <f t="shared" si="43"/>
        <v>18.49250679337166</v>
      </c>
    </row>
    <row r="691" spans="1:5" x14ac:dyDescent="0.75">
      <c r="A691" s="99">
        <v>2.04</v>
      </c>
      <c r="B691" s="152">
        <f t="shared" si="40"/>
        <v>38.453094079939071</v>
      </c>
      <c r="C691" s="18">
        <f t="shared" si="41"/>
        <v>110.0489421575414</v>
      </c>
      <c r="D691" s="18">
        <f t="shared" si="42"/>
        <v>91.233000000000004</v>
      </c>
      <c r="E691">
        <f t="shared" si="43"/>
        <v>18.8159421575414</v>
      </c>
    </row>
    <row r="692" spans="1:5" x14ac:dyDescent="0.75">
      <c r="A692" s="99">
        <v>2.0430000000000001</v>
      </c>
      <c r="B692" s="152">
        <f t="shared" si="40"/>
        <v>38.509642747703687</v>
      </c>
      <c r="C692" s="18">
        <f t="shared" si="41"/>
        <v>110.37285351194544</v>
      </c>
      <c r="D692" s="18">
        <f t="shared" si="42"/>
        <v>91.233000000000004</v>
      </c>
      <c r="E692">
        <f t="shared" si="43"/>
        <v>19.139853511945432</v>
      </c>
    </row>
    <row r="693" spans="1:5" x14ac:dyDescent="0.75">
      <c r="A693" s="99">
        <v>2.0459999999999998</v>
      </c>
      <c r="B693" s="152">
        <f t="shared" si="40"/>
        <v>38.566191415468296</v>
      </c>
      <c r="C693" s="18">
        <f t="shared" si="41"/>
        <v>110.69724085658365</v>
      </c>
      <c r="D693" s="18">
        <f t="shared" si="42"/>
        <v>91.233000000000004</v>
      </c>
      <c r="E693">
        <f t="shared" si="43"/>
        <v>19.464240856583643</v>
      </c>
    </row>
    <row r="694" spans="1:5" x14ac:dyDescent="0.75">
      <c r="A694" s="99">
        <v>2.0489999999999999</v>
      </c>
      <c r="B694" s="152">
        <f t="shared" si="40"/>
        <v>38.622740083232912</v>
      </c>
      <c r="C694" s="18">
        <f t="shared" si="41"/>
        <v>111.02210419145617</v>
      </c>
      <c r="D694" s="18">
        <f t="shared" si="42"/>
        <v>91.233000000000004</v>
      </c>
      <c r="E694">
        <f t="shared" si="43"/>
        <v>19.789104191456161</v>
      </c>
    </row>
    <row r="695" spans="1:5" x14ac:dyDescent="0.75">
      <c r="A695" s="99">
        <v>2.052</v>
      </c>
      <c r="B695" s="152">
        <f t="shared" si="40"/>
        <v>38.679288750997536</v>
      </c>
      <c r="C695" s="18">
        <f t="shared" si="41"/>
        <v>111.34744351656292</v>
      </c>
      <c r="D695" s="18">
        <f t="shared" si="42"/>
        <v>91.233000000000004</v>
      </c>
      <c r="E695">
        <f t="shared" si="43"/>
        <v>20.114443516562915</v>
      </c>
    </row>
    <row r="696" spans="1:5" x14ac:dyDescent="0.75">
      <c r="A696" s="99">
        <v>2.0550000000000002</v>
      </c>
      <c r="B696" s="152">
        <f t="shared" si="40"/>
        <v>38.735837418762152</v>
      </c>
      <c r="C696" s="18">
        <f t="shared" si="41"/>
        <v>111.67325883190394</v>
      </c>
      <c r="D696" s="18">
        <f t="shared" si="42"/>
        <v>91.233000000000004</v>
      </c>
      <c r="E696">
        <f t="shared" si="43"/>
        <v>20.440258831903932</v>
      </c>
    </row>
    <row r="697" spans="1:5" x14ac:dyDescent="0.75">
      <c r="A697" s="99">
        <v>2.0579999999999998</v>
      </c>
      <c r="B697" s="152">
        <f t="shared" si="40"/>
        <v>38.792386086526761</v>
      </c>
      <c r="C697" s="18">
        <f t="shared" si="41"/>
        <v>111.99955013747913</v>
      </c>
      <c r="D697" s="18">
        <f t="shared" si="42"/>
        <v>91.233000000000004</v>
      </c>
      <c r="E697">
        <f t="shared" si="43"/>
        <v>20.766550137479129</v>
      </c>
    </row>
    <row r="698" spans="1:5" x14ac:dyDescent="0.75">
      <c r="A698" s="99">
        <v>2.0609999999999999</v>
      </c>
      <c r="B698" s="152">
        <f t="shared" si="40"/>
        <v>38.848934754291378</v>
      </c>
      <c r="C698" s="18">
        <f t="shared" si="41"/>
        <v>112.32631743328861</v>
      </c>
      <c r="D698" s="18">
        <f t="shared" si="42"/>
        <v>91.233000000000004</v>
      </c>
      <c r="E698">
        <f t="shared" si="43"/>
        <v>21.093317433288604</v>
      </c>
    </row>
    <row r="699" spans="1:5" x14ac:dyDescent="0.75">
      <c r="A699" s="99">
        <v>2.0640000000000001</v>
      </c>
      <c r="B699" s="152">
        <f t="shared" si="40"/>
        <v>38.905483422056001</v>
      </c>
      <c r="C699" s="18">
        <f t="shared" si="41"/>
        <v>112.65356071933235</v>
      </c>
      <c r="D699" s="18">
        <f t="shared" si="42"/>
        <v>91.233000000000004</v>
      </c>
      <c r="E699">
        <f t="shared" si="43"/>
        <v>21.420560719332343</v>
      </c>
    </row>
    <row r="700" spans="1:5" x14ac:dyDescent="0.75">
      <c r="A700" s="99">
        <v>2.0670000000000002</v>
      </c>
      <c r="B700" s="152">
        <f t="shared" si="40"/>
        <v>38.962032089820617</v>
      </c>
      <c r="C700" s="18">
        <f t="shared" si="41"/>
        <v>112.98127999561035</v>
      </c>
      <c r="D700" s="18">
        <f t="shared" si="42"/>
        <v>91.233000000000004</v>
      </c>
      <c r="E700">
        <f t="shared" si="43"/>
        <v>21.748279995610346</v>
      </c>
    </row>
    <row r="701" spans="1:5" x14ac:dyDescent="0.75">
      <c r="A701" s="99">
        <v>2.0699999999999998</v>
      </c>
      <c r="B701" s="152">
        <f t="shared" si="40"/>
        <v>39.018580757585227</v>
      </c>
      <c r="C701" s="18">
        <f t="shared" si="41"/>
        <v>113.30947526212253</v>
      </c>
      <c r="D701" s="18">
        <f t="shared" si="42"/>
        <v>91.233000000000004</v>
      </c>
      <c r="E701">
        <f t="shared" si="43"/>
        <v>22.076475262122528</v>
      </c>
    </row>
    <row r="702" spans="1:5" x14ac:dyDescent="0.75">
      <c r="A702" s="99">
        <v>2.073</v>
      </c>
      <c r="B702" s="152">
        <f t="shared" si="40"/>
        <v>39.075129425349843</v>
      </c>
      <c r="C702" s="18">
        <f t="shared" si="41"/>
        <v>113.63814651886901</v>
      </c>
      <c r="D702" s="18">
        <f t="shared" si="42"/>
        <v>91.233000000000004</v>
      </c>
      <c r="E702">
        <f t="shared" si="43"/>
        <v>22.405146518869003</v>
      </c>
    </row>
    <row r="703" spans="1:5" x14ac:dyDescent="0.75">
      <c r="A703" s="99">
        <v>2.0760000000000001</v>
      </c>
      <c r="B703" s="152">
        <f t="shared" si="40"/>
        <v>39.131678093114466</v>
      </c>
      <c r="C703" s="18">
        <f t="shared" si="41"/>
        <v>113.9672937658497</v>
      </c>
      <c r="D703" s="18">
        <f t="shared" si="42"/>
        <v>91.233000000000004</v>
      </c>
      <c r="E703">
        <f t="shared" si="43"/>
        <v>22.734293765849699</v>
      </c>
    </row>
    <row r="704" spans="1:5" x14ac:dyDescent="0.75">
      <c r="A704" s="99">
        <v>2.0790000000000002</v>
      </c>
      <c r="B704" s="152">
        <f t="shared" si="40"/>
        <v>39.18822676087909</v>
      </c>
      <c r="C704" s="18">
        <f t="shared" si="41"/>
        <v>114.29691700306468</v>
      </c>
      <c r="D704" s="18">
        <f t="shared" si="42"/>
        <v>91.233000000000004</v>
      </c>
      <c r="E704">
        <f t="shared" si="43"/>
        <v>23.063917003064674</v>
      </c>
    </row>
    <row r="705" spans="1:5" x14ac:dyDescent="0.75">
      <c r="A705" s="99">
        <v>2.0819999999999999</v>
      </c>
      <c r="B705" s="152">
        <f t="shared" si="40"/>
        <v>39.244775428643692</v>
      </c>
      <c r="C705" s="18">
        <f t="shared" si="41"/>
        <v>114.62701623051386</v>
      </c>
      <c r="D705" s="18">
        <f t="shared" si="42"/>
        <v>91.233000000000004</v>
      </c>
      <c r="E705">
        <f t="shared" si="43"/>
        <v>23.394016230513856</v>
      </c>
    </row>
    <row r="706" spans="1:5" x14ac:dyDescent="0.75">
      <c r="A706" s="99">
        <v>2.085</v>
      </c>
      <c r="B706" s="152">
        <f t="shared" si="40"/>
        <v>39.301324096408308</v>
      </c>
      <c r="C706" s="18">
        <f t="shared" si="41"/>
        <v>114.95759144819729</v>
      </c>
      <c r="D706" s="18">
        <f t="shared" si="42"/>
        <v>91.233000000000004</v>
      </c>
      <c r="E706">
        <f t="shared" si="43"/>
        <v>23.724591448197287</v>
      </c>
    </row>
    <row r="707" spans="1:5" x14ac:dyDescent="0.75">
      <c r="A707" s="99">
        <v>2.0880000000000001</v>
      </c>
      <c r="B707" s="152">
        <f t="shared" si="40"/>
        <v>39.357872764172932</v>
      </c>
      <c r="C707" s="18">
        <f t="shared" si="41"/>
        <v>115.288642656115</v>
      </c>
      <c r="D707" s="18">
        <f t="shared" si="42"/>
        <v>91.233000000000004</v>
      </c>
      <c r="E707">
        <f t="shared" si="43"/>
        <v>24.055642656114998</v>
      </c>
    </row>
    <row r="708" spans="1:5" x14ac:dyDescent="0.75">
      <c r="A708" s="99">
        <v>2.0910000000000002</v>
      </c>
      <c r="B708" s="152">
        <f t="shared" si="40"/>
        <v>39.414421431937548</v>
      </c>
      <c r="C708" s="18">
        <f t="shared" si="41"/>
        <v>115.62016985426696</v>
      </c>
      <c r="D708" s="18">
        <f t="shared" si="42"/>
        <v>91.233000000000004</v>
      </c>
      <c r="E708">
        <f t="shared" si="43"/>
        <v>24.387169854266958</v>
      </c>
    </row>
    <row r="709" spans="1:5" x14ac:dyDescent="0.75">
      <c r="A709" s="99">
        <v>2.0939999999999999</v>
      </c>
      <c r="B709" s="152">
        <f t="shared" si="40"/>
        <v>39.470970099702157</v>
      </c>
      <c r="C709" s="18">
        <f t="shared" si="41"/>
        <v>115.9521730426531</v>
      </c>
      <c r="D709" s="18">
        <f t="shared" si="42"/>
        <v>91.233000000000004</v>
      </c>
      <c r="E709">
        <f t="shared" si="43"/>
        <v>24.719173042653097</v>
      </c>
    </row>
    <row r="710" spans="1:5" x14ac:dyDescent="0.75">
      <c r="A710" s="99">
        <v>2.097</v>
      </c>
      <c r="B710" s="152">
        <f t="shared" si="40"/>
        <v>39.527518767466773</v>
      </c>
      <c r="C710" s="18">
        <f t="shared" si="41"/>
        <v>116.28465222127355</v>
      </c>
      <c r="D710" s="18">
        <f t="shared" si="42"/>
        <v>91.233000000000004</v>
      </c>
      <c r="E710">
        <f t="shared" si="43"/>
        <v>25.051652221273542</v>
      </c>
    </row>
    <row r="711" spans="1:5" x14ac:dyDescent="0.75">
      <c r="A711" s="99">
        <v>2.1</v>
      </c>
      <c r="B711" s="152">
        <f t="shared" si="40"/>
        <v>39.58406743523139</v>
      </c>
      <c r="C711" s="18">
        <f t="shared" si="41"/>
        <v>116.61760739012823</v>
      </c>
      <c r="D711" s="18">
        <f t="shared" si="42"/>
        <v>91.233000000000004</v>
      </c>
      <c r="E711">
        <f t="shared" si="43"/>
        <v>25.384607390128224</v>
      </c>
    </row>
    <row r="712" spans="1:5" x14ac:dyDescent="0.75">
      <c r="A712" s="99">
        <v>2.1030000000000002</v>
      </c>
      <c r="B712" s="152">
        <f t="shared" si="40"/>
        <v>39.640616102996013</v>
      </c>
      <c r="C712" s="18">
        <f t="shared" si="41"/>
        <v>116.95103854921713</v>
      </c>
      <c r="D712" s="18">
        <f t="shared" si="42"/>
        <v>91.233000000000004</v>
      </c>
      <c r="E712">
        <f t="shared" si="43"/>
        <v>25.718038549217127</v>
      </c>
    </row>
    <row r="713" spans="1:5" x14ac:dyDescent="0.75">
      <c r="A713" s="99">
        <v>2.1059999999999999</v>
      </c>
      <c r="B713" s="152">
        <f t="shared" si="40"/>
        <v>39.697164770760629</v>
      </c>
      <c r="C713" s="18">
        <f t="shared" si="41"/>
        <v>117.2849456985403</v>
      </c>
      <c r="D713" s="18">
        <f t="shared" si="42"/>
        <v>91.233000000000004</v>
      </c>
      <c r="E713">
        <f t="shared" si="43"/>
        <v>26.051945698540294</v>
      </c>
    </row>
    <row r="714" spans="1:5" x14ac:dyDescent="0.75">
      <c r="A714" s="99">
        <v>2.109</v>
      </c>
      <c r="B714" s="152">
        <f t="shared" si="40"/>
        <v>39.753713438525239</v>
      </c>
      <c r="C714" s="18">
        <f t="shared" si="41"/>
        <v>117.61932883809769</v>
      </c>
      <c r="D714" s="18">
        <f t="shared" si="42"/>
        <v>91.233000000000004</v>
      </c>
      <c r="E714">
        <f t="shared" si="43"/>
        <v>26.386328838097683</v>
      </c>
    </row>
    <row r="715" spans="1:5" x14ac:dyDescent="0.75">
      <c r="A715" s="99">
        <v>2.1120000000000001</v>
      </c>
      <c r="B715" s="152">
        <f t="shared" si="40"/>
        <v>39.810262106289855</v>
      </c>
      <c r="C715" s="18">
        <f t="shared" si="41"/>
        <v>117.9541879678894</v>
      </c>
      <c r="D715" s="18">
        <f t="shared" si="42"/>
        <v>91.233000000000004</v>
      </c>
      <c r="E715">
        <f t="shared" si="43"/>
        <v>26.721187967889392</v>
      </c>
    </row>
    <row r="716" spans="1:5" x14ac:dyDescent="0.75">
      <c r="A716" s="99">
        <v>2.1150000000000002</v>
      </c>
      <c r="B716" s="152">
        <f t="shared" ref="B716:B779" si="44">A716*$E$3*60*1000</f>
        <v>39.866810774054478</v>
      </c>
      <c r="C716" s="18">
        <f t="shared" ref="C716:C779" si="45">($E$4*($B$2*$I$2*(A716^2)/(2*$E$2))+($E$5*$I$2*A716^2)/2+($E$6*A716))/1000</f>
        <v>118.2895230879153</v>
      </c>
      <c r="D716" s="18">
        <f t="shared" ref="D716:D779" si="46">$I$2*$I$3*$B$3/1000</f>
        <v>91.233000000000004</v>
      </c>
      <c r="E716">
        <f t="shared" ref="E716:E779" si="47">ABS(C716-D716)</f>
        <v>27.056523087915295</v>
      </c>
    </row>
    <row r="717" spans="1:5" x14ac:dyDescent="0.75">
      <c r="A717" s="99">
        <v>2.1179999999999999</v>
      </c>
      <c r="B717" s="152">
        <f t="shared" si="44"/>
        <v>39.923359441819088</v>
      </c>
      <c r="C717" s="18">
        <f t="shared" si="45"/>
        <v>118.62533419817541</v>
      </c>
      <c r="D717" s="18">
        <f t="shared" si="46"/>
        <v>91.233000000000004</v>
      </c>
      <c r="E717">
        <f t="shared" si="47"/>
        <v>27.392334198175405</v>
      </c>
    </row>
    <row r="718" spans="1:5" x14ac:dyDescent="0.75">
      <c r="A718" s="99">
        <v>2.121</v>
      </c>
      <c r="B718" s="152">
        <f t="shared" si="44"/>
        <v>39.979908109583711</v>
      </c>
      <c r="C718" s="18">
        <f t="shared" si="45"/>
        <v>118.96162129866981</v>
      </c>
      <c r="D718" s="18">
        <f t="shared" si="46"/>
        <v>91.233000000000004</v>
      </c>
      <c r="E718">
        <f t="shared" si="47"/>
        <v>27.728621298669808</v>
      </c>
    </row>
    <row r="719" spans="1:5" x14ac:dyDescent="0.75">
      <c r="A719" s="99">
        <v>2.1240000000000001</v>
      </c>
      <c r="B719" s="152">
        <f t="shared" si="44"/>
        <v>40.036456777348327</v>
      </c>
      <c r="C719" s="18">
        <f t="shared" si="45"/>
        <v>119.29838438939845</v>
      </c>
      <c r="D719" s="18">
        <f t="shared" si="46"/>
        <v>91.233000000000004</v>
      </c>
      <c r="E719">
        <f t="shared" si="47"/>
        <v>28.065384389398446</v>
      </c>
    </row>
    <row r="720" spans="1:5" x14ac:dyDescent="0.75">
      <c r="A720" s="99">
        <v>2.1269999999999998</v>
      </c>
      <c r="B720" s="152">
        <f t="shared" si="44"/>
        <v>40.093005445112937</v>
      </c>
      <c r="C720" s="18">
        <f t="shared" si="45"/>
        <v>119.63562347036131</v>
      </c>
      <c r="D720" s="18">
        <f t="shared" si="46"/>
        <v>91.233000000000004</v>
      </c>
      <c r="E720">
        <f t="shared" si="47"/>
        <v>28.402623470361306</v>
      </c>
    </row>
    <row r="721" spans="1:5" x14ac:dyDescent="0.75">
      <c r="A721" s="99">
        <v>2.13</v>
      </c>
      <c r="B721" s="152">
        <f t="shared" si="44"/>
        <v>40.149554112877553</v>
      </c>
      <c r="C721" s="18">
        <f t="shared" si="45"/>
        <v>119.97333854155843</v>
      </c>
      <c r="D721" s="18">
        <f t="shared" si="46"/>
        <v>91.233000000000004</v>
      </c>
      <c r="E721">
        <f t="shared" si="47"/>
        <v>28.74033854155843</v>
      </c>
    </row>
    <row r="722" spans="1:5" x14ac:dyDescent="0.75">
      <c r="A722" s="99">
        <v>2.133</v>
      </c>
      <c r="B722" s="152">
        <f t="shared" si="44"/>
        <v>40.206102780642169</v>
      </c>
      <c r="C722" s="18">
        <f t="shared" si="45"/>
        <v>120.31152960298982</v>
      </c>
      <c r="D722" s="18">
        <f t="shared" si="46"/>
        <v>91.233000000000004</v>
      </c>
      <c r="E722">
        <f t="shared" si="47"/>
        <v>29.078529602989818</v>
      </c>
    </row>
    <row r="723" spans="1:5" x14ac:dyDescent="0.75">
      <c r="A723" s="99">
        <v>2.1360000000000001</v>
      </c>
      <c r="B723" s="152">
        <f t="shared" si="44"/>
        <v>40.262651448406793</v>
      </c>
      <c r="C723" s="18">
        <f t="shared" si="45"/>
        <v>120.65019665465545</v>
      </c>
      <c r="D723" s="18">
        <f t="shared" si="46"/>
        <v>91.233000000000004</v>
      </c>
      <c r="E723">
        <f t="shared" si="47"/>
        <v>29.417196654655442</v>
      </c>
    </row>
    <row r="724" spans="1:5" x14ac:dyDescent="0.75">
      <c r="A724" s="99">
        <v>2.1389999999999998</v>
      </c>
      <c r="B724" s="152">
        <f t="shared" si="44"/>
        <v>40.319200116171402</v>
      </c>
      <c r="C724" s="18">
        <f t="shared" si="45"/>
        <v>120.98933969655526</v>
      </c>
      <c r="D724" s="18">
        <f t="shared" si="46"/>
        <v>91.233000000000004</v>
      </c>
      <c r="E724">
        <f t="shared" si="47"/>
        <v>29.756339696555258</v>
      </c>
    </row>
    <row r="725" spans="1:5" x14ac:dyDescent="0.75">
      <c r="A725" s="99">
        <v>2.1419999999999999</v>
      </c>
      <c r="B725" s="152">
        <f t="shared" si="44"/>
        <v>40.375748783936018</v>
      </c>
      <c r="C725" s="18">
        <f t="shared" si="45"/>
        <v>121.3289587286894</v>
      </c>
      <c r="D725" s="18">
        <f t="shared" si="46"/>
        <v>91.233000000000004</v>
      </c>
      <c r="E725">
        <f t="shared" si="47"/>
        <v>30.095958728689396</v>
      </c>
    </row>
    <row r="726" spans="1:5" x14ac:dyDescent="0.75">
      <c r="A726" s="99">
        <v>2.145</v>
      </c>
      <c r="B726" s="152">
        <f t="shared" si="44"/>
        <v>40.432297451700634</v>
      </c>
      <c r="C726" s="18">
        <f t="shared" si="45"/>
        <v>121.66905375105775</v>
      </c>
      <c r="D726" s="18">
        <f t="shared" si="46"/>
        <v>91.233000000000004</v>
      </c>
      <c r="E726">
        <f t="shared" si="47"/>
        <v>30.436053751057742</v>
      </c>
    </row>
    <row r="727" spans="1:5" x14ac:dyDescent="0.75">
      <c r="A727" s="99">
        <v>2.1480000000000001</v>
      </c>
      <c r="B727" s="152">
        <f t="shared" si="44"/>
        <v>40.488846119465251</v>
      </c>
      <c r="C727" s="18">
        <f t="shared" si="45"/>
        <v>122.00962476366037</v>
      </c>
      <c r="D727" s="18">
        <f t="shared" si="46"/>
        <v>91.233000000000004</v>
      </c>
      <c r="E727">
        <f t="shared" si="47"/>
        <v>30.776624763660365</v>
      </c>
    </row>
    <row r="728" spans="1:5" x14ac:dyDescent="0.75">
      <c r="A728" s="99">
        <v>2.1509999999999998</v>
      </c>
      <c r="B728" s="152">
        <f t="shared" si="44"/>
        <v>40.545394787229867</v>
      </c>
      <c r="C728" s="18">
        <f t="shared" si="45"/>
        <v>122.3506717664972</v>
      </c>
      <c r="D728" s="18">
        <f t="shared" si="46"/>
        <v>91.233000000000004</v>
      </c>
      <c r="E728">
        <f t="shared" si="47"/>
        <v>31.117671766497196</v>
      </c>
    </row>
    <row r="729" spans="1:5" x14ac:dyDescent="0.75">
      <c r="A729" s="99">
        <v>2.1539999999999999</v>
      </c>
      <c r="B729" s="152">
        <f t="shared" si="44"/>
        <v>40.601943454994483</v>
      </c>
      <c r="C729" s="18">
        <f t="shared" si="45"/>
        <v>122.69219475956828</v>
      </c>
      <c r="D729" s="18">
        <f t="shared" si="46"/>
        <v>91.233000000000004</v>
      </c>
      <c r="E729">
        <f t="shared" si="47"/>
        <v>31.459194759568277</v>
      </c>
    </row>
    <row r="730" spans="1:5" x14ac:dyDescent="0.75">
      <c r="A730" s="99">
        <v>2.157</v>
      </c>
      <c r="B730" s="152">
        <f t="shared" si="44"/>
        <v>40.6584921227591</v>
      </c>
      <c r="C730" s="18">
        <f t="shared" si="45"/>
        <v>123.03419374287363</v>
      </c>
      <c r="D730" s="18">
        <f t="shared" si="46"/>
        <v>91.233000000000004</v>
      </c>
      <c r="E730">
        <f t="shared" si="47"/>
        <v>31.801193742873622</v>
      </c>
    </row>
    <row r="731" spans="1:5" x14ac:dyDescent="0.75">
      <c r="A731" s="99">
        <v>2.16</v>
      </c>
      <c r="B731" s="152">
        <f t="shared" si="44"/>
        <v>40.715040790523716</v>
      </c>
      <c r="C731" s="18">
        <f t="shared" si="45"/>
        <v>123.37666871641322</v>
      </c>
      <c r="D731" s="18">
        <f t="shared" si="46"/>
        <v>91.233000000000004</v>
      </c>
      <c r="E731">
        <f t="shared" si="47"/>
        <v>32.143668716413217</v>
      </c>
    </row>
    <row r="732" spans="1:5" x14ac:dyDescent="0.75">
      <c r="A732" s="99">
        <v>2.1629999999999998</v>
      </c>
      <c r="B732" s="152">
        <f t="shared" si="44"/>
        <v>40.771589458288332</v>
      </c>
      <c r="C732" s="18">
        <f t="shared" si="45"/>
        <v>123.71961968018702</v>
      </c>
      <c r="D732" s="18">
        <f t="shared" si="46"/>
        <v>91.233000000000004</v>
      </c>
      <c r="E732">
        <f t="shared" si="47"/>
        <v>32.486619680187019</v>
      </c>
    </row>
    <row r="733" spans="1:5" x14ac:dyDescent="0.75">
      <c r="A733" s="99">
        <v>2.1659999999999999</v>
      </c>
      <c r="B733" s="152">
        <f t="shared" si="44"/>
        <v>40.828138126052956</v>
      </c>
      <c r="C733" s="18">
        <f t="shared" si="45"/>
        <v>124.06304663419508</v>
      </c>
      <c r="D733" s="18">
        <f t="shared" si="46"/>
        <v>91.233000000000004</v>
      </c>
      <c r="E733">
        <f t="shared" si="47"/>
        <v>32.830046634195071</v>
      </c>
    </row>
    <row r="734" spans="1:5" x14ac:dyDescent="0.75">
      <c r="A734" s="99">
        <v>2.169</v>
      </c>
      <c r="B734" s="152">
        <f t="shared" si="44"/>
        <v>40.884686793817572</v>
      </c>
      <c r="C734" s="18">
        <f t="shared" si="45"/>
        <v>124.40694957843742</v>
      </c>
      <c r="D734" s="18">
        <f t="shared" si="46"/>
        <v>91.233000000000004</v>
      </c>
      <c r="E734">
        <f t="shared" si="47"/>
        <v>33.173949578437416</v>
      </c>
    </row>
    <row r="735" spans="1:5" x14ac:dyDescent="0.75">
      <c r="A735" s="99">
        <v>2.1720000000000002</v>
      </c>
      <c r="B735" s="152">
        <f t="shared" si="44"/>
        <v>40.941235461582181</v>
      </c>
      <c r="C735" s="18">
        <f t="shared" si="45"/>
        <v>124.751328512914</v>
      </c>
      <c r="D735" s="18">
        <f t="shared" si="46"/>
        <v>91.233000000000004</v>
      </c>
      <c r="E735">
        <f t="shared" si="47"/>
        <v>33.518328512913996</v>
      </c>
    </row>
    <row r="736" spans="1:5" x14ac:dyDescent="0.75">
      <c r="A736" s="99">
        <v>2.1749999999999998</v>
      </c>
      <c r="B736" s="152">
        <f t="shared" si="44"/>
        <v>40.99778412934679</v>
      </c>
      <c r="C736" s="18">
        <f t="shared" si="45"/>
        <v>125.09618343762477</v>
      </c>
      <c r="D736" s="18">
        <f t="shared" si="46"/>
        <v>91.233000000000004</v>
      </c>
      <c r="E736">
        <f t="shared" si="47"/>
        <v>33.86318343762477</v>
      </c>
    </row>
    <row r="737" spans="1:5" x14ac:dyDescent="0.75">
      <c r="A737" s="99">
        <v>2.1779999999999999</v>
      </c>
      <c r="B737" s="152">
        <f t="shared" si="44"/>
        <v>41.054332797111421</v>
      </c>
      <c r="C737" s="18">
        <f t="shared" si="45"/>
        <v>125.44151435256983</v>
      </c>
      <c r="D737" s="18">
        <f t="shared" si="46"/>
        <v>91.233000000000004</v>
      </c>
      <c r="E737">
        <f t="shared" si="47"/>
        <v>34.208514352569821</v>
      </c>
    </row>
    <row r="738" spans="1:5" x14ac:dyDescent="0.75">
      <c r="A738" s="99">
        <v>2.181</v>
      </c>
      <c r="B738" s="152">
        <f t="shared" si="44"/>
        <v>41.110881464876037</v>
      </c>
      <c r="C738" s="18">
        <f t="shared" si="45"/>
        <v>125.78732125774914</v>
      </c>
      <c r="D738" s="18">
        <f t="shared" si="46"/>
        <v>91.233000000000004</v>
      </c>
      <c r="E738">
        <f t="shared" si="47"/>
        <v>34.554321257749137</v>
      </c>
    </row>
    <row r="739" spans="1:5" x14ac:dyDescent="0.75">
      <c r="A739" s="99">
        <v>2.1840000000000002</v>
      </c>
      <c r="B739" s="152">
        <f t="shared" si="44"/>
        <v>41.167430132640654</v>
      </c>
      <c r="C739" s="18">
        <f t="shared" si="45"/>
        <v>126.13360415316268</v>
      </c>
      <c r="D739" s="18">
        <f t="shared" si="46"/>
        <v>91.233000000000004</v>
      </c>
      <c r="E739">
        <f t="shared" si="47"/>
        <v>34.900604153162675</v>
      </c>
    </row>
    <row r="740" spans="1:5" x14ac:dyDescent="0.75">
      <c r="A740" s="99">
        <v>2.1869999999999998</v>
      </c>
      <c r="B740" s="152">
        <f t="shared" si="44"/>
        <v>41.223978800405256</v>
      </c>
      <c r="C740" s="18">
        <f t="shared" si="45"/>
        <v>126.48036303881048</v>
      </c>
      <c r="D740" s="18">
        <f t="shared" si="46"/>
        <v>91.233000000000004</v>
      </c>
      <c r="E740">
        <f t="shared" si="47"/>
        <v>35.247363038810477</v>
      </c>
    </row>
    <row r="741" spans="1:5" x14ac:dyDescent="0.75">
      <c r="A741" s="99">
        <v>2.19</v>
      </c>
      <c r="B741" s="152">
        <f t="shared" si="44"/>
        <v>41.280527468169879</v>
      </c>
      <c r="C741" s="18">
        <f t="shared" si="45"/>
        <v>126.8275979146925</v>
      </c>
      <c r="D741" s="18">
        <f t="shared" si="46"/>
        <v>91.233000000000004</v>
      </c>
      <c r="E741">
        <f t="shared" si="47"/>
        <v>35.5945979146925</v>
      </c>
    </row>
    <row r="742" spans="1:5" x14ac:dyDescent="0.75">
      <c r="A742" s="99">
        <v>2.1930000000000001</v>
      </c>
      <c r="B742" s="152">
        <f t="shared" si="44"/>
        <v>41.337076135934502</v>
      </c>
      <c r="C742" s="18">
        <f t="shared" si="45"/>
        <v>127.17530878080881</v>
      </c>
      <c r="D742" s="18">
        <f t="shared" si="46"/>
        <v>91.233000000000004</v>
      </c>
      <c r="E742">
        <f t="shared" si="47"/>
        <v>35.942308780808801</v>
      </c>
    </row>
    <row r="743" spans="1:5" x14ac:dyDescent="0.75">
      <c r="A743" s="99">
        <v>2.1960000000000002</v>
      </c>
      <c r="B743" s="152">
        <f t="shared" si="44"/>
        <v>41.393624803699119</v>
      </c>
      <c r="C743" s="18">
        <f t="shared" si="45"/>
        <v>127.52349563715933</v>
      </c>
      <c r="D743" s="18">
        <f t="shared" si="46"/>
        <v>91.233000000000004</v>
      </c>
      <c r="E743">
        <f t="shared" si="47"/>
        <v>36.290495637159324</v>
      </c>
    </row>
    <row r="744" spans="1:5" x14ac:dyDescent="0.75">
      <c r="A744" s="99">
        <v>2.1989999999999998</v>
      </c>
      <c r="B744" s="152">
        <f t="shared" si="44"/>
        <v>41.450173471463721</v>
      </c>
      <c r="C744" s="18">
        <f t="shared" si="45"/>
        <v>127.87215848374409</v>
      </c>
      <c r="D744" s="18">
        <f t="shared" si="46"/>
        <v>91.233000000000004</v>
      </c>
      <c r="E744">
        <f t="shared" si="47"/>
        <v>36.639158483744083</v>
      </c>
    </row>
    <row r="745" spans="1:5" x14ac:dyDescent="0.75">
      <c r="A745" s="99">
        <v>2.202</v>
      </c>
      <c r="B745" s="152">
        <f t="shared" si="44"/>
        <v>41.506722139228337</v>
      </c>
      <c r="C745" s="18">
        <f t="shared" si="45"/>
        <v>128.22129732056308</v>
      </c>
      <c r="D745" s="18">
        <f t="shared" si="46"/>
        <v>91.233000000000004</v>
      </c>
      <c r="E745">
        <f t="shared" si="47"/>
        <v>36.988297320563078</v>
      </c>
    </row>
    <row r="746" spans="1:5" x14ac:dyDescent="0.75">
      <c r="A746" s="99">
        <v>2.2050000000000001</v>
      </c>
      <c r="B746" s="152">
        <f t="shared" si="44"/>
        <v>41.563270806992968</v>
      </c>
      <c r="C746" s="18">
        <f t="shared" si="45"/>
        <v>128.57091214761635</v>
      </c>
      <c r="D746" s="18">
        <f t="shared" si="46"/>
        <v>91.233000000000004</v>
      </c>
      <c r="E746">
        <f t="shared" si="47"/>
        <v>37.33791214761635</v>
      </c>
    </row>
    <row r="747" spans="1:5" x14ac:dyDescent="0.75">
      <c r="A747" s="99">
        <v>2.2080000000000002</v>
      </c>
      <c r="B747" s="152">
        <f t="shared" si="44"/>
        <v>41.619819474757584</v>
      </c>
      <c r="C747" s="18">
        <f t="shared" si="45"/>
        <v>128.92100296490386</v>
      </c>
      <c r="D747" s="18">
        <f t="shared" si="46"/>
        <v>91.233000000000004</v>
      </c>
      <c r="E747">
        <f t="shared" si="47"/>
        <v>37.688002964903859</v>
      </c>
    </row>
    <row r="748" spans="1:5" x14ac:dyDescent="0.75">
      <c r="A748" s="99">
        <v>2.2109999999999999</v>
      </c>
      <c r="B748" s="152">
        <f t="shared" si="44"/>
        <v>41.676368142522193</v>
      </c>
      <c r="C748" s="18">
        <f t="shared" si="45"/>
        <v>129.27156977242561</v>
      </c>
      <c r="D748" s="18">
        <f t="shared" si="46"/>
        <v>91.233000000000004</v>
      </c>
      <c r="E748">
        <f t="shared" si="47"/>
        <v>38.038569772425603</v>
      </c>
    </row>
    <row r="749" spans="1:5" x14ac:dyDescent="0.75">
      <c r="A749" s="99">
        <v>2.214</v>
      </c>
      <c r="B749" s="152">
        <f t="shared" si="44"/>
        <v>41.73291681028681</v>
      </c>
      <c r="C749" s="18">
        <f t="shared" si="45"/>
        <v>129.62261257018162</v>
      </c>
      <c r="D749" s="18">
        <f t="shared" si="46"/>
        <v>91.233000000000004</v>
      </c>
      <c r="E749">
        <f t="shared" si="47"/>
        <v>38.389612570181612</v>
      </c>
    </row>
    <row r="750" spans="1:5" x14ac:dyDescent="0.75">
      <c r="A750" s="99">
        <v>2.2170000000000001</v>
      </c>
      <c r="B750" s="152">
        <f t="shared" si="44"/>
        <v>41.789465478051433</v>
      </c>
      <c r="C750" s="18">
        <f t="shared" si="45"/>
        <v>129.97413135817186</v>
      </c>
      <c r="D750" s="18">
        <f t="shared" si="46"/>
        <v>91.233000000000004</v>
      </c>
      <c r="E750">
        <f t="shared" si="47"/>
        <v>38.741131358171856</v>
      </c>
    </row>
    <row r="751" spans="1:5" x14ac:dyDescent="0.75">
      <c r="A751" s="99">
        <v>2.2200000000000002</v>
      </c>
      <c r="B751" s="152">
        <f t="shared" si="44"/>
        <v>41.846014145816049</v>
      </c>
      <c r="C751" s="18">
        <f t="shared" si="45"/>
        <v>130.3261261363964</v>
      </c>
      <c r="D751" s="18">
        <f t="shared" si="46"/>
        <v>91.233000000000004</v>
      </c>
      <c r="E751">
        <f t="shared" si="47"/>
        <v>39.093126136396393</v>
      </c>
    </row>
    <row r="752" spans="1:5" x14ac:dyDescent="0.75">
      <c r="A752" s="99">
        <v>2.2229999999999999</v>
      </c>
      <c r="B752" s="152">
        <f t="shared" si="44"/>
        <v>41.902562813580658</v>
      </c>
      <c r="C752" s="18">
        <f t="shared" si="45"/>
        <v>130.67859690485508</v>
      </c>
      <c r="D752" s="18">
        <f t="shared" si="46"/>
        <v>91.233000000000004</v>
      </c>
      <c r="E752">
        <f t="shared" si="47"/>
        <v>39.44559690485508</v>
      </c>
    </row>
    <row r="753" spans="1:5" x14ac:dyDescent="0.75">
      <c r="A753" s="99">
        <v>2.226</v>
      </c>
      <c r="B753" s="152">
        <f t="shared" si="44"/>
        <v>41.959111481345275</v>
      </c>
      <c r="C753" s="18">
        <f t="shared" si="45"/>
        <v>131.03154366354806</v>
      </c>
      <c r="D753" s="18">
        <f t="shared" si="46"/>
        <v>91.233000000000004</v>
      </c>
      <c r="E753">
        <f t="shared" si="47"/>
        <v>39.79854366354806</v>
      </c>
    </row>
    <row r="754" spans="1:5" x14ac:dyDescent="0.75">
      <c r="A754" s="99">
        <v>2.2290000000000001</v>
      </c>
      <c r="B754" s="152">
        <f t="shared" si="44"/>
        <v>42.015660149109891</v>
      </c>
      <c r="C754" s="18">
        <f t="shared" si="45"/>
        <v>131.38496641247531</v>
      </c>
      <c r="D754" s="18">
        <f t="shared" si="46"/>
        <v>91.233000000000004</v>
      </c>
      <c r="E754">
        <f t="shared" si="47"/>
        <v>40.151966412475304</v>
      </c>
    </row>
    <row r="755" spans="1:5" x14ac:dyDescent="0.75">
      <c r="A755" s="99">
        <v>2.2320000000000002</v>
      </c>
      <c r="B755" s="152">
        <f t="shared" si="44"/>
        <v>42.072208816874515</v>
      </c>
      <c r="C755" s="18">
        <f t="shared" si="45"/>
        <v>131.73886515163679</v>
      </c>
      <c r="D755" s="18">
        <f t="shared" si="46"/>
        <v>91.233000000000004</v>
      </c>
      <c r="E755">
        <f t="shared" si="47"/>
        <v>40.505865151636783</v>
      </c>
    </row>
    <row r="756" spans="1:5" x14ac:dyDescent="0.75">
      <c r="A756" s="99">
        <v>2.2349999999999999</v>
      </c>
      <c r="B756" s="152">
        <f t="shared" si="44"/>
        <v>42.128757484639124</v>
      </c>
      <c r="C756" s="18">
        <f t="shared" si="45"/>
        <v>132.09323988103247</v>
      </c>
      <c r="D756" s="18">
        <f t="shared" si="46"/>
        <v>91.233000000000004</v>
      </c>
      <c r="E756">
        <f t="shared" si="47"/>
        <v>40.86023988103247</v>
      </c>
    </row>
    <row r="757" spans="1:5" x14ac:dyDescent="0.75">
      <c r="A757" s="99">
        <v>2.238</v>
      </c>
      <c r="B757" s="152">
        <f t="shared" si="44"/>
        <v>42.18530615240374</v>
      </c>
      <c r="C757" s="18">
        <f t="shared" si="45"/>
        <v>132.44809060066245</v>
      </c>
      <c r="D757" s="18">
        <f t="shared" si="46"/>
        <v>91.233000000000004</v>
      </c>
      <c r="E757">
        <f t="shared" si="47"/>
        <v>41.21509060066245</v>
      </c>
    </row>
    <row r="758" spans="1:5" x14ac:dyDescent="0.75">
      <c r="A758" s="99">
        <v>2.2410000000000001</v>
      </c>
      <c r="B758" s="152">
        <f t="shared" si="44"/>
        <v>42.241854820168356</v>
      </c>
      <c r="C758" s="18">
        <f t="shared" si="45"/>
        <v>132.80341731052667</v>
      </c>
      <c r="D758" s="18">
        <f t="shared" si="46"/>
        <v>91.233000000000004</v>
      </c>
      <c r="E758">
        <f t="shared" si="47"/>
        <v>41.570417310526665</v>
      </c>
    </row>
    <row r="759" spans="1:5" x14ac:dyDescent="0.75">
      <c r="A759" s="99">
        <v>2.2440000000000002</v>
      </c>
      <c r="B759" s="152">
        <f t="shared" si="44"/>
        <v>42.29840348793298</v>
      </c>
      <c r="C759" s="18">
        <f t="shared" si="45"/>
        <v>133.15922001062515</v>
      </c>
      <c r="D759" s="18">
        <f t="shared" si="46"/>
        <v>91.233000000000004</v>
      </c>
      <c r="E759">
        <f t="shared" si="47"/>
        <v>41.926220010625144</v>
      </c>
    </row>
    <row r="760" spans="1:5" x14ac:dyDescent="0.75">
      <c r="A760" s="99">
        <v>2.2469999999999999</v>
      </c>
      <c r="B760" s="152">
        <f t="shared" si="44"/>
        <v>42.354952155697589</v>
      </c>
      <c r="C760" s="18">
        <f t="shared" si="45"/>
        <v>133.51549870095781</v>
      </c>
      <c r="D760" s="18">
        <f t="shared" si="46"/>
        <v>91.233000000000004</v>
      </c>
      <c r="E760">
        <f t="shared" si="47"/>
        <v>42.282498700957802</v>
      </c>
    </row>
    <row r="761" spans="1:5" x14ac:dyDescent="0.75">
      <c r="A761" s="99">
        <v>2.25</v>
      </c>
      <c r="B761" s="152">
        <f t="shared" si="44"/>
        <v>42.411500823462205</v>
      </c>
      <c r="C761" s="18">
        <f t="shared" si="45"/>
        <v>133.87225338152476</v>
      </c>
      <c r="D761" s="18">
        <f t="shared" si="46"/>
        <v>91.233000000000004</v>
      </c>
      <c r="E761">
        <f t="shared" si="47"/>
        <v>42.639253381524753</v>
      </c>
    </row>
    <row r="762" spans="1:5" x14ac:dyDescent="0.75">
      <c r="A762" s="99">
        <v>2.2530000000000001</v>
      </c>
      <c r="B762" s="152">
        <f t="shared" si="44"/>
        <v>42.468049491226822</v>
      </c>
      <c r="C762" s="18">
        <f t="shared" si="45"/>
        <v>134.22948405232594</v>
      </c>
      <c r="D762" s="18">
        <f t="shared" si="46"/>
        <v>91.233000000000004</v>
      </c>
      <c r="E762">
        <f t="shared" si="47"/>
        <v>42.99648405232594</v>
      </c>
    </row>
    <row r="763" spans="1:5" x14ac:dyDescent="0.75">
      <c r="A763" s="99">
        <v>2.2559999999999998</v>
      </c>
      <c r="B763" s="152">
        <f t="shared" si="44"/>
        <v>42.524598158991438</v>
      </c>
      <c r="C763" s="18">
        <f t="shared" si="45"/>
        <v>134.58719071336134</v>
      </c>
      <c r="D763" s="18">
        <f t="shared" si="46"/>
        <v>91.233000000000004</v>
      </c>
      <c r="E763">
        <f t="shared" si="47"/>
        <v>43.354190713361334</v>
      </c>
    </row>
    <row r="764" spans="1:5" x14ac:dyDescent="0.75">
      <c r="A764" s="99">
        <v>2.2589999999999999</v>
      </c>
      <c r="B764" s="152">
        <f t="shared" si="44"/>
        <v>42.581146826756054</v>
      </c>
      <c r="C764" s="18">
        <f t="shared" si="45"/>
        <v>134.94537336463105</v>
      </c>
      <c r="D764" s="18">
        <f t="shared" si="46"/>
        <v>91.233000000000004</v>
      </c>
      <c r="E764">
        <f t="shared" si="47"/>
        <v>43.712373364631048</v>
      </c>
    </row>
    <row r="765" spans="1:5" x14ac:dyDescent="0.75">
      <c r="A765" s="99">
        <v>2.262</v>
      </c>
      <c r="B765" s="152">
        <f t="shared" si="44"/>
        <v>42.637695494520671</v>
      </c>
      <c r="C765" s="18">
        <f t="shared" si="45"/>
        <v>135.30403200613497</v>
      </c>
      <c r="D765" s="18">
        <f t="shared" si="46"/>
        <v>91.233000000000004</v>
      </c>
      <c r="E765">
        <f t="shared" si="47"/>
        <v>44.071032006134971</v>
      </c>
    </row>
    <row r="766" spans="1:5" x14ac:dyDescent="0.75">
      <c r="A766" s="99">
        <v>2.2650000000000001</v>
      </c>
      <c r="B766" s="152">
        <f t="shared" si="44"/>
        <v>42.694244162285287</v>
      </c>
      <c r="C766" s="18">
        <f t="shared" si="45"/>
        <v>135.66316663787313</v>
      </c>
      <c r="D766" s="18">
        <f t="shared" si="46"/>
        <v>91.233000000000004</v>
      </c>
      <c r="E766">
        <f t="shared" si="47"/>
        <v>44.430166637873128</v>
      </c>
    </row>
    <row r="767" spans="1:5" x14ac:dyDescent="0.75">
      <c r="A767" s="99">
        <v>2.2679999999999998</v>
      </c>
      <c r="B767" s="152">
        <f t="shared" si="44"/>
        <v>42.750792830049903</v>
      </c>
      <c r="C767" s="18">
        <f t="shared" si="45"/>
        <v>136.02277725984555</v>
      </c>
      <c r="D767" s="18">
        <f t="shared" si="46"/>
        <v>91.233000000000004</v>
      </c>
      <c r="E767">
        <f t="shared" si="47"/>
        <v>44.78977725984555</v>
      </c>
    </row>
    <row r="768" spans="1:5" x14ac:dyDescent="0.75">
      <c r="A768" s="99">
        <v>2.2709999999999999</v>
      </c>
      <c r="B768" s="152">
        <f t="shared" si="44"/>
        <v>42.807341497814519</v>
      </c>
      <c r="C768" s="18">
        <f t="shared" si="45"/>
        <v>136.38286387205221</v>
      </c>
      <c r="D768" s="18">
        <f t="shared" si="46"/>
        <v>91.233000000000004</v>
      </c>
      <c r="E768">
        <f t="shared" si="47"/>
        <v>45.149863872052208</v>
      </c>
    </row>
    <row r="769" spans="1:5" x14ac:dyDescent="0.75">
      <c r="A769" s="99">
        <v>2.274</v>
      </c>
      <c r="B769" s="152">
        <f t="shared" si="44"/>
        <v>42.863890165579143</v>
      </c>
      <c r="C769" s="18">
        <f t="shared" si="45"/>
        <v>136.74342647449311</v>
      </c>
      <c r="D769" s="18">
        <f t="shared" si="46"/>
        <v>91.233000000000004</v>
      </c>
      <c r="E769">
        <f t="shared" si="47"/>
        <v>45.510426474493102</v>
      </c>
    </row>
    <row r="770" spans="1:5" x14ac:dyDescent="0.75">
      <c r="A770" s="99">
        <v>2.2770000000000001</v>
      </c>
      <c r="B770" s="152">
        <f t="shared" si="44"/>
        <v>42.920438833343759</v>
      </c>
      <c r="C770" s="18">
        <f t="shared" si="45"/>
        <v>137.10446506716829</v>
      </c>
      <c r="D770" s="18">
        <f t="shared" si="46"/>
        <v>91.233000000000004</v>
      </c>
      <c r="E770">
        <f t="shared" si="47"/>
        <v>45.871465067168288</v>
      </c>
    </row>
    <row r="771" spans="1:5" x14ac:dyDescent="0.75">
      <c r="A771" s="99">
        <v>2.2799999999999998</v>
      </c>
      <c r="B771" s="152">
        <f t="shared" si="44"/>
        <v>42.976987501108361</v>
      </c>
      <c r="C771" s="18">
        <f t="shared" si="45"/>
        <v>137.46597965007766</v>
      </c>
      <c r="D771" s="18">
        <f t="shared" si="46"/>
        <v>91.233000000000004</v>
      </c>
      <c r="E771">
        <f t="shared" si="47"/>
        <v>46.232979650077652</v>
      </c>
    </row>
    <row r="772" spans="1:5" x14ac:dyDescent="0.75">
      <c r="A772" s="99">
        <v>2.2829999999999999</v>
      </c>
      <c r="B772" s="152">
        <f t="shared" si="44"/>
        <v>43.033536168872985</v>
      </c>
      <c r="C772" s="18">
        <f t="shared" si="45"/>
        <v>137.82797022322131</v>
      </c>
      <c r="D772" s="18">
        <f t="shared" si="46"/>
        <v>91.233000000000004</v>
      </c>
      <c r="E772">
        <f t="shared" si="47"/>
        <v>46.59497022322131</v>
      </c>
    </row>
    <row r="773" spans="1:5" x14ac:dyDescent="0.75">
      <c r="A773" s="99">
        <v>2.286</v>
      </c>
      <c r="B773" s="152">
        <f t="shared" si="44"/>
        <v>43.090084836637601</v>
      </c>
      <c r="C773" s="18">
        <f t="shared" si="45"/>
        <v>138.19043678659924</v>
      </c>
      <c r="D773" s="18">
        <f t="shared" si="46"/>
        <v>91.233000000000004</v>
      </c>
      <c r="E773">
        <f t="shared" si="47"/>
        <v>46.957436786599231</v>
      </c>
    </row>
    <row r="774" spans="1:5" x14ac:dyDescent="0.75">
      <c r="A774" s="99">
        <v>2.2890000000000001</v>
      </c>
      <c r="B774" s="152">
        <f t="shared" si="44"/>
        <v>43.146633504402224</v>
      </c>
      <c r="C774" s="18">
        <f t="shared" si="45"/>
        <v>138.55337934021134</v>
      </c>
      <c r="D774" s="18">
        <f t="shared" si="46"/>
        <v>91.233000000000004</v>
      </c>
      <c r="E774">
        <f t="shared" si="47"/>
        <v>47.320379340211332</v>
      </c>
    </row>
    <row r="775" spans="1:5" x14ac:dyDescent="0.75">
      <c r="A775" s="99">
        <v>2.2919999999999998</v>
      </c>
      <c r="B775" s="152">
        <f t="shared" si="44"/>
        <v>43.203182172166827</v>
      </c>
      <c r="C775" s="18">
        <f t="shared" si="45"/>
        <v>138.91679788405767</v>
      </c>
      <c r="D775" s="18">
        <f t="shared" si="46"/>
        <v>91.233000000000004</v>
      </c>
      <c r="E775">
        <f t="shared" si="47"/>
        <v>47.683797884057668</v>
      </c>
    </row>
    <row r="776" spans="1:5" x14ac:dyDescent="0.75">
      <c r="A776" s="99">
        <v>2.2949999999999999</v>
      </c>
      <c r="B776" s="152">
        <f t="shared" si="44"/>
        <v>43.25973083993145</v>
      </c>
      <c r="C776" s="18">
        <f t="shared" si="45"/>
        <v>139.28069241813836</v>
      </c>
      <c r="D776" s="18">
        <f t="shared" si="46"/>
        <v>91.233000000000004</v>
      </c>
      <c r="E776">
        <f t="shared" si="47"/>
        <v>48.047692418138354</v>
      </c>
    </row>
    <row r="777" spans="1:5" x14ac:dyDescent="0.75">
      <c r="A777" s="99">
        <v>2.298</v>
      </c>
      <c r="B777" s="152">
        <f t="shared" si="44"/>
        <v>43.316279507696066</v>
      </c>
      <c r="C777" s="18">
        <f t="shared" si="45"/>
        <v>139.64506294245319</v>
      </c>
      <c r="D777" s="18">
        <f t="shared" si="46"/>
        <v>91.233000000000004</v>
      </c>
      <c r="E777">
        <f t="shared" si="47"/>
        <v>48.41206294245319</v>
      </c>
    </row>
    <row r="778" spans="1:5" x14ac:dyDescent="0.75">
      <c r="A778" s="99">
        <v>2.3010000000000002</v>
      </c>
      <c r="B778" s="152">
        <f t="shared" si="44"/>
        <v>43.37282817546069</v>
      </c>
      <c r="C778" s="18">
        <f t="shared" si="45"/>
        <v>140.00990945700235</v>
      </c>
      <c r="D778" s="18">
        <f t="shared" si="46"/>
        <v>91.233000000000004</v>
      </c>
      <c r="E778">
        <f t="shared" si="47"/>
        <v>48.776909457002347</v>
      </c>
    </row>
    <row r="779" spans="1:5" x14ac:dyDescent="0.75">
      <c r="A779" s="99">
        <v>2.3039999999999998</v>
      </c>
      <c r="B779" s="152">
        <f t="shared" si="44"/>
        <v>43.429376843225299</v>
      </c>
      <c r="C779" s="18">
        <f t="shared" si="45"/>
        <v>140.37523196178563</v>
      </c>
      <c r="D779" s="18">
        <f t="shared" si="46"/>
        <v>91.233000000000004</v>
      </c>
      <c r="E779">
        <f t="shared" si="47"/>
        <v>49.142231961785626</v>
      </c>
    </row>
    <row r="780" spans="1:5" x14ac:dyDescent="0.75">
      <c r="A780" s="99">
        <v>2.3069999999999999</v>
      </c>
      <c r="B780" s="152">
        <f t="shared" ref="B780:B843" si="48">A780*$E$3*60*1000</f>
        <v>43.485925510989915</v>
      </c>
      <c r="C780" s="18">
        <f t="shared" ref="C780:C843" si="49">($E$4*($B$2*$I$2*(A780^2)/(2*$E$2))+($E$5*$I$2*A780^2)/2+($E$6*A780))/1000</f>
        <v>140.74103045680329</v>
      </c>
      <c r="D780" s="18">
        <f t="shared" ref="D780:D843" si="50">$I$2*$I$3*$B$3/1000</f>
        <v>91.233000000000004</v>
      </c>
      <c r="E780">
        <f t="shared" ref="E780:E843" si="51">ABS(C780-D780)</f>
        <v>49.508030456803283</v>
      </c>
    </row>
    <row r="781" spans="1:5" x14ac:dyDescent="0.75">
      <c r="A781" s="99">
        <v>2.31</v>
      </c>
      <c r="B781" s="152">
        <f t="shared" si="48"/>
        <v>43.542474178754532</v>
      </c>
      <c r="C781" s="18">
        <f t="shared" si="49"/>
        <v>141.10730494205515</v>
      </c>
      <c r="D781" s="18">
        <f t="shared" si="50"/>
        <v>91.233000000000004</v>
      </c>
      <c r="E781">
        <f t="shared" si="51"/>
        <v>49.874304942055147</v>
      </c>
    </row>
    <row r="782" spans="1:5" x14ac:dyDescent="0.75">
      <c r="A782" s="99">
        <v>2.3130000000000002</v>
      </c>
      <c r="B782" s="152">
        <f t="shared" si="48"/>
        <v>43.599022846519148</v>
      </c>
      <c r="C782" s="18">
        <f t="shared" si="49"/>
        <v>141.47405541754125</v>
      </c>
      <c r="D782" s="18">
        <f t="shared" si="50"/>
        <v>91.233000000000004</v>
      </c>
      <c r="E782">
        <f t="shared" si="51"/>
        <v>50.241055417541247</v>
      </c>
    </row>
    <row r="783" spans="1:5" x14ac:dyDescent="0.75">
      <c r="A783" s="99">
        <v>2.3159999999999998</v>
      </c>
      <c r="B783" s="152">
        <f t="shared" si="48"/>
        <v>43.655571514283764</v>
      </c>
      <c r="C783" s="18">
        <f t="shared" si="49"/>
        <v>141.84128188326159</v>
      </c>
      <c r="D783" s="18">
        <f t="shared" si="50"/>
        <v>91.233000000000004</v>
      </c>
      <c r="E783">
        <f t="shared" si="51"/>
        <v>50.608281883261583</v>
      </c>
    </row>
    <row r="784" spans="1:5" x14ac:dyDescent="0.75">
      <c r="A784" s="99">
        <v>2.319</v>
      </c>
      <c r="B784" s="152">
        <f t="shared" si="48"/>
        <v>43.71212018204838</v>
      </c>
      <c r="C784" s="18">
        <f t="shared" si="49"/>
        <v>142.20898433921616</v>
      </c>
      <c r="D784" s="18">
        <f t="shared" si="50"/>
        <v>91.233000000000004</v>
      </c>
      <c r="E784">
        <f t="shared" si="51"/>
        <v>50.975984339216154</v>
      </c>
    </row>
    <row r="785" spans="1:5" x14ac:dyDescent="0.75">
      <c r="A785" s="99">
        <v>2.3220000000000001</v>
      </c>
      <c r="B785" s="152">
        <f t="shared" si="48"/>
        <v>43.768668849813004</v>
      </c>
      <c r="C785" s="18">
        <f t="shared" si="49"/>
        <v>142.57716278540499</v>
      </c>
      <c r="D785" s="18">
        <f t="shared" si="50"/>
        <v>91.233000000000004</v>
      </c>
      <c r="E785">
        <f t="shared" si="51"/>
        <v>51.34416278540499</v>
      </c>
    </row>
    <row r="786" spans="1:5" x14ac:dyDescent="0.75">
      <c r="A786" s="99">
        <v>2.3250000000000002</v>
      </c>
      <c r="B786" s="152">
        <f t="shared" si="48"/>
        <v>43.825217517577613</v>
      </c>
      <c r="C786" s="18">
        <f t="shared" si="49"/>
        <v>142.94581722182809</v>
      </c>
      <c r="D786" s="18">
        <f t="shared" si="50"/>
        <v>91.233000000000004</v>
      </c>
      <c r="E786">
        <f t="shared" si="51"/>
        <v>51.712817221828089</v>
      </c>
    </row>
    <row r="787" spans="1:5" x14ac:dyDescent="0.75">
      <c r="A787" s="99">
        <v>2.3279999999999998</v>
      </c>
      <c r="B787" s="152">
        <f t="shared" si="48"/>
        <v>43.881766185342229</v>
      </c>
      <c r="C787" s="18">
        <f t="shared" si="49"/>
        <v>143.3149476484854</v>
      </c>
      <c r="D787" s="18">
        <f t="shared" si="50"/>
        <v>91.233000000000004</v>
      </c>
      <c r="E787">
        <f t="shared" si="51"/>
        <v>52.081947648485396</v>
      </c>
    </row>
    <row r="788" spans="1:5" x14ac:dyDescent="0.75">
      <c r="A788" s="99">
        <v>2.331</v>
      </c>
      <c r="B788" s="152">
        <f t="shared" si="48"/>
        <v>43.938314853106846</v>
      </c>
      <c r="C788" s="18">
        <f t="shared" si="49"/>
        <v>143.68455406537697</v>
      </c>
      <c r="D788" s="18">
        <f t="shared" si="50"/>
        <v>91.233000000000004</v>
      </c>
      <c r="E788">
        <f t="shared" si="51"/>
        <v>52.451554065376968</v>
      </c>
    </row>
    <row r="789" spans="1:5" x14ac:dyDescent="0.75">
      <c r="A789" s="99">
        <v>2.3340000000000001</v>
      </c>
      <c r="B789" s="152">
        <f t="shared" si="48"/>
        <v>43.994863520871469</v>
      </c>
      <c r="C789" s="18">
        <f t="shared" si="49"/>
        <v>144.05463647250281</v>
      </c>
      <c r="D789" s="18">
        <f t="shared" si="50"/>
        <v>91.233000000000004</v>
      </c>
      <c r="E789">
        <f t="shared" si="51"/>
        <v>52.821636472502803</v>
      </c>
    </row>
    <row r="790" spans="1:5" x14ac:dyDescent="0.75">
      <c r="A790" s="99">
        <v>2.3370000000000002</v>
      </c>
      <c r="B790" s="152">
        <f t="shared" si="48"/>
        <v>44.051412188636085</v>
      </c>
      <c r="C790" s="18">
        <f t="shared" si="49"/>
        <v>144.42519486986288</v>
      </c>
      <c r="D790" s="18">
        <f t="shared" si="50"/>
        <v>91.233000000000004</v>
      </c>
      <c r="E790">
        <f t="shared" si="51"/>
        <v>53.192194869862874</v>
      </c>
    </row>
    <row r="791" spans="1:5" x14ac:dyDescent="0.75">
      <c r="A791" s="99">
        <v>2.34</v>
      </c>
      <c r="B791" s="152">
        <f t="shared" si="48"/>
        <v>44.107960856400688</v>
      </c>
      <c r="C791" s="18">
        <f t="shared" si="49"/>
        <v>144.79622925745713</v>
      </c>
      <c r="D791" s="18">
        <f t="shared" si="50"/>
        <v>91.233000000000004</v>
      </c>
      <c r="E791">
        <f t="shared" si="51"/>
        <v>53.563229257457124</v>
      </c>
    </row>
    <row r="792" spans="1:5" x14ac:dyDescent="0.75">
      <c r="A792" s="99">
        <v>2.343</v>
      </c>
      <c r="B792" s="152">
        <f t="shared" si="48"/>
        <v>44.164509524165311</v>
      </c>
      <c r="C792" s="18">
        <f t="shared" si="49"/>
        <v>145.16773963528573</v>
      </c>
      <c r="D792" s="18">
        <f t="shared" si="50"/>
        <v>91.233000000000004</v>
      </c>
      <c r="E792">
        <f t="shared" si="51"/>
        <v>53.934739635285723</v>
      </c>
    </row>
    <row r="793" spans="1:5" x14ac:dyDescent="0.75">
      <c r="A793" s="99">
        <v>2.3460000000000001</v>
      </c>
      <c r="B793" s="152">
        <f t="shared" si="48"/>
        <v>44.221058191929934</v>
      </c>
      <c r="C793" s="18">
        <f t="shared" si="49"/>
        <v>145.53972600334853</v>
      </c>
      <c r="D793" s="18">
        <f t="shared" si="50"/>
        <v>91.233000000000004</v>
      </c>
      <c r="E793">
        <f t="shared" si="51"/>
        <v>54.30672600334853</v>
      </c>
    </row>
    <row r="794" spans="1:5" x14ac:dyDescent="0.75">
      <c r="A794" s="99">
        <v>2.3490000000000002</v>
      </c>
      <c r="B794" s="152">
        <f t="shared" si="48"/>
        <v>44.277606859694551</v>
      </c>
      <c r="C794" s="18">
        <f t="shared" si="49"/>
        <v>145.91218836164558</v>
      </c>
      <c r="D794" s="18">
        <f t="shared" si="50"/>
        <v>91.233000000000004</v>
      </c>
      <c r="E794">
        <f t="shared" si="51"/>
        <v>54.679188361645572</v>
      </c>
    </row>
    <row r="795" spans="1:5" x14ac:dyDescent="0.75">
      <c r="A795" s="99">
        <v>2.3519999999999999</v>
      </c>
      <c r="B795" s="152">
        <f t="shared" si="48"/>
        <v>44.334155527459153</v>
      </c>
      <c r="C795" s="18">
        <f t="shared" si="49"/>
        <v>146.28512671017683</v>
      </c>
      <c r="D795" s="18">
        <f t="shared" si="50"/>
        <v>91.233000000000004</v>
      </c>
      <c r="E795">
        <f t="shared" si="51"/>
        <v>55.052126710176822</v>
      </c>
    </row>
    <row r="796" spans="1:5" x14ac:dyDescent="0.75">
      <c r="A796" s="99">
        <v>2.355</v>
      </c>
      <c r="B796" s="152">
        <f t="shared" si="48"/>
        <v>44.390704195223769</v>
      </c>
      <c r="C796" s="18">
        <f t="shared" si="49"/>
        <v>146.65854104894237</v>
      </c>
      <c r="D796" s="18">
        <f t="shared" si="50"/>
        <v>91.233000000000004</v>
      </c>
      <c r="E796">
        <f t="shared" si="51"/>
        <v>55.425541048942364</v>
      </c>
    </row>
    <row r="797" spans="1:5" x14ac:dyDescent="0.75">
      <c r="A797" s="99">
        <v>2.3580000000000001</v>
      </c>
      <c r="B797" s="152">
        <f t="shared" si="48"/>
        <v>44.447252862988393</v>
      </c>
      <c r="C797" s="18">
        <f t="shared" si="49"/>
        <v>147.03243137794215</v>
      </c>
      <c r="D797" s="18">
        <f t="shared" si="50"/>
        <v>91.233000000000004</v>
      </c>
      <c r="E797">
        <f t="shared" si="51"/>
        <v>55.799431377942142</v>
      </c>
    </row>
    <row r="798" spans="1:5" x14ac:dyDescent="0.75">
      <c r="A798" s="99">
        <v>2.3610000000000002</v>
      </c>
      <c r="B798" s="152">
        <f t="shared" si="48"/>
        <v>44.503801530753016</v>
      </c>
      <c r="C798" s="18">
        <f t="shared" si="49"/>
        <v>147.40679769717619</v>
      </c>
      <c r="D798" s="18">
        <f t="shared" si="50"/>
        <v>91.233000000000004</v>
      </c>
      <c r="E798">
        <f t="shared" si="51"/>
        <v>56.173797697176184</v>
      </c>
    </row>
    <row r="799" spans="1:5" x14ac:dyDescent="0.75">
      <c r="A799" s="99">
        <v>2.3639999999999999</v>
      </c>
      <c r="B799" s="152">
        <f t="shared" si="48"/>
        <v>44.560350198517625</v>
      </c>
      <c r="C799" s="18">
        <f t="shared" si="49"/>
        <v>147.78164000664441</v>
      </c>
      <c r="D799" s="18">
        <f t="shared" si="50"/>
        <v>91.233000000000004</v>
      </c>
      <c r="E799">
        <f t="shared" si="51"/>
        <v>56.548640006644405</v>
      </c>
    </row>
    <row r="800" spans="1:5" x14ac:dyDescent="0.75">
      <c r="A800" s="99">
        <v>2.367</v>
      </c>
      <c r="B800" s="152">
        <f t="shared" si="48"/>
        <v>44.616898866282241</v>
      </c>
      <c r="C800" s="18">
        <f t="shared" si="49"/>
        <v>148.15695830634692</v>
      </c>
      <c r="D800" s="18">
        <f t="shared" si="50"/>
        <v>91.233000000000004</v>
      </c>
      <c r="E800">
        <f t="shared" si="51"/>
        <v>56.923958306346918</v>
      </c>
    </row>
    <row r="801" spans="1:5" x14ac:dyDescent="0.75">
      <c r="A801" s="99">
        <v>2.37</v>
      </c>
      <c r="B801" s="152">
        <f t="shared" si="48"/>
        <v>44.673447534046851</v>
      </c>
      <c r="C801" s="18">
        <f t="shared" si="49"/>
        <v>148.53275259628373</v>
      </c>
      <c r="D801" s="18">
        <f t="shared" si="50"/>
        <v>91.233000000000004</v>
      </c>
      <c r="E801">
        <f t="shared" si="51"/>
        <v>57.299752596283724</v>
      </c>
    </row>
    <row r="802" spans="1:5" x14ac:dyDescent="0.75">
      <c r="A802" s="99">
        <v>2.3730000000000002</v>
      </c>
      <c r="B802" s="152">
        <f t="shared" si="48"/>
        <v>44.729996201811481</v>
      </c>
      <c r="C802" s="18">
        <f t="shared" si="49"/>
        <v>148.90902287645474</v>
      </c>
      <c r="D802" s="18">
        <f t="shared" si="50"/>
        <v>91.233000000000004</v>
      </c>
      <c r="E802">
        <f t="shared" si="51"/>
        <v>57.676022876454738</v>
      </c>
    </row>
    <row r="803" spans="1:5" x14ac:dyDescent="0.75">
      <c r="A803" s="99">
        <v>2.3759999999999999</v>
      </c>
      <c r="B803" s="152">
        <f t="shared" si="48"/>
        <v>44.78654486957609</v>
      </c>
      <c r="C803" s="18">
        <f t="shared" si="49"/>
        <v>149.28576914685996</v>
      </c>
      <c r="D803" s="18">
        <f t="shared" si="50"/>
        <v>91.233000000000004</v>
      </c>
      <c r="E803">
        <f t="shared" si="51"/>
        <v>58.052769146859958</v>
      </c>
    </row>
    <row r="804" spans="1:5" x14ac:dyDescent="0.75">
      <c r="A804" s="99">
        <v>2.379</v>
      </c>
      <c r="B804" s="152">
        <f t="shared" si="48"/>
        <v>44.843093537340707</v>
      </c>
      <c r="C804" s="18">
        <f t="shared" si="49"/>
        <v>149.66299140749948</v>
      </c>
      <c r="D804" s="18">
        <f t="shared" si="50"/>
        <v>91.233000000000004</v>
      </c>
      <c r="E804">
        <f t="shared" si="51"/>
        <v>58.429991407499472</v>
      </c>
    </row>
    <row r="805" spans="1:5" x14ac:dyDescent="0.75">
      <c r="A805" s="99">
        <v>2.3820000000000001</v>
      </c>
      <c r="B805" s="152">
        <f t="shared" si="48"/>
        <v>44.899642205105323</v>
      </c>
      <c r="C805" s="18">
        <f t="shared" si="49"/>
        <v>150.04068965837322</v>
      </c>
      <c r="D805" s="18">
        <f t="shared" si="50"/>
        <v>91.233000000000004</v>
      </c>
      <c r="E805">
        <f t="shared" si="51"/>
        <v>58.807689658373221</v>
      </c>
    </row>
    <row r="806" spans="1:5" x14ac:dyDescent="0.75">
      <c r="A806" s="99">
        <v>2.3849999999999998</v>
      </c>
      <c r="B806" s="152">
        <f t="shared" si="48"/>
        <v>44.956190872869939</v>
      </c>
      <c r="C806" s="18">
        <f t="shared" si="49"/>
        <v>150.41886389948118</v>
      </c>
      <c r="D806" s="18">
        <f t="shared" si="50"/>
        <v>91.233000000000004</v>
      </c>
      <c r="E806">
        <f t="shared" si="51"/>
        <v>59.185863899481177</v>
      </c>
    </row>
    <row r="807" spans="1:5" x14ac:dyDescent="0.75">
      <c r="A807" s="99">
        <v>2.3879999999999999</v>
      </c>
      <c r="B807" s="152">
        <f t="shared" si="48"/>
        <v>45.012739540634556</v>
      </c>
      <c r="C807" s="18">
        <f t="shared" si="49"/>
        <v>150.79751413082343</v>
      </c>
      <c r="D807" s="18">
        <f t="shared" si="50"/>
        <v>91.233000000000004</v>
      </c>
      <c r="E807">
        <f t="shared" si="51"/>
        <v>59.564514130823426</v>
      </c>
    </row>
    <row r="808" spans="1:5" x14ac:dyDescent="0.75">
      <c r="A808" s="99">
        <v>2.391</v>
      </c>
      <c r="B808" s="152">
        <f t="shared" si="48"/>
        <v>45.069288208399172</v>
      </c>
      <c r="C808" s="18">
        <f t="shared" si="49"/>
        <v>151.17664035239991</v>
      </c>
      <c r="D808" s="18">
        <f t="shared" si="50"/>
        <v>91.233000000000004</v>
      </c>
      <c r="E808">
        <f t="shared" si="51"/>
        <v>59.94364035239991</v>
      </c>
    </row>
    <row r="809" spans="1:5" x14ac:dyDescent="0.75">
      <c r="A809" s="99">
        <v>2.3940000000000001</v>
      </c>
      <c r="B809" s="152">
        <f t="shared" si="48"/>
        <v>45.125836876163788</v>
      </c>
      <c r="C809" s="18">
        <f t="shared" si="49"/>
        <v>151.55624256421066</v>
      </c>
      <c r="D809" s="18">
        <f t="shared" si="50"/>
        <v>91.233000000000004</v>
      </c>
      <c r="E809">
        <f t="shared" si="51"/>
        <v>60.323242564210659</v>
      </c>
    </row>
    <row r="810" spans="1:5" x14ac:dyDescent="0.75">
      <c r="A810" s="99">
        <v>2.3969999999999998</v>
      </c>
      <c r="B810" s="152">
        <f t="shared" si="48"/>
        <v>45.18238554392839</v>
      </c>
      <c r="C810" s="18">
        <f t="shared" si="49"/>
        <v>151.93632076625559</v>
      </c>
      <c r="D810" s="18">
        <f t="shared" si="50"/>
        <v>91.233000000000004</v>
      </c>
      <c r="E810">
        <f t="shared" si="51"/>
        <v>60.703320766255587</v>
      </c>
    </row>
    <row r="811" spans="1:5" x14ac:dyDescent="0.75">
      <c r="A811" s="99">
        <v>2.4</v>
      </c>
      <c r="B811" s="152">
        <f t="shared" si="48"/>
        <v>45.238934211693021</v>
      </c>
      <c r="C811" s="18">
        <f t="shared" si="49"/>
        <v>152.31687495853478</v>
      </c>
      <c r="D811" s="18">
        <f t="shared" si="50"/>
        <v>91.233000000000004</v>
      </c>
      <c r="E811">
        <f t="shared" si="51"/>
        <v>61.083874958534778</v>
      </c>
    </row>
    <row r="812" spans="1:5" x14ac:dyDescent="0.75">
      <c r="A812" s="99">
        <v>2.403</v>
      </c>
      <c r="B812" s="152">
        <f t="shared" si="48"/>
        <v>45.295482879457637</v>
      </c>
      <c r="C812" s="18">
        <f t="shared" si="49"/>
        <v>152.69790514104827</v>
      </c>
      <c r="D812" s="18">
        <f t="shared" si="50"/>
        <v>91.233000000000004</v>
      </c>
      <c r="E812">
        <f t="shared" si="51"/>
        <v>61.464905141048263</v>
      </c>
    </row>
    <row r="813" spans="1:5" x14ac:dyDescent="0.75">
      <c r="A813" s="99">
        <v>2.4060000000000001</v>
      </c>
      <c r="B813" s="152">
        <f t="shared" si="48"/>
        <v>45.352031547222253</v>
      </c>
      <c r="C813" s="18">
        <f t="shared" si="49"/>
        <v>153.07941131379602</v>
      </c>
      <c r="D813" s="18">
        <f t="shared" si="50"/>
        <v>91.233000000000004</v>
      </c>
      <c r="E813">
        <f t="shared" si="51"/>
        <v>61.846411313796011</v>
      </c>
    </row>
    <row r="814" spans="1:5" x14ac:dyDescent="0.75">
      <c r="A814" s="99">
        <v>2.4089999999999998</v>
      </c>
      <c r="B814" s="152">
        <f t="shared" si="48"/>
        <v>45.408580214986863</v>
      </c>
      <c r="C814" s="18">
        <f t="shared" si="49"/>
        <v>153.46139347677791</v>
      </c>
      <c r="D814" s="18">
        <f t="shared" si="50"/>
        <v>91.233000000000004</v>
      </c>
      <c r="E814">
        <f t="shared" si="51"/>
        <v>62.22839347677791</v>
      </c>
    </row>
    <row r="815" spans="1:5" x14ac:dyDescent="0.75">
      <c r="A815" s="99">
        <v>2.4119999999999999</v>
      </c>
      <c r="B815" s="152">
        <f t="shared" si="48"/>
        <v>45.465128882751493</v>
      </c>
      <c r="C815" s="18">
        <f t="shared" si="49"/>
        <v>153.84385162999411</v>
      </c>
      <c r="D815" s="18">
        <f t="shared" si="50"/>
        <v>91.233000000000004</v>
      </c>
      <c r="E815">
        <f t="shared" si="51"/>
        <v>62.610851629994102</v>
      </c>
    </row>
    <row r="816" spans="1:5" x14ac:dyDescent="0.75">
      <c r="A816" s="99">
        <v>2.415</v>
      </c>
      <c r="B816" s="152">
        <f t="shared" si="48"/>
        <v>45.521677550516102</v>
      </c>
      <c r="C816" s="18">
        <f t="shared" si="49"/>
        <v>154.22678577344453</v>
      </c>
      <c r="D816" s="18">
        <f t="shared" si="50"/>
        <v>91.233000000000004</v>
      </c>
      <c r="E816">
        <f t="shared" si="51"/>
        <v>62.993785773444529</v>
      </c>
    </row>
    <row r="817" spans="1:5" x14ac:dyDescent="0.75">
      <c r="A817" s="99">
        <v>2.4180000000000001</v>
      </c>
      <c r="B817" s="152">
        <f t="shared" si="48"/>
        <v>45.578226218280719</v>
      </c>
      <c r="C817" s="18">
        <f t="shared" si="49"/>
        <v>154.61019590712925</v>
      </c>
      <c r="D817" s="18">
        <f t="shared" si="50"/>
        <v>91.233000000000004</v>
      </c>
      <c r="E817">
        <f t="shared" si="51"/>
        <v>63.377195907129249</v>
      </c>
    </row>
    <row r="818" spans="1:5" x14ac:dyDescent="0.75">
      <c r="A818" s="99">
        <v>2.4209999999999998</v>
      </c>
      <c r="B818" s="152">
        <f t="shared" si="48"/>
        <v>45.634774886045328</v>
      </c>
      <c r="C818" s="18">
        <f t="shared" si="49"/>
        <v>154.99408203104815</v>
      </c>
      <c r="D818" s="18">
        <f t="shared" si="50"/>
        <v>91.233000000000004</v>
      </c>
      <c r="E818">
        <f t="shared" si="51"/>
        <v>63.761082031048147</v>
      </c>
    </row>
    <row r="819" spans="1:5" x14ac:dyDescent="0.75">
      <c r="A819" s="99">
        <v>2.4239999999999999</v>
      </c>
      <c r="B819" s="152">
        <f t="shared" si="48"/>
        <v>45.691323553809951</v>
      </c>
      <c r="C819" s="18">
        <f t="shared" si="49"/>
        <v>155.37844414520134</v>
      </c>
      <c r="D819" s="18">
        <f t="shared" si="50"/>
        <v>91.233000000000004</v>
      </c>
      <c r="E819">
        <f t="shared" si="51"/>
        <v>64.145444145201338</v>
      </c>
    </row>
    <row r="820" spans="1:5" x14ac:dyDescent="0.75">
      <c r="A820" s="99">
        <v>2.427</v>
      </c>
      <c r="B820" s="152">
        <f t="shared" si="48"/>
        <v>45.747872221574575</v>
      </c>
      <c r="C820" s="18">
        <f t="shared" si="49"/>
        <v>155.7632822495888</v>
      </c>
      <c r="D820" s="18">
        <f t="shared" si="50"/>
        <v>91.233000000000004</v>
      </c>
      <c r="E820">
        <f t="shared" si="51"/>
        <v>64.530282249588794</v>
      </c>
    </row>
    <row r="821" spans="1:5" x14ac:dyDescent="0.75">
      <c r="A821" s="99">
        <v>2.4300000000000002</v>
      </c>
      <c r="B821" s="152">
        <f t="shared" si="48"/>
        <v>45.804420889339191</v>
      </c>
      <c r="C821" s="18">
        <f t="shared" si="49"/>
        <v>156.14859634421046</v>
      </c>
      <c r="D821" s="18">
        <f t="shared" si="50"/>
        <v>91.233000000000004</v>
      </c>
      <c r="E821">
        <f t="shared" si="51"/>
        <v>64.915596344210456</v>
      </c>
    </row>
    <row r="822" spans="1:5" x14ac:dyDescent="0.75">
      <c r="A822" s="99">
        <v>2.4329999999999998</v>
      </c>
      <c r="B822" s="152">
        <f t="shared" si="48"/>
        <v>45.860969557103793</v>
      </c>
      <c r="C822" s="18">
        <f t="shared" si="49"/>
        <v>156.53438642906636</v>
      </c>
      <c r="D822" s="18">
        <f t="shared" si="50"/>
        <v>91.233000000000004</v>
      </c>
      <c r="E822">
        <f t="shared" si="51"/>
        <v>65.301386429066355</v>
      </c>
    </row>
    <row r="823" spans="1:5" x14ac:dyDescent="0.75">
      <c r="A823" s="99">
        <v>2.4359999999999999</v>
      </c>
      <c r="B823" s="152">
        <f t="shared" si="48"/>
        <v>45.91751822486841</v>
      </c>
      <c r="C823" s="18">
        <f t="shared" si="49"/>
        <v>156.92065250415652</v>
      </c>
      <c r="D823" s="18">
        <f t="shared" si="50"/>
        <v>91.233000000000004</v>
      </c>
      <c r="E823">
        <f t="shared" si="51"/>
        <v>65.687652504156517</v>
      </c>
    </row>
    <row r="824" spans="1:5" x14ac:dyDescent="0.75">
      <c r="A824" s="99">
        <v>2.4390000000000001</v>
      </c>
      <c r="B824" s="152">
        <f t="shared" si="48"/>
        <v>45.974066892633033</v>
      </c>
      <c r="C824" s="18">
        <f t="shared" si="49"/>
        <v>157.30739456948095</v>
      </c>
      <c r="D824" s="18">
        <f t="shared" si="50"/>
        <v>91.233000000000004</v>
      </c>
      <c r="E824">
        <f t="shared" si="51"/>
        <v>66.074394569480944</v>
      </c>
    </row>
    <row r="825" spans="1:5" x14ac:dyDescent="0.75">
      <c r="A825" s="99">
        <v>2.4420000000000002</v>
      </c>
      <c r="B825" s="152">
        <f t="shared" si="48"/>
        <v>46.030615560397656</v>
      </c>
      <c r="C825" s="18">
        <f t="shared" si="49"/>
        <v>157.69461262503958</v>
      </c>
      <c r="D825" s="18">
        <f t="shared" si="50"/>
        <v>91.233000000000004</v>
      </c>
      <c r="E825">
        <f t="shared" si="51"/>
        <v>66.461612625039578</v>
      </c>
    </row>
    <row r="826" spans="1:5" x14ac:dyDescent="0.75">
      <c r="A826" s="99">
        <v>2.4449999999999998</v>
      </c>
      <c r="B826" s="152">
        <f t="shared" si="48"/>
        <v>46.087164228162258</v>
      </c>
      <c r="C826" s="18">
        <f t="shared" si="49"/>
        <v>158.08230667083245</v>
      </c>
      <c r="D826" s="18">
        <f t="shared" si="50"/>
        <v>91.233000000000004</v>
      </c>
      <c r="E826">
        <f t="shared" si="51"/>
        <v>66.849306670832448</v>
      </c>
    </row>
    <row r="827" spans="1:5" x14ac:dyDescent="0.75">
      <c r="A827" s="99">
        <v>2.448</v>
      </c>
      <c r="B827" s="152">
        <f t="shared" si="48"/>
        <v>46.143712895926875</v>
      </c>
      <c r="C827" s="18">
        <f t="shared" si="49"/>
        <v>158.47047670685964</v>
      </c>
      <c r="D827" s="18">
        <f t="shared" si="50"/>
        <v>91.233000000000004</v>
      </c>
      <c r="E827">
        <f t="shared" si="51"/>
        <v>67.237476706859638</v>
      </c>
    </row>
    <row r="828" spans="1:5" x14ac:dyDescent="0.75">
      <c r="A828" s="99">
        <v>2.4510000000000001</v>
      </c>
      <c r="B828" s="152">
        <f t="shared" si="48"/>
        <v>46.200261563691498</v>
      </c>
      <c r="C828" s="18">
        <f t="shared" si="49"/>
        <v>158.85912273312104</v>
      </c>
      <c r="D828" s="18">
        <f t="shared" si="50"/>
        <v>91.233000000000004</v>
      </c>
      <c r="E828">
        <f t="shared" si="51"/>
        <v>67.626122733121036</v>
      </c>
    </row>
    <row r="829" spans="1:5" x14ac:dyDescent="0.75">
      <c r="A829" s="99">
        <v>2.4540000000000002</v>
      </c>
      <c r="B829" s="152">
        <f t="shared" si="48"/>
        <v>46.256810231456114</v>
      </c>
      <c r="C829" s="18">
        <f t="shared" si="49"/>
        <v>159.24824474961665</v>
      </c>
      <c r="D829" s="18">
        <f t="shared" si="50"/>
        <v>91.233000000000004</v>
      </c>
      <c r="E829">
        <f t="shared" si="51"/>
        <v>68.015244749616642</v>
      </c>
    </row>
    <row r="830" spans="1:5" x14ac:dyDescent="0.75">
      <c r="A830" s="99">
        <v>2.4569999999999999</v>
      </c>
      <c r="B830" s="152">
        <f t="shared" si="48"/>
        <v>46.313358899220731</v>
      </c>
      <c r="C830" s="18">
        <f t="shared" si="49"/>
        <v>159.63784275634652</v>
      </c>
      <c r="D830" s="18">
        <f t="shared" si="50"/>
        <v>91.233000000000004</v>
      </c>
      <c r="E830">
        <f t="shared" si="51"/>
        <v>68.404842756346511</v>
      </c>
    </row>
    <row r="831" spans="1:5" x14ac:dyDescent="0.75">
      <c r="A831" s="99">
        <v>2.46</v>
      </c>
      <c r="B831" s="152">
        <f t="shared" si="48"/>
        <v>46.36990756698534</v>
      </c>
      <c r="C831" s="18">
        <f t="shared" si="49"/>
        <v>160.02791675331062</v>
      </c>
      <c r="D831" s="18">
        <f t="shared" si="50"/>
        <v>91.233000000000004</v>
      </c>
      <c r="E831">
        <f t="shared" si="51"/>
        <v>68.794916753310616</v>
      </c>
    </row>
    <row r="832" spans="1:5" x14ac:dyDescent="0.75">
      <c r="A832" s="99">
        <v>2.4630000000000001</v>
      </c>
      <c r="B832" s="152">
        <f t="shared" si="48"/>
        <v>46.426456234749963</v>
      </c>
      <c r="C832" s="18">
        <f t="shared" si="49"/>
        <v>160.41846674050902</v>
      </c>
      <c r="D832" s="18">
        <f t="shared" si="50"/>
        <v>91.233000000000004</v>
      </c>
      <c r="E832">
        <f t="shared" si="51"/>
        <v>69.185466740509014</v>
      </c>
    </row>
    <row r="833" spans="1:5" x14ac:dyDescent="0.75">
      <c r="A833" s="99">
        <v>2.4660000000000002</v>
      </c>
      <c r="B833" s="152">
        <f t="shared" si="48"/>
        <v>46.48300490251458</v>
      </c>
      <c r="C833" s="18">
        <f t="shared" si="49"/>
        <v>160.80949271794165</v>
      </c>
      <c r="D833" s="18">
        <f t="shared" si="50"/>
        <v>91.233000000000004</v>
      </c>
      <c r="E833">
        <f t="shared" si="51"/>
        <v>69.576492717941647</v>
      </c>
    </row>
    <row r="834" spans="1:5" x14ac:dyDescent="0.75">
      <c r="A834" s="99">
        <v>2.4689999999999999</v>
      </c>
      <c r="B834" s="152">
        <f t="shared" si="48"/>
        <v>46.539553570279196</v>
      </c>
      <c r="C834" s="18">
        <f t="shared" si="49"/>
        <v>161.20099468560846</v>
      </c>
      <c r="D834" s="18">
        <f t="shared" si="50"/>
        <v>91.233000000000004</v>
      </c>
      <c r="E834">
        <f t="shared" si="51"/>
        <v>69.96799468560846</v>
      </c>
    </row>
    <row r="835" spans="1:5" x14ac:dyDescent="0.75">
      <c r="A835" s="99">
        <v>2.472</v>
      </c>
      <c r="B835" s="152">
        <f t="shared" si="48"/>
        <v>46.596102238043812</v>
      </c>
      <c r="C835" s="18">
        <f t="shared" si="49"/>
        <v>161.59297264350957</v>
      </c>
      <c r="D835" s="18">
        <f t="shared" si="50"/>
        <v>91.233000000000004</v>
      </c>
      <c r="E835">
        <f t="shared" si="51"/>
        <v>70.359972643509565</v>
      </c>
    </row>
    <row r="836" spans="1:5" x14ac:dyDescent="0.75">
      <c r="A836" s="99">
        <v>2.4750000000000001</v>
      </c>
      <c r="B836" s="152">
        <f t="shared" si="48"/>
        <v>46.652650905808429</v>
      </c>
      <c r="C836" s="18">
        <f t="shared" si="49"/>
        <v>161.98542659164494</v>
      </c>
      <c r="D836" s="18">
        <f t="shared" si="50"/>
        <v>91.233000000000004</v>
      </c>
      <c r="E836">
        <f t="shared" si="51"/>
        <v>70.752426591644934</v>
      </c>
    </row>
    <row r="837" spans="1:5" x14ac:dyDescent="0.75">
      <c r="A837" s="99">
        <v>2.4780000000000002</v>
      </c>
      <c r="B837" s="152">
        <f t="shared" si="48"/>
        <v>46.709199573573045</v>
      </c>
      <c r="C837" s="18">
        <f t="shared" si="49"/>
        <v>162.37835653001454</v>
      </c>
      <c r="D837" s="18">
        <f t="shared" si="50"/>
        <v>91.233000000000004</v>
      </c>
      <c r="E837">
        <f t="shared" si="51"/>
        <v>71.145356530014539</v>
      </c>
    </row>
    <row r="838" spans="1:5" x14ac:dyDescent="0.75">
      <c r="A838" s="99">
        <v>2.4809999999999999</v>
      </c>
      <c r="B838" s="152">
        <f t="shared" si="48"/>
        <v>46.765748241337654</v>
      </c>
      <c r="C838" s="18">
        <f t="shared" si="49"/>
        <v>162.77176245861838</v>
      </c>
      <c r="D838" s="18">
        <f t="shared" si="50"/>
        <v>91.233000000000004</v>
      </c>
      <c r="E838">
        <f t="shared" si="51"/>
        <v>71.538762458618379</v>
      </c>
    </row>
    <row r="839" spans="1:5" x14ac:dyDescent="0.75">
      <c r="A839" s="99">
        <v>2.484</v>
      </c>
      <c r="B839" s="152">
        <f t="shared" si="48"/>
        <v>46.822296909102278</v>
      </c>
      <c r="C839" s="18">
        <f t="shared" si="49"/>
        <v>163.16564437745646</v>
      </c>
      <c r="D839" s="18">
        <f t="shared" si="50"/>
        <v>91.233000000000004</v>
      </c>
      <c r="E839">
        <f t="shared" si="51"/>
        <v>71.932644377456455</v>
      </c>
    </row>
    <row r="840" spans="1:5" x14ac:dyDescent="0.75">
      <c r="A840" s="99">
        <v>2.4870000000000001</v>
      </c>
      <c r="B840" s="152">
        <f t="shared" si="48"/>
        <v>46.878845576866894</v>
      </c>
      <c r="C840" s="18">
        <f t="shared" si="49"/>
        <v>163.5600022865288</v>
      </c>
      <c r="D840" s="18">
        <f t="shared" si="50"/>
        <v>91.233000000000004</v>
      </c>
      <c r="E840">
        <f t="shared" si="51"/>
        <v>72.327002286528796</v>
      </c>
    </row>
    <row r="841" spans="1:5" x14ac:dyDescent="0.75">
      <c r="A841" s="99">
        <v>2.4900000000000002</v>
      </c>
      <c r="B841" s="152">
        <f t="shared" si="48"/>
        <v>46.935394244631517</v>
      </c>
      <c r="C841" s="18">
        <f t="shared" si="49"/>
        <v>163.95483618583538</v>
      </c>
      <c r="D841" s="18">
        <f t="shared" si="50"/>
        <v>91.233000000000004</v>
      </c>
      <c r="E841">
        <f t="shared" si="51"/>
        <v>72.721836185835372</v>
      </c>
    </row>
    <row r="842" spans="1:5" x14ac:dyDescent="0.75">
      <c r="A842" s="99">
        <v>2.4929999999999999</v>
      </c>
      <c r="B842" s="152">
        <f t="shared" si="48"/>
        <v>46.991942912396119</v>
      </c>
      <c r="C842" s="18">
        <f t="shared" si="49"/>
        <v>164.35014607537619</v>
      </c>
      <c r="D842" s="18">
        <f t="shared" si="50"/>
        <v>91.233000000000004</v>
      </c>
      <c r="E842">
        <f t="shared" si="51"/>
        <v>73.117146075376183</v>
      </c>
    </row>
    <row r="843" spans="1:5" x14ac:dyDescent="0.75">
      <c r="A843" s="99">
        <v>2.496</v>
      </c>
      <c r="B843" s="152">
        <f t="shared" si="48"/>
        <v>47.048491580160743</v>
      </c>
      <c r="C843" s="18">
        <f t="shared" si="49"/>
        <v>164.74593195515124</v>
      </c>
      <c r="D843" s="18">
        <f t="shared" si="50"/>
        <v>91.233000000000004</v>
      </c>
      <c r="E843">
        <f t="shared" si="51"/>
        <v>73.512931955151231</v>
      </c>
    </row>
    <row r="844" spans="1:5" x14ac:dyDescent="0.75">
      <c r="A844" s="99">
        <v>2.4990000000000001</v>
      </c>
      <c r="B844" s="152">
        <f t="shared" ref="B844:B907" si="52">A844*$E$3*60*1000</f>
        <v>47.105040247925359</v>
      </c>
      <c r="C844" s="18">
        <f t="shared" ref="C844:C907" si="53">($E$4*($B$2*$I$2*(A844^2)/(2*$E$2))+($E$5*$I$2*A844^2)/2+($E$6*A844))/1000</f>
        <v>165.1421938251606</v>
      </c>
      <c r="D844" s="18">
        <f t="shared" ref="D844:D907" si="54">$I$2*$I$3*$B$3/1000</f>
        <v>91.233000000000004</v>
      </c>
      <c r="E844">
        <f t="shared" ref="E844:E907" si="55">ABS(C844-D844)</f>
        <v>73.9091938251606</v>
      </c>
    </row>
    <row r="845" spans="1:5" x14ac:dyDescent="0.75">
      <c r="A845" s="99">
        <v>2.5019999999999998</v>
      </c>
      <c r="B845" s="152">
        <f t="shared" si="52"/>
        <v>47.161588915689975</v>
      </c>
      <c r="C845" s="18">
        <f t="shared" si="53"/>
        <v>165.53893168540409</v>
      </c>
      <c r="D845" s="18">
        <f t="shared" si="54"/>
        <v>91.233000000000004</v>
      </c>
      <c r="E845">
        <f t="shared" si="55"/>
        <v>74.30593168540409</v>
      </c>
    </row>
    <row r="846" spans="1:5" x14ac:dyDescent="0.75">
      <c r="A846" s="99">
        <v>2.5049999999999999</v>
      </c>
      <c r="B846" s="152">
        <f t="shared" si="52"/>
        <v>47.218137583454585</v>
      </c>
      <c r="C846" s="18">
        <f t="shared" si="53"/>
        <v>165.93614553588193</v>
      </c>
      <c r="D846" s="18">
        <f t="shared" si="54"/>
        <v>91.233000000000004</v>
      </c>
      <c r="E846">
        <f t="shared" si="55"/>
        <v>74.70314553588193</v>
      </c>
    </row>
    <row r="847" spans="1:5" x14ac:dyDescent="0.75">
      <c r="A847" s="99">
        <v>2.508</v>
      </c>
      <c r="B847" s="152">
        <f t="shared" si="52"/>
        <v>47.274686251219201</v>
      </c>
      <c r="C847" s="18">
        <f t="shared" si="53"/>
        <v>166.33383537659398</v>
      </c>
      <c r="D847" s="18">
        <f t="shared" si="54"/>
        <v>91.233000000000004</v>
      </c>
      <c r="E847">
        <f t="shared" si="55"/>
        <v>75.100835376593977</v>
      </c>
    </row>
    <row r="848" spans="1:5" x14ac:dyDescent="0.75">
      <c r="A848" s="99">
        <v>2.5110000000000001</v>
      </c>
      <c r="B848" s="152">
        <f t="shared" si="52"/>
        <v>47.331234918983824</v>
      </c>
      <c r="C848" s="18">
        <f t="shared" si="53"/>
        <v>166.73200120754029</v>
      </c>
      <c r="D848" s="18">
        <f t="shared" si="54"/>
        <v>91.233000000000004</v>
      </c>
      <c r="E848">
        <f t="shared" si="55"/>
        <v>75.499001207540289</v>
      </c>
    </row>
    <row r="849" spans="1:5" x14ac:dyDescent="0.75">
      <c r="A849" s="99">
        <v>2.5139999999999998</v>
      </c>
      <c r="B849" s="152">
        <f t="shared" si="52"/>
        <v>47.387783586748441</v>
      </c>
      <c r="C849" s="18">
        <f t="shared" si="53"/>
        <v>167.13064302872081</v>
      </c>
      <c r="D849" s="18">
        <f t="shared" si="54"/>
        <v>91.233000000000004</v>
      </c>
      <c r="E849">
        <f t="shared" si="55"/>
        <v>75.897643028720807</v>
      </c>
    </row>
    <row r="850" spans="1:5" x14ac:dyDescent="0.75">
      <c r="A850" s="99">
        <v>2.5169999999999999</v>
      </c>
      <c r="B850" s="152">
        <f t="shared" si="52"/>
        <v>47.444332254513057</v>
      </c>
      <c r="C850" s="18">
        <f t="shared" si="53"/>
        <v>167.52976084013559</v>
      </c>
      <c r="D850" s="18">
        <f t="shared" si="54"/>
        <v>91.233000000000004</v>
      </c>
      <c r="E850">
        <f t="shared" si="55"/>
        <v>76.29676084013559</v>
      </c>
    </row>
    <row r="851" spans="1:5" x14ac:dyDescent="0.75">
      <c r="A851" s="99">
        <v>2.52</v>
      </c>
      <c r="B851" s="152">
        <f t="shared" si="52"/>
        <v>47.500880922277673</v>
      </c>
      <c r="C851" s="18">
        <f t="shared" si="53"/>
        <v>167.92935464178464</v>
      </c>
      <c r="D851" s="18">
        <f t="shared" si="54"/>
        <v>91.233000000000004</v>
      </c>
      <c r="E851">
        <f t="shared" si="55"/>
        <v>76.696354641784637</v>
      </c>
    </row>
    <row r="852" spans="1:5" x14ac:dyDescent="0.75">
      <c r="A852" s="99">
        <v>2.5230000000000001</v>
      </c>
      <c r="B852" s="152">
        <f t="shared" si="52"/>
        <v>47.55742959004229</v>
      </c>
      <c r="C852" s="18">
        <f t="shared" si="53"/>
        <v>168.32942443366792</v>
      </c>
      <c r="D852" s="18">
        <f t="shared" si="54"/>
        <v>91.233000000000004</v>
      </c>
      <c r="E852">
        <f t="shared" si="55"/>
        <v>77.09642443366792</v>
      </c>
    </row>
    <row r="853" spans="1:5" x14ac:dyDescent="0.75">
      <c r="A853" s="99">
        <v>2.5259999999999998</v>
      </c>
      <c r="B853" s="152">
        <f t="shared" si="52"/>
        <v>47.613978257806899</v>
      </c>
      <c r="C853" s="18">
        <f t="shared" si="53"/>
        <v>168.72997021578541</v>
      </c>
      <c r="D853" s="18">
        <f t="shared" si="54"/>
        <v>91.233000000000004</v>
      </c>
      <c r="E853">
        <f t="shared" si="55"/>
        <v>77.49697021578541</v>
      </c>
    </row>
    <row r="854" spans="1:5" x14ac:dyDescent="0.75">
      <c r="A854" s="99">
        <v>2.5289999999999999</v>
      </c>
      <c r="B854" s="152">
        <f t="shared" si="52"/>
        <v>47.670526925571522</v>
      </c>
      <c r="C854" s="18">
        <f t="shared" si="53"/>
        <v>169.1309919881372</v>
      </c>
      <c r="D854" s="18">
        <f t="shared" si="54"/>
        <v>91.233000000000004</v>
      </c>
      <c r="E854">
        <f t="shared" si="55"/>
        <v>77.897991988137193</v>
      </c>
    </row>
    <row r="855" spans="1:5" x14ac:dyDescent="0.75">
      <c r="A855" s="99">
        <v>2.532</v>
      </c>
      <c r="B855" s="152">
        <f t="shared" si="52"/>
        <v>47.727075593336139</v>
      </c>
      <c r="C855" s="18">
        <f t="shared" si="53"/>
        <v>169.53248975072324</v>
      </c>
      <c r="D855" s="18">
        <f t="shared" si="54"/>
        <v>91.233000000000004</v>
      </c>
      <c r="E855">
        <f t="shared" si="55"/>
        <v>78.299489750723239</v>
      </c>
    </row>
    <row r="856" spans="1:5" x14ac:dyDescent="0.75">
      <c r="A856" s="99">
        <v>2.5350000000000001</v>
      </c>
      <c r="B856" s="152">
        <f t="shared" si="52"/>
        <v>47.783624261100755</v>
      </c>
      <c r="C856" s="18">
        <f t="shared" si="53"/>
        <v>169.9344635035435</v>
      </c>
      <c r="D856" s="18">
        <f t="shared" si="54"/>
        <v>91.233000000000004</v>
      </c>
      <c r="E856">
        <f t="shared" si="55"/>
        <v>78.701463503543494</v>
      </c>
    </row>
    <row r="857" spans="1:5" x14ac:dyDescent="0.75">
      <c r="A857" s="99">
        <v>2.5379999999999998</v>
      </c>
      <c r="B857" s="152">
        <f t="shared" si="52"/>
        <v>47.840172928865364</v>
      </c>
      <c r="C857" s="18">
        <f t="shared" si="53"/>
        <v>170.33691324659796</v>
      </c>
      <c r="D857" s="18">
        <f t="shared" si="54"/>
        <v>91.233000000000004</v>
      </c>
      <c r="E857">
        <f t="shared" si="55"/>
        <v>79.103913246597955</v>
      </c>
    </row>
    <row r="858" spans="1:5" x14ac:dyDescent="0.75">
      <c r="A858" s="99">
        <v>2.5409999999999999</v>
      </c>
      <c r="B858" s="152">
        <f t="shared" si="52"/>
        <v>47.896721596629988</v>
      </c>
      <c r="C858" s="18">
        <f t="shared" si="53"/>
        <v>170.73983897988666</v>
      </c>
      <c r="D858" s="18">
        <f t="shared" si="54"/>
        <v>91.233000000000004</v>
      </c>
      <c r="E858">
        <f t="shared" si="55"/>
        <v>79.506838979886652</v>
      </c>
    </row>
    <row r="859" spans="1:5" x14ac:dyDescent="0.75">
      <c r="A859" s="99">
        <v>2.544</v>
      </c>
      <c r="B859" s="152">
        <f t="shared" si="52"/>
        <v>47.953270264394604</v>
      </c>
      <c r="C859" s="18">
        <f t="shared" si="53"/>
        <v>171.14324070340973</v>
      </c>
      <c r="D859" s="18">
        <f t="shared" si="54"/>
        <v>91.233000000000004</v>
      </c>
      <c r="E859">
        <f t="shared" si="55"/>
        <v>79.910240703409727</v>
      </c>
    </row>
    <row r="860" spans="1:5" x14ac:dyDescent="0.75">
      <c r="A860" s="99">
        <v>2.5470000000000002</v>
      </c>
      <c r="B860" s="152">
        <f t="shared" si="52"/>
        <v>48.00981893215922</v>
      </c>
      <c r="C860" s="18">
        <f t="shared" si="53"/>
        <v>171.54711841716698</v>
      </c>
      <c r="D860" s="18">
        <f t="shared" si="54"/>
        <v>91.233000000000004</v>
      </c>
      <c r="E860">
        <f t="shared" si="55"/>
        <v>80.314118417166981</v>
      </c>
    </row>
    <row r="861" spans="1:5" x14ac:dyDescent="0.75">
      <c r="A861" s="99">
        <v>2.5499999999999998</v>
      </c>
      <c r="B861" s="152">
        <f t="shared" si="52"/>
        <v>48.066367599923829</v>
      </c>
      <c r="C861" s="18">
        <f t="shared" si="53"/>
        <v>171.95147212115845</v>
      </c>
      <c r="D861" s="18">
        <f t="shared" si="54"/>
        <v>91.233000000000004</v>
      </c>
      <c r="E861">
        <f t="shared" si="55"/>
        <v>80.718472121158442</v>
      </c>
    </row>
    <row r="862" spans="1:5" x14ac:dyDescent="0.75">
      <c r="A862" s="99">
        <v>2.5529999999999999</v>
      </c>
      <c r="B862" s="152">
        <f t="shared" si="52"/>
        <v>48.122916267688453</v>
      </c>
      <c r="C862" s="18">
        <f t="shared" si="53"/>
        <v>172.35630181538417</v>
      </c>
      <c r="D862" s="18">
        <f t="shared" si="54"/>
        <v>91.233000000000004</v>
      </c>
      <c r="E862">
        <f t="shared" si="55"/>
        <v>81.123301815384167</v>
      </c>
    </row>
    <row r="863" spans="1:5" x14ac:dyDescent="0.75">
      <c r="A863" s="99">
        <v>2.556</v>
      </c>
      <c r="B863" s="152">
        <f t="shared" si="52"/>
        <v>48.179464935453069</v>
      </c>
      <c r="C863" s="18">
        <f t="shared" si="53"/>
        <v>172.76160749984413</v>
      </c>
      <c r="D863" s="18">
        <f t="shared" si="54"/>
        <v>91.233000000000004</v>
      </c>
      <c r="E863">
        <f t="shared" si="55"/>
        <v>81.528607499844128</v>
      </c>
    </row>
    <row r="864" spans="1:5" x14ac:dyDescent="0.75">
      <c r="A864" s="99">
        <v>2.5590000000000002</v>
      </c>
      <c r="B864" s="152">
        <f t="shared" si="52"/>
        <v>48.236013603217685</v>
      </c>
      <c r="C864" s="18">
        <f t="shared" si="53"/>
        <v>173.16738917453841</v>
      </c>
      <c r="D864" s="18">
        <f t="shared" si="54"/>
        <v>91.233000000000004</v>
      </c>
      <c r="E864">
        <f t="shared" si="55"/>
        <v>81.93438917453841</v>
      </c>
    </row>
    <row r="865" spans="1:5" x14ac:dyDescent="0.75">
      <c r="A865" s="99">
        <v>2.5619999999999998</v>
      </c>
      <c r="B865" s="152">
        <f t="shared" si="52"/>
        <v>48.292562270982295</v>
      </c>
      <c r="C865" s="18">
        <f t="shared" si="53"/>
        <v>173.57364683946682</v>
      </c>
      <c r="D865" s="18">
        <f t="shared" si="54"/>
        <v>91.233000000000004</v>
      </c>
      <c r="E865">
        <f t="shared" si="55"/>
        <v>82.340646839466814</v>
      </c>
    </row>
    <row r="866" spans="1:5" x14ac:dyDescent="0.75">
      <c r="A866" s="99">
        <v>2.5649999999999999</v>
      </c>
      <c r="B866" s="152">
        <f t="shared" si="52"/>
        <v>48.349110938746911</v>
      </c>
      <c r="C866" s="18">
        <f t="shared" si="53"/>
        <v>173.98038049462954</v>
      </c>
      <c r="D866" s="18">
        <f t="shared" si="54"/>
        <v>91.233000000000004</v>
      </c>
      <c r="E866">
        <f t="shared" si="55"/>
        <v>82.747380494629539</v>
      </c>
    </row>
    <row r="867" spans="1:5" x14ac:dyDescent="0.75">
      <c r="A867" s="99">
        <v>2.5680000000000001</v>
      </c>
      <c r="B867" s="152">
        <f t="shared" si="52"/>
        <v>48.405659606511534</v>
      </c>
      <c r="C867" s="18">
        <f t="shared" si="53"/>
        <v>174.38759014002653</v>
      </c>
      <c r="D867" s="18">
        <f t="shared" si="54"/>
        <v>91.233000000000004</v>
      </c>
      <c r="E867">
        <f t="shared" si="55"/>
        <v>83.154590140026528</v>
      </c>
    </row>
    <row r="868" spans="1:5" x14ac:dyDescent="0.75">
      <c r="A868" s="99">
        <v>2.5710000000000002</v>
      </c>
      <c r="B868" s="152">
        <f t="shared" si="52"/>
        <v>48.462208274276151</v>
      </c>
      <c r="C868" s="18">
        <f t="shared" si="53"/>
        <v>174.79527577565776</v>
      </c>
      <c r="D868" s="18">
        <f t="shared" si="54"/>
        <v>91.233000000000004</v>
      </c>
      <c r="E868">
        <f t="shared" si="55"/>
        <v>83.562275775657753</v>
      </c>
    </row>
    <row r="869" spans="1:5" x14ac:dyDescent="0.75">
      <c r="A869" s="99">
        <v>2.5739999999999998</v>
      </c>
      <c r="B869" s="152">
        <f t="shared" si="52"/>
        <v>48.51875694204076</v>
      </c>
      <c r="C869" s="18">
        <f t="shared" si="53"/>
        <v>175.20343740152313</v>
      </c>
      <c r="D869" s="18">
        <f t="shared" si="54"/>
        <v>91.233000000000004</v>
      </c>
      <c r="E869">
        <f t="shared" si="55"/>
        <v>83.970437401523128</v>
      </c>
    </row>
    <row r="870" spans="1:5" x14ac:dyDescent="0.75">
      <c r="A870" s="99">
        <v>2.577</v>
      </c>
      <c r="B870" s="152">
        <f t="shared" si="52"/>
        <v>48.575305609805376</v>
      </c>
      <c r="C870" s="18">
        <f t="shared" si="53"/>
        <v>175.61207501762286</v>
      </c>
      <c r="D870" s="18">
        <f t="shared" si="54"/>
        <v>91.233000000000004</v>
      </c>
      <c r="E870">
        <f t="shared" si="55"/>
        <v>84.379075017622853</v>
      </c>
    </row>
    <row r="871" spans="1:5" x14ac:dyDescent="0.75">
      <c r="A871" s="99">
        <v>2.58</v>
      </c>
      <c r="B871" s="152">
        <f t="shared" si="52"/>
        <v>48.631854277570007</v>
      </c>
      <c r="C871" s="18">
        <f t="shared" si="53"/>
        <v>176.02118862395682</v>
      </c>
      <c r="D871" s="18">
        <f t="shared" si="54"/>
        <v>91.233000000000004</v>
      </c>
      <c r="E871">
        <f t="shared" si="55"/>
        <v>84.788188623956813</v>
      </c>
    </row>
    <row r="872" spans="1:5" x14ac:dyDescent="0.75">
      <c r="A872" s="99">
        <v>2.5830000000000002</v>
      </c>
      <c r="B872" s="152">
        <f t="shared" si="52"/>
        <v>48.688402945334623</v>
      </c>
      <c r="C872" s="18">
        <f t="shared" si="53"/>
        <v>176.43077822052501</v>
      </c>
      <c r="D872" s="18">
        <f t="shared" si="54"/>
        <v>91.233000000000004</v>
      </c>
      <c r="E872">
        <f t="shared" si="55"/>
        <v>85.197778220525009</v>
      </c>
    </row>
    <row r="873" spans="1:5" x14ac:dyDescent="0.75">
      <c r="A873" s="99">
        <v>2.5859999999999999</v>
      </c>
      <c r="B873" s="152">
        <f t="shared" si="52"/>
        <v>48.744951613099225</v>
      </c>
      <c r="C873" s="18">
        <f t="shared" si="53"/>
        <v>176.84084380732739</v>
      </c>
      <c r="D873" s="18">
        <f t="shared" si="54"/>
        <v>91.233000000000004</v>
      </c>
      <c r="E873">
        <f t="shared" si="55"/>
        <v>85.607843807327384</v>
      </c>
    </row>
    <row r="874" spans="1:5" x14ac:dyDescent="0.75">
      <c r="A874" s="99">
        <v>2.589</v>
      </c>
      <c r="B874" s="152">
        <f t="shared" si="52"/>
        <v>48.801500280863841</v>
      </c>
      <c r="C874" s="18">
        <f t="shared" si="53"/>
        <v>177.25138538436406</v>
      </c>
      <c r="D874" s="18">
        <f t="shared" si="54"/>
        <v>91.233000000000004</v>
      </c>
      <c r="E874">
        <f t="shared" si="55"/>
        <v>86.018385384364052</v>
      </c>
    </row>
    <row r="875" spans="1:5" x14ac:dyDescent="0.75">
      <c r="A875" s="99">
        <v>2.5920000000000001</v>
      </c>
      <c r="B875" s="152">
        <f t="shared" si="52"/>
        <v>48.858048948628465</v>
      </c>
      <c r="C875" s="18">
        <f t="shared" si="53"/>
        <v>177.66240295163502</v>
      </c>
      <c r="D875" s="18">
        <f t="shared" si="54"/>
        <v>91.233000000000004</v>
      </c>
      <c r="E875">
        <f t="shared" si="55"/>
        <v>86.429402951635012</v>
      </c>
    </row>
    <row r="876" spans="1:5" x14ac:dyDescent="0.75">
      <c r="A876" s="99">
        <v>2.5950000000000002</v>
      </c>
      <c r="B876" s="152">
        <f t="shared" si="52"/>
        <v>48.914597616393088</v>
      </c>
      <c r="C876" s="18">
        <f t="shared" si="53"/>
        <v>178.07389650914021</v>
      </c>
      <c r="D876" s="18">
        <f t="shared" si="54"/>
        <v>91.233000000000004</v>
      </c>
      <c r="E876">
        <f t="shared" si="55"/>
        <v>86.840896509140208</v>
      </c>
    </row>
    <row r="877" spans="1:5" x14ac:dyDescent="0.75">
      <c r="A877" s="99">
        <v>2.5979999999999999</v>
      </c>
      <c r="B877" s="152">
        <f t="shared" si="52"/>
        <v>48.97114628415769</v>
      </c>
      <c r="C877" s="18">
        <f t="shared" si="53"/>
        <v>178.48586605687959</v>
      </c>
      <c r="D877" s="18">
        <f t="shared" si="54"/>
        <v>91.233000000000004</v>
      </c>
      <c r="E877">
        <f t="shared" si="55"/>
        <v>87.252866056879583</v>
      </c>
    </row>
    <row r="878" spans="1:5" x14ac:dyDescent="0.75">
      <c r="A878" s="99">
        <v>2.601</v>
      </c>
      <c r="B878" s="152">
        <f t="shared" si="52"/>
        <v>49.027694951922307</v>
      </c>
      <c r="C878" s="18">
        <f t="shared" si="53"/>
        <v>178.89831159485325</v>
      </c>
      <c r="D878" s="18">
        <f t="shared" si="54"/>
        <v>91.233000000000004</v>
      </c>
      <c r="E878">
        <f t="shared" si="55"/>
        <v>87.66531159485325</v>
      </c>
    </row>
    <row r="879" spans="1:5" x14ac:dyDescent="0.75">
      <c r="A879" s="99">
        <v>2.6040000000000001</v>
      </c>
      <c r="B879" s="152">
        <f t="shared" si="52"/>
        <v>49.084243619686923</v>
      </c>
      <c r="C879" s="18">
        <f t="shared" si="53"/>
        <v>179.31123312306116</v>
      </c>
      <c r="D879" s="18">
        <f t="shared" si="54"/>
        <v>91.233000000000004</v>
      </c>
      <c r="E879">
        <f t="shared" si="55"/>
        <v>88.078233123061153</v>
      </c>
    </row>
    <row r="880" spans="1:5" x14ac:dyDescent="0.75">
      <c r="A880" s="99">
        <v>2.6070000000000002</v>
      </c>
      <c r="B880" s="152">
        <f t="shared" si="52"/>
        <v>49.140792287451553</v>
      </c>
      <c r="C880" s="18">
        <f t="shared" si="53"/>
        <v>179.72463064150332</v>
      </c>
      <c r="D880" s="18">
        <f t="shared" si="54"/>
        <v>91.233000000000004</v>
      </c>
      <c r="E880">
        <f t="shared" si="55"/>
        <v>88.49163064150332</v>
      </c>
    </row>
    <row r="881" spans="1:5" x14ac:dyDescent="0.75">
      <c r="A881" s="99">
        <v>2.61</v>
      </c>
      <c r="B881" s="152">
        <f t="shared" si="52"/>
        <v>49.197340955216163</v>
      </c>
      <c r="C881" s="18">
        <f t="shared" si="53"/>
        <v>180.13850415017967</v>
      </c>
      <c r="D881" s="18">
        <f t="shared" si="54"/>
        <v>91.233000000000004</v>
      </c>
      <c r="E881">
        <f t="shared" si="55"/>
        <v>88.905504150179667</v>
      </c>
    </row>
    <row r="882" spans="1:5" x14ac:dyDescent="0.75">
      <c r="A882" s="99">
        <v>2.613</v>
      </c>
      <c r="B882" s="152">
        <f t="shared" si="52"/>
        <v>49.253889622980772</v>
      </c>
      <c r="C882" s="18">
        <f t="shared" si="53"/>
        <v>180.55285364909034</v>
      </c>
      <c r="D882" s="18">
        <f t="shared" si="54"/>
        <v>91.233000000000004</v>
      </c>
      <c r="E882">
        <f t="shared" si="55"/>
        <v>89.319853649090334</v>
      </c>
    </row>
    <row r="883" spans="1:5" x14ac:dyDescent="0.75">
      <c r="A883" s="99">
        <v>2.6160000000000001</v>
      </c>
      <c r="B883" s="152">
        <f t="shared" si="52"/>
        <v>49.310438290745388</v>
      </c>
      <c r="C883" s="18">
        <f t="shared" si="53"/>
        <v>180.96767913823521</v>
      </c>
      <c r="D883" s="18">
        <f t="shared" si="54"/>
        <v>91.233000000000004</v>
      </c>
      <c r="E883">
        <f t="shared" si="55"/>
        <v>89.734679138235208</v>
      </c>
    </row>
    <row r="884" spans="1:5" x14ac:dyDescent="0.75">
      <c r="A884" s="99">
        <v>2.6190000000000002</v>
      </c>
      <c r="B884" s="152">
        <f t="shared" si="52"/>
        <v>49.366986958510012</v>
      </c>
      <c r="C884" s="18">
        <f t="shared" si="53"/>
        <v>181.38298061761441</v>
      </c>
      <c r="D884" s="18">
        <f t="shared" si="54"/>
        <v>91.233000000000004</v>
      </c>
      <c r="E884">
        <f t="shared" si="55"/>
        <v>90.149980617614403</v>
      </c>
    </row>
    <row r="885" spans="1:5" x14ac:dyDescent="0.75">
      <c r="A885" s="99">
        <v>2.6219999999999999</v>
      </c>
      <c r="B885" s="152">
        <f t="shared" si="52"/>
        <v>49.423535626274628</v>
      </c>
      <c r="C885" s="18">
        <f t="shared" si="53"/>
        <v>181.7987580872277</v>
      </c>
      <c r="D885" s="18">
        <f t="shared" si="54"/>
        <v>91.233000000000004</v>
      </c>
      <c r="E885">
        <f t="shared" si="55"/>
        <v>90.565758087227692</v>
      </c>
    </row>
    <row r="886" spans="1:5" x14ac:dyDescent="0.75">
      <c r="A886" s="99">
        <v>2.625</v>
      </c>
      <c r="B886" s="152">
        <f t="shared" si="52"/>
        <v>49.480084294039244</v>
      </c>
      <c r="C886" s="18">
        <f t="shared" si="53"/>
        <v>182.21501154707533</v>
      </c>
      <c r="D886" s="18">
        <f t="shared" si="54"/>
        <v>91.233000000000004</v>
      </c>
      <c r="E886">
        <f t="shared" si="55"/>
        <v>90.982011547075331</v>
      </c>
    </row>
    <row r="887" spans="1:5" x14ac:dyDescent="0.75">
      <c r="A887" s="99">
        <v>2.6280000000000001</v>
      </c>
      <c r="B887" s="152">
        <f t="shared" si="52"/>
        <v>49.536632961803861</v>
      </c>
      <c r="C887" s="18">
        <f t="shared" si="53"/>
        <v>182.63174099715724</v>
      </c>
      <c r="D887" s="18">
        <f t="shared" si="54"/>
        <v>91.233000000000004</v>
      </c>
      <c r="E887">
        <f t="shared" si="55"/>
        <v>91.398740997157233</v>
      </c>
    </row>
    <row r="888" spans="1:5" x14ac:dyDescent="0.75">
      <c r="A888" s="99">
        <v>2.6309999999999998</v>
      </c>
      <c r="B888" s="152">
        <f t="shared" si="52"/>
        <v>49.59318162956847</v>
      </c>
      <c r="C888" s="18">
        <f t="shared" si="53"/>
        <v>183.04894643747329</v>
      </c>
      <c r="D888" s="18">
        <f t="shared" si="54"/>
        <v>91.233000000000004</v>
      </c>
      <c r="E888">
        <f t="shared" si="55"/>
        <v>91.815946437473286</v>
      </c>
    </row>
    <row r="889" spans="1:5" x14ac:dyDescent="0.75">
      <c r="A889" s="99">
        <v>2.6339999999999999</v>
      </c>
      <c r="B889" s="152">
        <f t="shared" si="52"/>
        <v>49.649730297333093</v>
      </c>
      <c r="C889" s="18">
        <f t="shared" si="53"/>
        <v>183.46662786802366</v>
      </c>
      <c r="D889" s="18">
        <f t="shared" si="54"/>
        <v>91.233000000000004</v>
      </c>
      <c r="E889">
        <f t="shared" si="55"/>
        <v>92.23362786802366</v>
      </c>
    </row>
    <row r="890" spans="1:5" x14ac:dyDescent="0.75">
      <c r="A890" s="99">
        <v>2.637</v>
      </c>
      <c r="B890" s="152">
        <f t="shared" si="52"/>
        <v>49.706278965097709</v>
      </c>
      <c r="C890" s="18">
        <f t="shared" si="53"/>
        <v>183.88478528880827</v>
      </c>
      <c r="D890" s="18">
        <f t="shared" si="54"/>
        <v>91.233000000000004</v>
      </c>
      <c r="E890">
        <f t="shared" si="55"/>
        <v>92.65178528880827</v>
      </c>
    </row>
    <row r="891" spans="1:5" x14ac:dyDescent="0.75">
      <c r="A891" s="99">
        <v>2.64</v>
      </c>
      <c r="B891" s="152">
        <f t="shared" si="52"/>
        <v>49.762827632862326</v>
      </c>
      <c r="C891" s="18">
        <f t="shared" si="53"/>
        <v>184.30341869982715</v>
      </c>
      <c r="D891" s="18">
        <f t="shared" si="54"/>
        <v>91.233000000000004</v>
      </c>
      <c r="E891">
        <f t="shared" si="55"/>
        <v>93.070418699827144</v>
      </c>
    </row>
    <row r="892" spans="1:5" x14ac:dyDescent="0.75">
      <c r="A892" s="99">
        <v>2.6429999999999998</v>
      </c>
      <c r="B892" s="152">
        <f t="shared" si="52"/>
        <v>49.819376300626935</v>
      </c>
      <c r="C892" s="18">
        <f t="shared" si="53"/>
        <v>184.72252810108017</v>
      </c>
      <c r="D892" s="18">
        <f t="shared" si="54"/>
        <v>91.233000000000004</v>
      </c>
      <c r="E892">
        <f t="shared" si="55"/>
        <v>93.489528101080168</v>
      </c>
    </row>
    <row r="893" spans="1:5" x14ac:dyDescent="0.75">
      <c r="A893" s="99">
        <v>2.6459999999999999</v>
      </c>
      <c r="B893" s="152">
        <f t="shared" si="52"/>
        <v>49.875924968391551</v>
      </c>
      <c r="C893" s="18">
        <f t="shared" si="53"/>
        <v>185.14211349256755</v>
      </c>
      <c r="D893" s="18">
        <f t="shared" si="54"/>
        <v>91.233000000000004</v>
      </c>
      <c r="E893">
        <f t="shared" si="55"/>
        <v>93.909113492567542</v>
      </c>
    </row>
    <row r="894" spans="1:5" x14ac:dyDescent="0.75">
      <c r="A894" s="99">
        <v>2.649</v>
      </c>
      <c r="B894" s="152">
        <f t="shared" si="52"/>
        <v>49.932473636156175</v>
      </c>
      <c r="C894" s="18">
        <f t="shared" si="53"/>
        <v>185.56217487428916</v>
      </c>
      <c r="D894" s="18">
        <f t="shared" si="54"/>
        <v>91.233000000000004</v>
      </c>
      <c r="E894">
        <f t="shared" si="55"/>
        <v>94.329174874289151</v>
      </c>
    </row>
    <row r="895" spans="1:5" x14ac:dyDescent="0.75">
      <c r="A895" s="99">
        <v>2.6520000000000001</v>
      </c>
      <c r="B895" s="152">
        <f t="shared" si="52"/>
        <v>49.989022303920791</v>
      </c>
      <c r="C895" s="18">
        <f t="shared" si="53"/>
        <v>185.982712246245</v>
      </c>
      <c r="D895" s="18">
        <f t="shared" si="54"/>
        <v>91.233000000000004</v>
      </c>
      <c r="E895">
        <f t="shared" si="55"/>
        <v>94.749712246244997</v>
      </c>
    </row>
    <row r="896" spans="1:5" x14ac:dyDescent="0.75">
      <c r="A896" s="99">
        <v>2.6549999999999998</v>
      </c>
      <c r="B896" s="152">
        <f t="shared" si="52"/>
        <v>50.0455709716854</v>
      </c>
      <c r="C896" s="18">
        <f t="shared" si="53"/>
        <v>186.40372560843502</v>
      </c>
      <c r="D896" s="18">
        <f t="shared" si="54"/>
        <v>91.233000000000004</v>
      </c>
      <c r="E896">
        <f t="shared" si="55"/>
        <v>95.170725608435021</v>
      </c>
    </row>
    <row r="897" spans="1:5" x14ac:dyDescent="0.75">
      <c r="A897" s="99">
        <v>2.6579999999999999</v>
      </c>
      <c r="B897" s="152">
        <f t="shared" si="52"/>
        <v>50.102119639450017</v>
      </c>
      <c r="C897" s="18">
        <f t="shared" si="53"/>
        <v>186.8252149608594</v>
      </c>
      <c r="D897" s="18">
        <f t="shared" si="54"/>
        <v>91.233000000000004</v>
      </c>
      <c r="E897">
        <f t="shared" si="55"/>
        <v>95.592214960859394</v>
      </c>
    </row>
    <row r="898" spans="1:5" x14ac:dyDescent="0.75">
      <c r="A898" s="99">
        <v>2.661</v>
      </c>
      <c r="B898" s="152">
        <f t="shared" si="52"/>
        <v>50.158668307214633</v>
      </c>
      <c r="C898" s="18">
        <f t="shared" si="53"/>
        <v>187.24718030351795</v>
      </c>
      <c r="D898" s="18">
        <f t="shared" si="54"/>
        <v>91.233000000000004</v>
      </c>
      <c r="E898">
        <f t="shared" si="55"/>
        <v>96.014180303517946</v>
      </c>
    </row>
    <row r="899" spans="1:5" x14ac:dyDescent="0.75">
      <c r="A899" s="99">
        <v>2.6640000000000001</v>
      </c>
      <c r="B899" s="152">
        <f t="shared" si="52"/>
        <v>50.215216974979256</v>
      </c>
      <c r="C899" s="18">
        <f t="shared" si="53"/>
        <v>187.66962163641077</v>
      </c>
      <c r="D899" s="18">
        <f t="shared" si="54"/>
        <v>91.233000000000004</v>
      </c>
      <c r="E899">
        <f t="shared" si="55"/>
        <v>96.436621636410763</v>
      </c>
    </row>
    <row r="900" spans="1:5" x14ac:dyDescent="0.75">
      <c r="A900" s="99">
        <v>2.6669999999999998</v>
      </c>
      <c r="B900" s="152">
        <f t="shared" si="52"/>
        <v>50.271765642743865</v>
      </c>
      <c r="C900" s="18">
        <f t="shared" si="53"/>
        <v>188.09253895953782</v>
      </c>
      <c r="D900" s="18">
        <f t="shared" si="54"/>
        <v>91.233000000000004</v>
      </c>
      <c r="E900">
        <f t="shared" si="55"/>
        <v>96.859538959537815</v>
      </c>
    </row>
    <row r="901" spans="1:5" x14ac:dyDescent="0.75">
      <c r="A901" s="99">
        <v>2.67</v>
      </c>
      <c r="B901" s="152">
        <f t="shared" si="52"/>
        <v>50.328314310508489</v>
      </c>
      <c r="C901" s="18">
        <f t="shared" si="53"/>
        <v>188.51593227289911</v>
      </c>
      <c r="D901" s="18">
        <f t="shared" si="54"/>
        <v>91.233000000000004</v>
      </c>
      <c r="E901">
        <f t="shared" si="55"/>
        <v>97.282932272899103</v>
      </c>
    </row>
    <row r="902" spans="1:5" x14ac:dyDescent="0.75">
      <c r="A902" s="99">
        <v>2.673</v>
      </c>
      <c r="B902" s="152">
        <f t="shared" si="52"/>
        <v>50.384862978273105</v>
      </c>
      <c r="C902" s="18">
        <f t="shared" si="53"/>
        <v>188.93980157649466</v>
      </c>
      <c r="D902" s="18">
        <f t="shared" si="54"/>
        <v>91.233000000000004</v>
      </c>
      <c r="E902">
        <f t="shared" si="55"/>
        <v>97.706801576494655</v>
      </c>
    </row>
    <row r="903" spans="1:5" x14ac:dyDescent="0.75">
      <c r="A903" s="99">
        <v>2.6760000000000002</v>
      </c>
      <c r="B903" s="152">
        <f t="shared" si="52"/>
        <v>50.441411646037714</v>
      </c>
      <c r="C903" s="18">
        <f t="shared" si="53"/>
        <v>189.36414687032445</v>
      </c>
      <c r="D903" s="18">
        <f t="shared" si="54"/>
        <v>91.233000000000004</v>
      </c>
      <c r="E903">
        <f t="shared" si="55"/>
        <v>98.131146870324443</v>
      </c>
    </row>
    <row r="904" spans="1:5" x14ac:dyDescent="0.75">
      <c r="A904" s="99">
        <v>2.6789999999999998</v>
      </c>
      <c r="B904" s="152">
        <f t="shared" si="52"/>
        <v>50.497960313802331</v>
      </c>
      <c r="C904" s="18">
        <f t="shared" si="53"/>
        <v>189.78896815438844</v>
      </c>
      <c r="D904" s="18">
        <f t="shared" si="54"/>
        <v>91.233000000000004</v>
      </c>
      <c r="E904">
        <f t="shared" si="55"/>
        <v>98.555968154388438</v>
      </c>
    </row>
    <row r="905" spans="1:5" x14ac:dyDescent="0.75">
      <c r="A905" s="99">
        <v>2.6819999999999999</v>
      </c>
      <c r="B905" s="152">
        <f t="shared" si="52"/>
        <v>50.554508981566954</v>
      </c>
      <c r="C905" s="18">
        <f t="shared" si="53"/>
        <v>190.21426542868679</v>
      </c>
      <c r="D905" s="18">
        <f t="shared" si="54"/>
        <v>91.233000000000004</v>
      </c>
      <c r="E905">
        <f t="shared" si="55"/>
        <v>98.981265428686783</v>
      </c>
    </row>
    <row r="906" spans="1:5" x14ac:dyDescent="0.75">
      <c r="A906" s="99">
        <v>2.6850000000000001</v>
      </c>
      <c r="B906" s="152">
        <f t="shared" si="52"/>
        <v>50.61105764933157</v>
      </c>
      <c r="C906" s="18">
        <f t="shared" si="53"/>
        <v>190.64003869321931</v>
      </c>
      <c r="D906" s="18">
        <f t="shared" si="54"/>
        <v>91.233000000000004</v>
      </c>
      <c r="E906">
        <f t="shared" si="55"/>
        <v>99.407038693219306</v>
      </c>
    </row>
    <row r="907" spans="1:5" x14ac:dyDescent="0.75">
      <c r="A907" s="99">
        <v>2.6880000000000002</v>
      </c>
      <c r="B907" s="152">
        <f t="shared" si="52"/>
        <v>50.667606317096187</v>
      </c>
      <c r="C907" s="18">
        <f t="shared" si="53"/>
        <v>191.0662879479861</v>
      </c>
      <c r="D907" s="18">
        <f t="shared" si="54"/>
        <v>91.233000000000004</v>
      </c>
      <c r="E907">
        <f t="shared" si="55"/>
        <v>99.833287947986094</v>
      </c>
    </row>
    <row r="908" spans="1:5" x14ac:dyDescent="0.75">
      <c r="A908" s="99">
        <v>2.6909999999999998</v>
      </c>
      <c r="B908" s="152">
        <f t="shared" ref="B908:B971" si="56">A908*$E$3*60*1000</f>
        <v>50.724154984860796</v>
      </c>
      <c r="C908" s="18">
        <f t="shared" ref="C908:C971" si="57">($E$4*($B$2*$I$2*(A908^2)/(2*$E$2))+($E$5*$I$2*A908^2)/2+($E$6*A908))/1000</f>
        <v>191.49301319298706</v>
      </c>
      <c r="D908" s="18">
        <f t="shared" ref="D908:D971" si="58">$I$2*$I$3*$B$3/1000</f>
        <v>91.233000000000004</v>
      </c>
      <c r="E908">
        <f t="shared" ref="E908:E971" si="59">ABS(C908-D908)</f>
        <v>100.26001319298706</v>
      </c>
    </row>
    <row r="909" spans="1:5" x14ac:dyDescent="0.75">
      <c r="A909" s="99">
        <v>2.694</v>
      </c>
      <c r="B909" s="152">
        <f t="shared" si="56"/>
        <v>50.780703652625412</v>
      </c>
      <c r="C909" s="18">
        <f t="shared" si="57"/>
        <v>191.92021442822235</v>
      </c>
      <c r="D909" s="18">
        <f t="shared" si="58"/>
        <v>91.233000000000004</v>
      </c>
      <c r="E909">
        <f t="shared" si="59"/>
        <v>100.68721442822235</v>
      </c>
    </row>
    <row r="910" spans="1:5" x14ac:dyDescent="0.75">
      <c r="A910" s="99">
        <v>2.6970000000000001</v>
      </c>
      <c r="B910" s="152">
        <f t="shared" si="56"/>
        <v>50.837252320390036</v>
      </c>
      <c r="C910" s="18">
        <f t="shared" si="57"/>
        <v>192.34789165369185</v>
      </c>
      <c r="D910" s="18">
        <f t="shared" si="58"/>
        <v>91.233000000000004</v>
      </c>
      <c r="E910">
        <f t="shared" si="59"/>
        <v>101.11489165369184</v>
      </c>
    </row>
    <row r="911" spans="1:5" x14ac:dyDescent="0.75">
      <c r="A911" s="99">
        <v>2.7</v>
      </c>
      <c r="B911" s="152">
        <f t="shared" si="56"/>
        <v>50.893800988154652</v>
      </c>
      <c r="C911" s="18">
        <f t="shared" si="57"/>
        <v>192.77604486939563</v>
      </c>
      <c r="D911" s="18">
        <f t="shared" si="58"/>
        <v>91.233000000000004</v>
      </c>
      <c r="E911">
        <f t="shared" si="59"/>
        <v>101.54304486939563</v>
      </c>
    </row>
    <row r="912" spans="1:5" x14ac:dyDescent="0.75">
      <c r="A912" s="99">
        <v>2.7029999999999998</v>
      </c>
      <c r="B912" s="152">
        <f t="shared" si="56"/>
        <v>50.950349655919254</v>
      </c>
      <c r="C912" s="18">
        <f t="shared" si="57"/>
        <v>193.2046740753336</v>
      </c>
      <c r="D912" s="18">
        <f t="shared" si="58"/>
        <v>91.233000000000004</v>
      </c>
      <c r="E912">
        <f t="shared" si="59"/>
        <v>101.9716740753336</v>
      </c>
    </row>
    <row r="913" spans="1:5" x14ac:dyDescent="0.75">
      <c r="A913" s="99">
        <v>2.706</v>
      </c>
      <c r="B913" s="152">
        <f t="shared" si="56"/>
        <v>51.006898323683878</v>
      </c>
      <c r="C913" s="18">
        <f t="shared" si="57"/>
        <v>193.63377927150586</v>
      </c>
      <c r="D913" s="18">
        <f t="shared" si="58"/>
        <v>91.233000000000004</v>
      </c>
      <c r="E913">
        <f t="shared" si="59"/>
        <v>102.40077927150585</v>
      </c>
    </row>
    <row r="914" spans="1:5" x14ac:dyDescent="0.75">
      <c r="A914" s="99">
        <v>2.7090000000000001</v>
      </c>
      <c r="B914" s="152">
        <f t="shared" si="56"/>
        <v>51.063446991448501</v>
      </c>
      <c r="C914" s="18">
        <f t="shared" si="57"/>
        <v>194.06336045791238</v>
      </c>
      <c r="D914" s="18">
        <f t="shared" si="58"/>
        <v>91.233000000000004</v>
      </c>
      <c r="E914">
        <f t="shared" si="59"/>
        <v>102.83036045791238</v>
      </c>
    </row>
    <row r="915" spans="1:5" x14ac:dyDescent="0.75">
      <c r="A915" s="99">
        <v>2.7120000000000002</v>
      </c>
      <c r="B915" s="152">
        <f t="shared" si="56"/>
        <v>51.119995659213117</v>
      </c>
      <c r="C915" s="18">
        <f t="shared" si="57"/>
        <v>194.49341763455317</v>
      </c>
      <c r="D915" s="18">
        <f t="shared" si="58"/>
        <v>91.233000000000004</v>
      </c>
      <c r="E915">
        <f t="shared" si="59"/>
        <v>103.26041763455316</v>
      </c>
    </row>
    <row r="916" spans="1:5" x14ac:dyDescent="0.75">
      <c r="A916" s="99">
        <v>2.7149999999999999</v>
      </c>
      <c r="B916" s="152">
        <f t="shared" si="56"/>
        <v>51.176544326977726</v>
      </c>
      <c r="C916" s="18">
        <f t="shared" si="57"/>
        <v>194.92395080142805</v>
      </c>
      <c r="D916" s="18">
        <f t="shared" si="58"/>
        <v>91.233000000000004</v>
      </c>
      <c r="E916">
        <f t="shared" si="59"/>
        <v>103.69095080142804</v>
      </c>
    </row>
    <row r="917" spans="1:5" x14ac:dyDescent="0.75">
      <c r="A917" s="99">
        <v>2.718</v>
      </c>
      <c r="B917" s="152">
        <f t="shared" si="56"/>
        <v>51.233092994742343</v>
      </c>
      <c r="C917" s="18">
        <f t="shared" si="57"/>
        <v>195.35495995853731</v>
      </c>
      <c r="D917" s="18">
        <f t="shared" si="58"/>
        <v>91.233000000000004</v>
      </c>
      <c r="E917">
        <f t="shared" si="59"/>
        <v>104.1219599585373</v>
      </c>
    </row>
    <row r="918" spans="1:5" x14ac:dyDescent="0.75">
      <c r="A918" s="99">
        <v>2.7210000000000001</v>
      </c>
      <c r="B918" s="152">
        <f t="shared" si="56"/>
        <v>51.289641662506966</v>
      </c>
      <c r="C918" s="18">
        <f t="shared" si="57"/>
        <v>195.78644510588083</v>
      </c>
      <c r="D918" s="18">
        <f t="shared" si="58"/>
        <v>91.233000000000004</v>
      </c>
      <c r="E918">
        <f t="shared" si="59"/>
        <v>104.55344510588083</v>
      </c>
    </row>
    <row r="919" spans="1:5" x14ac:dyDescent="0.75">
      <c r="A919" s="99">
        <v>2.7240000000000002</v>
      </c>
      <c r="B919" s="152">
        <f t="shared" si="56"/>
        <v>51.346190330271583</v>
      </c>
      <c r="C919" s="18">
        <f t="shared" si="57"/>
        <v>196.21840624345853</v>
      </c>
      <c r="D919" s="18">
        <f t="shared" si="58"/>
        <v>91.233000000000004</v>
      </c>
      <c r="E919">
        <f t="shared" si="59"/>
        <v>104.98540624345853</v>
      </c>
    </row>
    <row r="920" spans="1:5" x14ac:dyDescent="0.75">
      <c r="A920" s="99">
        <v>2.7269999999999999</v>
      </c>
      <c r="B920" s="152">
        <f t="shared" si="56"/>
        <v>51.402738998036192</v>
      </c>
      <c r="C920" s="18">
        <f t="shared" si="57"/>
        <v>196.65084337127047</v>
      </c>
      <c r="D920" s="18">
        <f t="shared" si="58"/>
        <v>91.233000000000004</v>
      </c>
      <c r="E920">
        <f t="shared" si="59"/>
        <v>105.41784337127046</v>
      </c>
    </row>
    <row r="921" spans="1:5" x14ac:dyDescent="0.75">
      <c r="A921" s="99">
        <v>2.73</v>
      </c>
      <c r="B921" s="152">
        <f t="shared" si="56"/>
        <v>51.459287665800808</v>
      </c>
      <c r="C921" s="18">
        <f t="shared" si="57"/>
        <v>197.08375648931667</v>
      </c>
      <c r="D921" s="18">
        <f t="shared" si="58"/>
        <v>91.233000000000004</v>
      </c>
      <c r="E921">
        <f t="shared" si="59"/>
        <v>105.85075648931667</v>
      </c>
    </row>
    <row r="922" spans="1:5" x14ac:dyDescent="0.75">
      <c r="A922" s="99">
        <v>2.7330000000000001</v>
      </c>
      <c r="B922" s="152">
        <f t="shared" si="56"/>
        <v>51.515836333565431</v>
      </c>
      <c r="C922" s="18">
        <f t="shared" si="57"/>
        <v>197.51714559759714</v>
      </c>
      <c r="D922" s="18">
        <f t="shared" si="58"/>
        <v>91.233000000000004</v>
      </c>
      <c r="E922">
        <f t="shared" si="59"/>
        <v>106.28414559759713</v>
      </c>
    </row>
    <row r="923" spans="1:5" x14ac:dyDescent="0.75">
      <c r="A923" s="99">
        <v>2.7360000000000002</v>
      </c>
      <c r="B923" s="152">
        <f t="shared" si="56"/>
        <v>51.572385001330048</v>
      </c>
      <c r="C923" s="18">
        <f t="shared" si="57"/>
        <v>197.95101069611187</v>
      </c>
      <c r="D923" s="18">
        <f t="shared" si="58"/>
        <v>91.233000000000004</v>
      </c>
      <c r="E923">
        <f t="shared" si="59"/>
        <v>106.71801069611186</v>
      </c>
    </row>
    <row r="924" spans="1:5" x14ac:dyDescent="0.75">
      <c r="A924" s="99">
        <v>2.7389999999999999</v>
      </c>
      <c r="B924" s="152">
        <f t="shared" si="56"/>
        <v>51.628933669094657</v>
      </c>
      <c r="C924" s="18">
        <f t="shared" si="57"/>
        <v>198.38535178486077</v>
      </c>
      <c r="D924" s="18">
        <f t="shared" si="58"/>
        <v>91.233000000000004</v>
      </c>
      <c r="E924">
        <f t="shared" si="59"/>
        <v>107.15235178486077</v>
      </c>
    </row>
    <row r="925" spans="1:5" x14ac:dyDescent="0.75">
      <c r="A925" s="99">
        <v>2.742</v>
      </c>
      <c r="B925" s="152">
        <f t="shared" si="56"/>
        <v>51.685482336859273</v>
      </c>
      <c r="C925" s="18">
        <f t="shared" si="57"/>
        <v>198.82016886384397</v>
      </c>
      <c r="D925" s="18">
        <f t="shared" si="58"/>
        <v>91.233000000000004</v>
      </c>
      <c r="E925">
        <f t="shared" si="59"/>
        <v>107.58716886384397</v>
      </c>
    </row>
    <row r="926" spans="1:5" x14ac:dyDescent="0.75">
      <c r="A926" s="99">
        <v>2.7450000000000001</v>
      </c>
      <c r="B926" s="152">
        <f t="shared" si="56"/>
        <v>51.74203100462389</v>
      </c>
      <c r="C926" s="18">
        <f t="shared" si="57"/>
        <v>199.25546193306141</v>
      </c>
      <c r="D926" s="18">
        <f t="shared" si="58"/>
        <v>91.233000000000004</v>
      </c>
      <c r="E926">
        <f t="shared" si="59"/>
        <v>108.02246193306141</v>
      </c>
    </row>
    <row r="927" spans="1:5" x14ac:dyDescent="0.75">
      <c r="A927" s="99">
        <v>2.7480000000000002</v>
      </c>
      <c r="B927" s="152">
        <f t="shared" si="56"/>
        <v>51.79857967238852</v>
      </c>
      <c r="C927" s="18">
        <f t="shared" si="57"/>
        <v>199.69123099251311</v>
      </c>
      <c r="D927" s="18">
        <f t="shared" si="58"/>
        <v>91.233000000000004</v>
      </c>
      <c r="E927">
        <f t="shared" si="59"/>
        <v>108.45823099251311</v>
      </c>
    </row>
    <row r="928" spans="1:5" x14ac:dyDescent="0.75">
      <c r="A928" s="99">
        <v>2.7509999999999999</v>
      </c>
      <c r="B928" s="152">
        <f t="shared" si="56"/>
        <v>51.855128340153122</v>
      </c>
      <c r="C928" s="18">
        <f t="shared" si="57"/>
        <v>200.12747604219902</v>
      </c>
      <c r="D928" s="18">
        <f t="shared" si="58"/>
        <v>91.233000000000004</v>
      </c>
      <c r="E928">
        <f t="shared" si="59"/>
        <v>108.89447604219902</v>
      </c>
    </row>
    <row r="929" spans="1:5" x14ac:dyDescent="0.75">
      <c r="A929" s="99">
        <v>2.754</v>
      </c>
      <c r="B929" s="152">
        <f t="shared" si="56"/>
        <v>51.911677007917739</v>
      </c>
      <c r="C929" s="18">
        <f t="shared" si="57"/>
        <v>200.56419708211922</v>
      </c>
      <c r="D929" s="18">
        <f t="shared" si="58"/>
        <v>91.233000000000004</v>
      </c>
      <c r="E929">
        <f t="shared" si="59"/>
        <v>109.33119708211922</v>
      </c>
    </row>
    <row r="930" spans="1:5" x14ac:dyDescent="0.75">
      <c r="A930" s="99">
        <v>2.7570000000000001</v>
      </c>
      <c r="B930" s="152">
        <f t="shared" si="56"/>
        <v>51.968225675682355</v>
      </c>
      <c r="C930" s="18">
        <f t="shared" si="57"/>
        <v>201.00139411227363</v>
      </c>
      <c r="D930" s="18">
        <f t="shared" si="58"/>
        <v>91.233000000000004</v>
      </c>
      <c r="E930">
        <f t="shared" si="59"/>
        <v>109.76839411227363</v>
      </c>
    </row>
    <row r="931" spans="1:5" x14ac:dyDescent="0.75">
      <c r="A931" s="99">
        <v>2.76</v>
      </c>
      <c r="B931" s="152">
        <f t="shared" si="56"/>
        <v>52.024774343446978</v>
      </c>
      <c r="C931" s="18">
        <f t="shared" si="57"/>
        <v>201.43906713266227</v>
      </c>
      <c r="D931" s="18">
        <f t="shared" si="58"/>
        <v>91.233000000000004</v>
      </c>
      <c r="E931">
        <f t="shared" si="59"/>
        <v>110.20606713266227</v>
      </c>
    </row>
    <row r="932" spans="1:5" x14ac:dyDescent="0.75">
      <c r="A932" s="99">
        <v>2.7629999999999999</v>
      </c>
      <c r="B932" s="152">
        <f t="shared" si="56"/>
        <v>52.081323011211587</v>
      </c>
      <c r="C932" s="18">
        <f t="shared" si="57"/>
        <v>201.87721614328515</v>
      </c>
      <c r="D932" s="18">
        <f t="shared" si="58"/>
        <v>91.233000000000004</v>
      </c>
      <c r="E932">
        <f t="shared" si="59"/>
        <v>110.64421614328515</v>
      </c>
    </row>
    <row r="933" spans="1:5" x14ac:dyDescent="0.75">
      <c r="A933" s="99">
        <v>2.766</v>
      </c>
      <c r="B933" s="152">
        <f t="shared" si="56"/>
        <v>52.137871678976204</v>
      </c>
      <c r="C933" s="18">
        <f t="shared" si="57"/>
        <v>202.31584114414235</v>
      </c>
      <c r="D933" s="18">
        <f t="shared" si="58"/>
        <v>91.233000000000004</v>
      </c>
      <c r="E933">
        <f t="shared" si="59"/>
        <v>111.08284114414235</v>
      </c>
    </row>
    <row r="934" spans="1:5" x14ac:dyDescent="0.75">
      <c r="A934" s="99">
        <v>2.7690000000000001</v>
      </c>
      <c r="B934" s="152">
        <f t="shared" si="56"/>
        <v>52.19442034674082</v>
      </c>
      <c r="C934" s="18">
        <f t="shared" si="57"/>
        <v>202.75494213523379</v>
      </c>
      <c r="D934" s="18">
        <f t="shared" si="58"/>
        <v>91.233000000000004</v>
      </c>
      <c r="E934">
        <f t="shared" si="59"/>
        <v>111.52194213523379</v>
      </c>
    </row>
    <row r="935" spans="1:5" x14ac:dyDescent="0.75">
      <c r="A935" s="99">
        <v>2.7719999999999998</v>
      </c>
      <c r="B935" s="152">
        <f t="shared" si="56"/>
        <v>52.250969014505429</v>
      </c>
      <c r="C935" s="18">
        <f t="shared" si="57"/>
        <v>203.19451911655941</v>
      </c>
      <c r="D935" s="18">
        <f t="shared" si="58"/>
        <v>91.233000000000004</v>
      </c>
      <c r="E935">
        <f t="shared" si="59"/>
        <v>111.9615191165594</v>
      </c>
    </row>
    <row r="936" spans="1:5" x14ac:dyDescent="0.75">
      <c r="A936" s="99">
        <v>2.7749999999999999</v>
      </c>
      <c r="B936" s="152">
        <f t="shared" si="56"/>
        <v>52.30751768227006</v>
      </c>
      <c r="C936" s="18">
        <f t="shared" si="57"/>
        <v>203.63457208811931</v>
      </c>
      <c r="D936" s="18">
        <f t="shared" si="58"/>
        <v>91.233000000000004</v>
      </c>
      <c r="E936">
        <f t="shared" si="59"/>
        <v>112.40157208811931</v>
      </c>
    </row>
    <row r="937" spans="1:5" x14ac:dyDescent="0.75">
      <c r="A937" s="99">
        <v>2.778</v>
      </c>
      <c r="B937" s="152">
        <f t="shared" si="56"/>
        <v>52.364066350034676</v>
      </c>
      <c r="C937" s="18">
        <f t="shared" si="57"/>
        <v>204.07510104991346</v>
      </c>
      <c r="D937" s="18">
        <f t="shared" si="58"/>
        <v>91.233000000000004</v>
      </c>
      <c r="E937">
        <f t="shared" si="59"/>
        <v>112.84210104991345</v>
      </c>
    </row>
    <row r="938" spans="1:5" x14ac:dyDescent="0.75">
      <c r="A938" s="99">
        <v>2.7810000000000001</v>
      </c>
      <c r="B938" s="152">
        <f t="shared" si="56"/>
        <v>52.420615017799285</v>
      </c>
      <c r="C938" s="18">
        <f t="shared" si="57"/>
        <v>204.51610600194184</v>
      </c>
      <c r="D938" s="18">
        <f t="shared" si="58"/>
        <v>91.233000000000004</v>
      </c>
      <c r="E938">
        <f t="shared" si="59"/>
        <v>113.28310600194183</v>
      </c>
    </row>
    <row r="939" spans="1:5" x14ac:dyDescent="0.75">
      <c r="A939" s="99">
        <v>2.7839999999999998</v>
      </c>
      <c r="B939" s="152">
        <f t="shared" si="56"/>
        <v>52.477163685563895</v>
      </c>
      <c r="C939" s="18">
        <f t="shared" si="57"/>
        <v>204.95758694420442</v>
      </c>
      <c r="D939" s="18">
        <f t="shared" si="58"/>
        <v>91.233000000000004</v>
      </c>
      <c r="E939">
        <f t="shared" si="59"/>
        <v>113.72458694420442</v>
      </c>
    </row>
    <row r="940" spans="1:5" x14ac:dyDescent="0.75">
      <c r="A940" s="99">
        <v>2.7869999999999999</v>
      </c>
      <c r="B940" s="152">
        <f t="shared" si="56"/>
        <v>52.533712353328518</v>
      </c>
      <c r="C940" s="18">
        <f t="shared" si="57"/>
        <v>205.39954387670133</v>
      </c>
      <c r="D940" s="18">
        <f t="shared" si="58"/>
        <v>91.233000000000004</v>
      </c>
      <c r="E940">
        <f t="shared" si="59"/>
        <v>114.16654387670133</v>
      </c>
    </row>
    <row r="941" spans="1:5" x14ac:dyDescent="0.75">
      <c r="A941" s="99">
        <v>2.79</v>
      </c>
      <c r="B941" s="152">
        <f t="shared" si="56"/>
        <v>52.590261021093141</v>
      </c>
      <c r="C941" s="18">
        <f t="shared" si="57"/>
        <v>205.84197679943244</v>
      </c>
      <c r="D941" s="18">
        <f t="shared" si="58"/>
        <v>91.233000000000004</v>
      </c>
      <c r="E941">
        <f t="shared" si="59"/>
        <v>114.60897679943244</v>
      </c>
    </row>
    <row r="942" spans="1:5" x14ac:dyDescent="0.75">
      <c r="A942" s="99">
        <v>2.7930000000000001</v>
      </c>
      <c r="B942" s="152">
        <f t="shared" si="56"/>
        <v>52.646809688857758</v>
      </c>
      <c r="C942" s="18">
        <f t="shared" si="57"/>
        <v>206.28488571239785</v>
      </c>
      <c r="D942" s="18">
        <f t="shared" si="58"/>
        <v>91.233000000000004</v>
      </c>
      <c r="E942">
        <f t="shared" si="59"/>
        <v>115.05188571239785</v>
      </c>
    </row>
    <row r="943" spans="1:5" x14ac:dyDescent="0.75">
      <c r="A943" s="99">
        <v>2.7959999999999998</v>
      </c>
      <c r="B943" s="152">
        <f t="shared" si="56"/>
        <v>52.70335835662236</v>
      </c>
      <c r="C943" s="18">
        <f t="shared" si="57"/>
        <v>206.72827061559741</v>
      </c>
      <c r="D943" s="18">
        <f t="shared" si="58"/>
        <v>91.233000000000004</v>
      </c>
      <c r="E943">
        <f t="shared" si="59"/>
        <v>115.49527061559741</v>
      </c>
    </row>
    <row r="944" spans="1:5" x14ac:dyDescent="0.75">
      <c r="A944" s="99">
        <v>2.7989999999999999</v>
      </c>
      <c r="B944" s="152">
        <f t="shared" si="56"/>
        <v>52.759907024386983</v>
      </c>
      <c r="C944" s="18">
        <f t="shared" si="57"/>
        <v>207.17213150903126</v>
      </c>
      <c r="D944" s="18">
        <f t="shared" si="58"/>
        <v>91.233000000000004</v>
      </c>
      <c r="E944">
        <f t="shared" si="59"/>
        <v>115.93913150903126</v>
      </c>
    </row>
    <row r="945" spans="1:5" x14ac:dyDescent="0.75">
      <c r="A945" s="99">
        <v>2.802</v>
      </c>
      <c r="B945" s="152">
        <f t="shared" si="56"/>
        <v>52.816455692151607</v>
      </c>
      <c r="C945" s="18">
        <f t="shared" si="57"/>
        <v>207.61646839269937</v>
      </c>
      <c r="D945" s="18">
        <f t="shared" si="58"/>
        <v>91.233000000000004</v>
      </c>
      <c r="E945">
        <f t="shared" si="59"/>
        <v>116.38346839269937</v>
      </c>
    </row>
    <row r="946" spans="1:5" x14ac:dyDescent="0.75">
      <c r="A946" s="99">
        <v>2.8050000000000002</v>
      </c>
      <c r="B946" s="152">
        <f t="shared" si="56"/>
        <v>52.873004359916223</v>
      </c>
      <c r="C946" s="18">
        <f t="shared" si="57"/>
        <v>208.06128126660175</v>
      </c>
      <c r="D946" s="18">
        <f t="shared" si="58"/>
        <v>91.233000000000004</v>
      </c>
      <c r="E946">
        <f t="shared" si="59"/>
        <v>116.82828126660175</v>
      </c>
    </row>
    <row r="947" spans="1:5" x14ac:dyDescent="0.75">
      <c r="A947" s="99">
        <v>2.8079999999999998</v>
      </c>
      <c r="B947" s="152">
        <f t="shared" si="56"/>
        <v>52.929553027680825</v>
      </c>
      <c r="C947" s="18">
        <f t="shared" si="57"/>
        <v>208.50657013073831</v>
      </c>
      <c r="D947" s="18">
        <f t="shared" si="58"/>
        <v>91.233000000000004</v>
      </c>
      <c r="E947">
        <f t="shared" si="59"/>
        <v>117.27357013073831</v>
      </c>
    </row>
    <row r="948" spans="1:5" x14ac:dyDescent="0.75">
      <c r="A948" s="99">
        <v>2.8109999999999999</v>
      </c>
      <c r="B948" s="152">
        <f t="shared" si="56"/>
        <v>52.986101695445448</v>
      </c>
      <c r="C948" s="18">
        <f t="shared" si="57"/>
        <v>208.95233498510916</v>
      </c>
      <c r="D948" s="18">
        <f t="shared" si="58"/>
        <v>91.233000000000004</v>
      </c>
      <c r="E948">
        <f t="shared" si="59"/>
        <v>117.71933498510916</v>
      </c>
    </row>
    <row r="949" spans="1:5" x14ac:dyDescent="0.75">
      <c r="A949" s="99">
        <v>2.8140000000000001</v>
      </c>
      <c r="B949" s="152">
        <f t="shared" si="56"/>
        <v>53.042650363210065</v>
      </c>
      <c r="C949" s="18">
        <f t="shared" si="57"/>
        <v>209.39857582971422</v>
      </c>
      <c r="D949" s="18">
        <f t="shared" si="58"/>
        <v>91.233000000000004</v>
      </c>
      <c r="E949">
        <f t="shared" si="59"/>
        <v>118.16557582971421</v>
      </c>
    </row>
    <row r="950" spans="1:5" x14ac:dyDescent="0.75">
      <c r="A950" s="99">
        <v>2.8170000000000002</v>
      </c>
      <c r="B950" s="152">
        <f t="shared" si="56"/>
        <v>53.099199030974688</v>
      </c>
      <c r="C950" s="18">
        <f t="shared" si="57"/>
        <v>209.8452926645536</v>
      </c>
      <c r="D950" s="18">
        <f t="shared" si="58"/>
        <v>91.233000000000004</v>
      </c>
      <c r="E950">
        <f t="shared" si="59"/>
        <v>118.61229266455359</v>
      </c>
    </row>
    <row r="951" spans="1:5" x14ac:dyDescent="0.75">
      <c r="A951" s="99">
        <v>2.82</v>
      </c>
      <c r="B951" s="152">
        <f t="shared" si="56"/>
        <v>53.155747698739297</v>
      </c>
      <c r="C951" s="18">
        <f t="shared" si="57"/>
        <v>210.2924854896271</v>
      </c>
      <c r="D951" s="18">
        <f t="shared" si="58"/>
        <v>91.233000000000004</v>
      </c>
      <c r="E951">
        <f t="shared" si="59"/>
        <v>119.05948548962709</v>
      </c>
    </row>
    <row r="952" spans="1:5" x14ac:dyDescent="0.75">
      <c r="A952" s="99">
        <v>2.823</v>
      </c>
      <c r="B952" s="152">
        <f t="shared" si="56"/>
        <v>53.212296366503914</v>
      </c>
      <c r="C952" s="18">
        <f t="shared" si="57"/>
        <v>210.74015430493495</v>
      </c>
      <c r="D952" s="18">
        <f t="shared" si="58"/>
        <v>91.233000000000004</v>
      </c>
      <c r="E952">
        <f t="shared" si="59"/>
        <v>119.50715430493494</v>
      </c>
    </row>
    <row r="953" spans="1:5" x14ac:dyDescent="0.75">
      <c r="A953" s="99">
        <v>2.8260000000000001</v>
      </c>
      <c r="B953" s="152">
        <f t="shared" si="56"/>
        <v>53.26884503426853</v>
      </c>
      <c r="C953" s="18">
        <f t="shared" si="57"/>
        <v>211.18829911047703</v>
      </c>
      <c r="D953" s="18">
        <f t="shared" si="58"/>
        <v>91.233000000000004</v>
      </c>
      <c r="E953">
        <f t="shared" si="59"/>
        <v>119.95529911047703</v>
      </c>
    </row>
    <row r="954" spans="1:5" x14ac:dyDescent="0.75">
      <c r="A954" s="99">
        <v>2.8290000000000002</v>
      </c>
      <c r="B954" s="152">
        <f t="shared" si="56"/>
        <v>53.325393702033153</v>
      </c>
      <c r="C954" s="18">
        <f t="shared" si="57"/>
        <v>211.63691990625335</v>
      </c>
      <c r="D954" s="18">
        <f t="shared" si="58"/>
        <v>91.233000000000004</v>
      </c>
      <c r="E954">
        <f t="shared" si="59"/>
        <v>120.40391990625335</v>
      </c>
    </row>
    <row r="955" spans="1:5" x14ac:dyDescent="0.75">
      <c r="A955" s="99">
        <v>2.8319999999999999</v>
      </c>
      <c r="B955" s="152">
        <f t="shared" si="56"/>
        <v>53.381942369797763</v>
      </c>
      <c r="C955" s="18">
        <f t="shared" si="57"/>
        <v>212.08601669226383</v>
      </c>
      <c r="D955" s="18">
        <f t="shared" si="58"/>
        <v>91.233000000000004</v>
      </c>
      <c r="E955">
        <f t="shared" si="59"/>
        <v>120.85301669226382</v>
      </c>
    </row>
    <row r="956" spans="1:5" x14ac:dyDescent="0.75">
      <c r="A956" s="99">
        <v>2.835</v>
      </c>
      <c r="B956" s="152">
        <f t="shared" si="56"/>
        <v>53.438491037562379</v>
      </c>
      <c r="C956" s="18">
        <f t="shared" si="57"/>
        <v>212.53558946850868</v>
      </c>
      <c r="D956" s="18">
        <f t="shared" si="58"/>
        <v>91.233000000000004</v>
      </c>
      <c r="E956">
        <f t="shared" si="59"/>
        <v>121.30258946850867</v>
      </c>
    </row>
    <row r="957" spans="1:5" x14ac:dyDescent="0.75">
      <c r="A957" s="99">
        <v>2.8380000000000001</v>
      </c>
      <c r="B957" s="152">
        <f t="shared" si="56"/>
        <v>53.495039705327002</v>
      </c>
      <c r="C957" s="18">
        <f t="shared" si="57"/>
        <v>212.9856382349877</v>
      </c>
      <c r="D957" s="18">
        <f t="shared" si="58"/>
        <v>91.233000000000004</v>
      </c>
      <c r="E957">
        <f t="shared" si="59"/>
        <v>121.7526382349877</v>
      </c>
    </row>
    <row r="958" spans="1:5" x14ac:dyDescent="0.75">
      <c r="A958" s="99">
        <v>2.8410000000000002</v>
      </c>
      <c r="B958" s="152">
        <f t="shared" si="56"/>
        <v>53.551588373091619</v>
      </c>
      <c r="C958" s="18">
        <f t="shared" si="57"/>
        <v>213.43616299170105</v>
      </c>
      <c r="D958" s="18">
        <f t="shared" si="58"/>
        <v>91.233000000000004</v>
      </c>
      <c r="E958">
        <f t="shared" si="59"/>
        <v>122.20316299170105</v>
      </c>
    </row>
    <row r="959" spans="1:5" x14ac:dyDescent="0.75">
      <c r="A959" s="99">
        <v>2.8439999999999999</v>
      </c>
      <c r="B959" s="152">
        <f t="shared" si="56"/>
        <v>53.608137040856228</v>
      </c>
      <c r="C959" s="18">
        <f t="shared" si="57"/>
        <v>213.88716373864858</v>
      </c>
      <c r="D959" s="18">
        <f t="shared" si="58"/>
        <v>91.233000000000004</v>
      </c>
      <c r="E959">
        <f t="shared" si="59"/>
        <v>122.65416373864858</v>
      </c>
    </row>
    <row r="960" spans="1:5" x14ac:dyDescent="0.75">
      <c r="A960" s="99">
        <v>2.847</v>
      </c>
      <c r="B960" s="152">
        <f t="shared" si="56"/>
        <v>53.664685708620844</v>
      </c>
      <c r="C960" s="18">
        <f t="shared" si="57"/>
        <v>214.33864047583032</v>
      </c>
      <c r="D960" s="18">
        <f t="shared" si="58"/>
        <v>91.233000000000004</v>
      </c>
      <c r="E960">
        <f t="shared" si="59"/>
        <v>123.10564047583031</v>
      </c>
    </row>
    <row r="961" spans="1:5" x14ac:dyDescent="0.75">
      <c r="A961" s="99">
        <v>2.85</v>
      </c>
      <c r="B961" s="152">
        <f t="shared" si="56"/>
        <v>53.721234376385468</v>
      </c>
      <c r="C961" s="18">
        <f t="shared" si="57"/>
        <v>214.79059320324637</v>
      </c>
      <c r="D961" s="18">
        <f t="shared" si="58"/>
        <v>91.233000000000004</v>
      </c>
      <c r="E961">
        <f t="shared" si="59"/>
        <v>123.55759320324637</v>
      </c>
    </row>
    <row r="962" spans="1:5" x14ac:dyDescent="0.75">
      <c r="A962" s="99">
        <v>2.8530000000000002</v>
      </c>
      <c r="B962" s="152">
        <f t="shared" si="56"/>
        <v>53.777783044150084</v>
      </c>
      <c r="C962" s="18">
        <f t="shared" si="57"/>
        <v>215.24302192089669</v>
      </c>
      <c r="D962" s="18">
        <f t="shared" si="58"/>
        <v>91.233000000000004</v>
      </c>
      <c r="E962">
        <f t="shared" si="59"/>
        <v>124.01002192089669</v>
      </c>
    </row>
    <row r="963" spans="1:5" x14ac:dyDescent="0.75">
      <c r="A963" s="99">
        <v>2.8559999999999999</v>
      </c>
      <c r="B963" s="152">
        <f t="shared" si="56"/>
        <v>53.834331711914693</v>
      </c>
      <c r="C963" s="18">
        <f t="shared" si="57"/>
        <v>215.69592662878114</v>
      </c>
      <c r="D963" s="18">
        <f t="shared" si="58"/>
        <v>91.233000000000004</v>
      </c>
      <c r="E963">
        <f t="shared" si="59"/>
        <v>124.46292662878113</v>
      </c>
    </row>
    <row r="964" spans="1:5" x14ac:dyDescent="0.75">
      <c r="A964" s="99">
        <v>2.859</v>
      </c>
      <c r="B964" s="152">
        <f t="shared" si="56"/>
        <v>53.890880379679309</v>
      </c>
      <c r="C964" s="18">
        <f t="shared" si="57"/>
        <v>216.1493073268999</v>
      </c>
      <c r="D964" s="18">
        <f t="shared" si="58"/>
        <v>91.233000000000004</v>
      </c>
      <c r="E964">
        <f t="shared" si="59"/>
        <v>124.9163073268999</v>
      </c>
    </row>
    <row r="965" spans="1:5" x14ac:dyDescent="0.75">
      <c r="A965" s="99">
        <v>2.8620000000000001</v>
      </c>
      <c r="B965" s="152">
        <f t="shared" si="56"/>
        <v>53.947429047443926</v>
      </c>
      <c r="C965" s="18">
        <f t="shared" si="57"/>
        <v>216.6031640152529</v>
      </c>
      <c r="D965" s="18">
        <f t="shared" si="58"/>
        <v>91.233000000000004</v>
      </c>
      <c r="E965">
        <f t="shared" si="59"/>
        <v>125.3701640152529</v>
      </c>
    </row>
    <row r="966" spans="1:5" x14ac:dyDescent="0.75">
      <c r="A966" s="99">
        <v>2.8650000000000002</v>
      </c>
      <c r="B966" s="152">
        <f t="shared" si="56"/>
        <v>54.003977715208549</v>
      </c>
      <c r="C966" s="18">
        <f t="shared" si="57"/>
        <v>217.05749669384016</v>
      </c>
      <c r="D966" s="18">
        <f t="shared" si="58"/>
        <v>91.233000000000004</v>
      </c>
      <c r="E966">
        <f t="shared" si="59"/>
        <v>125.82449669384016</v>
      </c>
    </row>
    <row r="967" spans="1:5" x14ac:dyDescent="0.75">
      <c r="A967" s="99">
        <v>2.8679999999999999</v>
      </c>
      <c r="B967" s="152">
        <f t="shared" si="56"/>
        <v>54.060526382973158</v>
      </c>
      <c r="C967" s="18">
        <f t="shared" si="57"/>
        <v>217.51230536266164</v>
      </c>
      <c r="D967" s="18">
        <f t="shared" si="58"/>
        <v>91.233000000000004</v>
      </c>
      <c r="E967">
        <f t="shared" si="59"/>
        <v>126.27930536266163</v>
      </c>
    </row>
    <row r="968" spans="1:5" x14ac:dyDescent="0.75">
      <c r="A968" s="99">
        <v>2.871</v>
      </c>
      <c r="B968" s="152">
        <f t="shared" si="56"/>
        <v>54.117075050737775</v>
      </c>
      <c r="C968" s="18">
        <f t="shared" si="57"/>
        <v>217.96759002171743</v>
      </c>
      <c r="D968" s="18">
        <f t="shared" si="58"/>
        <v>91.233000000000004</v>
      </c>
      <c r="E968">
        <f t="shared" si="59"/>
        <v>126.73459002171742</v>
      </c>
    </row>
    <row r="969" spans="1:5" x14ac:dyDescent="0.75">
      <c r="A969" s="99">
        <v>2.8740000000000001</v>
      </c>
      <c r="B969" s="152">
        <f t="shared" si="56"/>
        <v>54.173623718502391</v>
      </c>
      <c r="C969" s="18">
        <f t="shared" si="57"/>
        <v>218.42335067100743</v>
      </c>
      <c r="D969" s="18">
        <f t="shared" si="58"/>
        <v>91.233000000000004</v>
      </c>
      <c r="E969">
        <f t="shared" si="59"/>
        <v>127.19035067100742</v>
      </c>
    </row>
    <row r="970" spans="1:5" x14ac:dyDescent="0.75">
      <c r="A970" s="99">
        <v>2.8769999999999998</v>
      </c>
      <c r="B970" s="152">
        <f t="shared" si="56"/>
        <v>54.230172386267007</v>
      </c>
      <c r="C970" s="18">
        <f t="shared" si="57"/>
        <v>218.87958731053163</v>
      </c>
      <c r="D970" s="18">
        <f t="shared" si="58"/>
        <v>91.233000000000004</v>
      </c>
      <c r="E970">
        <f t="shared" si="59"/>
        <v>127.64658731053163</v>
      </c>
    </row>
    <row r="971" spans="1:5" x14ac:dyDescent="0.75">
      <c r="A971" s="99">
        <v>2.88</v>
      </c>
      <c r="B971" s="152">
        <f t="shared" si="56"/>
        <v>54.286721054031624</v>
      </c>
      <c r="C971" s="18">
        <f t="shared" si="57"/>
        <v>219.33629994029013</v>
      </c>
      <c r="D971" s="18">
        <f t="shared" si="58"/>
        <v>91.233000000000004</v>
      </c>
      <c r="E971">
        <f t="shared" si="59"/>
        <v>128.10329994029013</v>
      </c>
    </row>
    <row r="972" spans="1:5" x14ac:dyDescent="0.75">
      <c r="A972" s="99">
        <v>2.883</v>
      </c>
      <c r="B972" s="152">
        <f t="shared" ref="B972:B1011" si="60">A972*$E$3*60*1000</f>
        <v>54.34326972179624</v>
      </c>
      <c r="C972" s="18">
        <f t="shared" ref="C972:C1011" si="61">($E$4*($B$2*$I$2*(A972^2)/(2*$E$2))+($E$5*$I$2*A972^2)/2+($E$6*A972))/1000</f>
        <v>219.79348856028287</v>
      </c>
      <c r="D972" s="18">
        <f t="shared" ref="D972:D1011" si="62">$I$2*$I$3*$B$3/1000</f>
        <v>91.233000000000004</v>
      </c>
      <c r="E972">
        <f t="shared" ref="E972:E1011" si="63">ABS(C972-D972)</f>
        <v>128.56048856028286</v>
      </c>
    </row>
    <row r="973" spans="1:5" x14ac:dyDescent="0.75">
      <c r="A973" s="99">
        <v>2.8860000000000001</v>
      </c>
      <c r="B973" s="152">
        <f t="shared" si="60"/>
        <v>54.399818389560863</v>
      </c>
      <c r="C973" s="18">
        <f t="shared" si="61"/>
        <v>220.25115317050981</v>
      </c>
      <c r="D973" s="18">
        <f t="shared" si="62"/>
        <v>91.233000000000004</v>
      </c>
      <c r="E973">
        <f t="shared" si="63"/>
        <v>129.01815317050981</v>
      </c>
    </row>
    <row r="974" spans="1:5" x14ac:dyDescent="0.75">
      <c r="A974" s="99">
        <v>2.8889999999999998</v>
      </c>
      <c r="B974" s="152">
        <f t="shared" si="60"/>
        <v>54.456367057325473</v>
      </c>
      <c r="C974" s="18">
        <f t="shared" si="61"/>
        <v>220.70929377097104</v>
      </c>
      <c r="D974" s="18">
        <f t="shared" si="62"/>
        <v>91.233000000000004</v>
      </c>
      <c r="E974">
        <f t="shared" si="63"/>
        <v>129.47629377097104</v>
      </c>
    </row>
    <row r="975" spans="1:5" x14ac:dyDescent="0.75">
      <c r="A975" s="99">
        <v>2.8919999999999999</v>
      </c>
      <c r="B975" s="152">
        <f t="shared" si="60"/>
        <v>54.512915725090089</v>
      </c>
      <c r="C975" s="18">
        <f t="shared" si="61"/>
        <v>221.16791036166651</v>
      </c>
      <c r="D975" s="18">
        <f t="shared" si="62"/>
        <v>91.233000000000004</v>
      </c>
      <c r="E975">
        <f t="shared" si="63"/>
        <v>129.93491036166651</v>
      </c>
    </row>
    <row r="976" spans="1:5" x14ac:dyDescent="0.75">
      <c r="A976" s="99">
        <v>2.895</v>
      </c>
      <c r="B976" s="152">
        <f t="shared" si="60"/>
        <v>54.569464392854705</v>
      </c>
      <c r="C976" s="18">
        <f t="shared" si="61"/>
        <v>221.62700294259622</v>
      </c>
      <c r="D976" s="18">
        <f t="shared" si="62"/>
        <v>91.233000000000004</v>
      </c>
      <c r="E976">
        <f t="shared" si="63"/>
        <v>130.39400294259622</v>
      </c>
    </row>
    <row r="977" spans="1:5" x14ac:dyDescent="0.75">
      <c r="A977" s="99">
        <v>2.8980000000000001</v>
      </c>
      <c r="B977" s="152">
        <f t="shared" si="60"/>
        <v>54.626013060619321</v>
      </c>
      <c r="C977" s="18">
        <f t="shared" si="61"/>
        <v>222.08657151376019</v>
      </c>
      <c r="D977" s="18">
        <f t="shared" si="62"/>
        <v>91.233000000000004</v>
      </c>
      <c r="E977">
        <f t="shared" si="63"/>
        <v>130.85357151376019</v>
      </c>
    </row>
    <row r="978" spans="1:5" x14ac:dyDescent="0.75">
      <c r="A978" s="99">
        <v>2.9009999999999998</v>
      </c>
      <c r="B978" s="152">
        <f t="shared" si="60"/>
        <v>54.682561728383931</v>
      </c>
      <c r="C978" s="18">
        <f t="shared" si="61"/>
        <v>222.54661607515834</v>
      </c>
      <c r="D978" s="18">
        <f t="shared" si="62"/>
        <v>91.233000000000004</v>
      </c>
      <c r="E978">
        <f t="shared" si="63"/>
        <v>131.31361607515834</v>
      </c>
    </row>
    <row r="979" spans="1:5" x14ac:dyDescent="0.75">
      <c r="A979" s="99">
        <v>2.9039999999999999</v>
      </c>
      <c r="B979" s="152">
        <f t="shared" si="60"/>
        <v>54.739110396148554</v>
      </c>
      <c r="C979" s="18">
        <f t="shared" si="61"/>
        <v>223.00713662679084</v>
      </c>
      <c r="D979" s="18">
        <f t="shared" si="62"/>
        <v>91.233000000000004</v>
      </c>
      <c r="E979">
        <f t="shared" si="63"/>
        <v>131.77413662679083</v>
      </c>
    </row>
    <row r="980" spans="1:5" x14ac:dyDescent="0.75">
      <c r="A980" s="99">
        <v>2.907</v>
      </c>
      <c r="B980" s="152">
        <f t="shared" si="60"/>
        <v>54.79565906391317</v>
      </c>
      <c r="C980" s="18">
        <f t="shared" si="61"/>
        <v>223.46813316865752</v>
      </c>
      <c r="D980" s="18">
        <f t="shared" si="62"/>
        <v>91.233000000000004</v>
      </c>
      <c r="E980">
        <f t="shared" si="63"/>
        <v>132.23513316865751</v>
      </c>
    </row>
    <row r="981" spans="1:5" x14ac:dyDescent="0.75">
      <c r="A981" s="99">
        <v>2.91</v>
      </c>
      <c r="B981" s="152">
        <f t="shared" si="60"/>
        <v>54.852207731677787</v>
      </c>
      <c r="C981" s="18">
        <f t="shared" si="61"/>
        <v>223.92960570075849</v>
      </c>
      <c r="D981" s="18">
        <f t="shared" si="62"/>
        <v>91.233000000000004</v>
      </c>
      <c r="E981">
        <f t="shared" si="63"/>
        <v>132.69660570075848</v>
      </c>
    </row>
    <row r="982" spans="1:5" x14ac:dyDescent="0.75">
      <c r="A982" s="99">
        <v>2.9129999999999998</v>
      </c>
      <c r="B982" s="152">
        <f t="shared" si="60"/>
        <v>54.908756399442403</v>
      </c>
      <c r="C982" s="18">
        <f t="shared" si="61"/>
        <v>224.39155422309355</v>
      </c>
      <c r="D982" s="18">
        <f t="shared" si="62"/>
        <v>91.233000000000004</v>
      </c>
      <c r="E982">
        <f t="shared" si="63"/>
        <v>133.15855422309355</v>
      </c>
    </row>
    <row r="983" spans="1:5" x14ac:dyDescent="0.75">
      <c r="A983" s="99">
        <v>2.9159999999999999</v>
      </c>
      <c r="B983" s="152">
        <f t="shared" si="60"/>
        <v>54.965305067207019</v>
      </c>
      <c r="C983" s="18">
        <f t="shared" si="61"/>
        <v>224.85397873566299</v>
      </c>
      <c r="D983" s="18">
        <f>$I$2*$I$3*$B$3/1000</f>
        <v>91.233000000000004</v>
      </c>
      <c r="E983">
        <f t="shared" si="63"/>
        <v>133.62097873566299</v>
      </c>
    </row>
    <row r="984" spans="1:5" x14ac:dyDescent="0.75">
      <c r="A984" s="99">
        <v>2.919</v>
      </c>
      <c r="B984" s="152">
        <f t="shared" si="60"/>
        <v>55.021853734971636</v>
      </c>
      <c r="C984" s="18">
        <f t="shared" si="61"/>
        <v>225.31687923846673</v>
      </c>
      <c r="D984" s="18">
        <f t="shared" si="62"/>
        <v>91.233000000000004</v>
      </c>
      <c r="E984">
        <f t="shared" si="63"/>
        <v>134.08387923846672</v>
      </c>
    </row>
    <row r="985" spans="1:5" x14ac:dyDescent="0.75">
      <c r="A985" s="99">
        <v>2.9220000000000002</v>
      </c>
      <c r="B985" s="152">
        <f t="shared" si="60"/>
        <v>55.078402402736252</v>
      </c>
      <c r="C985" s="18">
        <f t="shared" si="61"/>
        <v>225.7802557315047</v>
      </c>
      <c r="D985" s="18">
        <f t="shared" si="62"/>
        <v>91.233000000000004</v>
      </c>
      <c r="E985">
        <f t="shared" si="63"/>
        <v>134.54725573150469</v>
      </c>
    </row>
    <row r="986" spans="1:5" x14ac:dyDescent="0.75">
      <c r="A986" s="99">
        <v>2.9249999999999998</v>
      </c>
      <c r="B986" s="152">
        <f t="shared" si="60"/>
        <v>55.134951070500861</v>
      </c>
      <c r="C986" s="18">
        <f t="shared" si="61"/>
        <v>226.24410821477679</v>
      </c>
      <c r="D986" s="18">
        <f t="shared" si="62"/>
        <v>91.233000000000004</v>
      </c>
      <c r="E986">
        <f t="shared" si="63"/>
        <v>135.01110821477678</v>
      </c>
    </row>
    <row r="987" spans="1:5" x14ac:dyDescent="0.75">
      <c r="A987" s="99">
        <v>2.9279999999999999</v>
      </c>
      <c r="B987" s="152">
        <f t="shared" si="60"/>
        <v>55.191499738265492</v>
      </c>
      <c r="C987" s="18">
        <f t="shared" si="61"/>
        <v>226.7084366882832</v>
      </c>
      <c r="D987" s="18">
        <f t="shared" si="62"/>
        <v>91.233000000000004</v>
      </c>
      <c r="E987">
        <f t="shared" si="63"/>
        <v>135.4754366882832</v>
      </c>
    </row>
    <row r="988" spans="1:5" x14ac:dyDescent="0.75">
      <c r="A988" s="99">
        <v>2.931</v>
      </c>
      <c r="B988" s="152">
        <f t="shared" si="60"/>
        <v>55.248048406030108</v>
      </c>
      <c r="C988" s="18">
        <f t="shared" si="61"/>
        <v>227.17324115202391</v>
      </c>
      <c r="D988" s="18">
        <f t="shared" si="62"/>
        <v>91.233000000000004</v>
      </c>
      <c r="E988">
        <f t="shared" si="63"/>
        <v>135.9402411520239</v>
      </c>
    </row>
    <row r="989" spans="1:5" x14ac:dyDescent="0.75">
      <c r="A989" s="99">
        <v>2.9340000000000002</v>
      </c>
      <c r="B989" s="152">
        <f t="shared" si="60"/>
        <v>55.304597073794717</v>
      </c>
      <c r="C989" s="18">
        <f t="shared" si="61"/>
        <v>227.63852160599879</v>
      </c>
      <c r="D989" s="18">
        <f t="shared" si="62"/>
        <v>91.233000000000004</v>
      </c>
      <c r="E989">
        <f t="shared" si="63"/>
        <v>136.40552160599879</v>
      </c>
    </row>
    <row r="990" spans="1:5" x14ac:dyDescent="0.75">
      <c r="A990" s="99">
        <v>2.9369999999999998</v>
      </c>
      <c r="B990" s="152">
        <f t="shared" si="60"/>
        <v>55.361145741559326</v>
      </c>
      <c r="C990" s="18">
        <f t="shared" si="61"/>
        <v>228.10427805020794</v>
      </c>
      <c r="D990" s="18">
        <f t="shared" si="62"/>
        <v>91.233000000000004</v>
      </c>
      <c r="E990">
        <f t="shared" si="63"/>
        <v>136.87127805020793</v>
      </c>
    </row>
    <row r="991" spans="1:5" x14ac:dyDescent="0.75">
      <c r="A991" s="99">
        <v>2.94</v>
      </c>
      <c r="B991" s="152">
        <f t="shared" si="60"/>
        <v>55.41769440932395</v>
      </c>
      <c r="C991" s="18">
        <f t="shared" si="61"/>
        <v>228.57051048465129</v>
      </c>
      <c r="D991" s="18">
        <f t="shared" si="62"/>
        <v>91.233000000000004</v>
      </c>
      <c r="E991">
        <f t="shared" si="63"/>
        <v>137.33751048465129</v>
      </c>
    </row>
    <row r="992" spans="1:5" x14ac:dyDescent="0.75">
      <c r="A992" s="99">
        <v>2.9430000000000001</v>
      </c>
      <c r="B992" s="152">
        <f t="shared" si="60"/>
        <v>55.474243077088573</v>
      </c>
      <c r="C992" s="18">
        <f t="shared" si="61"/>
        <v>229.03721890932897</v>
      </c>
      <c r="D992" s="18">
        <f t="shared" si="62"/>
        <v>91.233000000000004</v>
      </c>
      <c r="E992">
        <f t="shared" si="63"/>
        <v>137.80421890932897</v>
      </c>
    </row>
    <row r="993" spans="1:5" x14ac:dyDescent="0.75">
      <c r="A993" s="99">
        <v>2.9460000000000002</v>
      </c>
      <c r="B993" s="152">
        <f t="shared" si="60"/>
        <v>55.53079174485319</v>
      </c>
      <c r="C993" s="18">
        <f t="shared" si="61"/>
        <v>229.50440332424085</v>
      </c>
      <c r="D993" s="18">
        <f t="shared" si="62"/>
        <v>91.233000000000004</v>
      </c>
      <c r="E993">
        <f t="shared" si="63"/>
        <v>138.27140332424085</v>
      </c>
    </row>
    <row r="994" spans="1:5" x14ac:dyDescent="0.75">
      <c r="A994" s="99">
        <v>2.9489999999999998</v>
      </c>
      <c r="B994" s="152">
        <f t="shared" si="60"/>
        <v>55.587340412617792</v>
      </c>
      <c r="C994" s="18">
        <f t="shared" si="61"/>
        <v>229.97206372938697</v>
      </c>
      <c r="D994" s="18">
        <f t="shared" si="62"/>
        <v>91.233000000000004</v>
      </c>
      <c r="E994">
        <f t="shared" si="63"/>
        <v>138.73906372938697</v>
      </c>
    </row>
    <row r="995" spans="1:5" x14ac:dyDescent="0.75">
      <c r="A995" s="99">
        <v>2.952</v>
      </c>
      <c r="B995" s="152">
        <f t="shared" si="60"/>
        <v>55.643889080382408</v>
      </c>
      <c r="C995" s="18">
        <f t="shared" si="61"/>
        <v>230.44020012476736</v>
      </c>
      <c r="D995" s="18">
        <f t="shared" si="62"/>
        <v>91.233000000000004</v>
      </c>
      <c r="E995">
        <f t="shared" si="63"/>
        <v>139.20720012476735</v>
      </c>
    </row>
    <row r="996" spans="1:5" x14ac:dyDescent="0.75">
      <c r="A996" s="99">
        <v>2.9550000000000001</v>
      </c>
      <c r="B996" s="152">
        <f t="shared" si="60"/>
        <v>55.700437748147039</v>
      </c>
      <c r="C996" s="18">
        <f t="shared" si="61"/>
        <v>230.90881251038195</v>
      </c>
      <c r="D996" s="18">
        <f t="shared" si="62"/>
        <v>91.233000000000004</v>
      </c>
      <c r="E996">
        <f t="shared" si="63"/>
        <v>139.67581251038195</v>
      </c>
    </row>
    <row r="997" spans="1:5" x14ac:dyDescent="0.75">
      <c r="A997" s="99">
        <v>2.9580000000000002</v>
      </c>
      <c r="B997" s="152">
        <f t="shared" si="60"/>
        <v>55.756986415911655</v>
      </c>
      <c r="C997" s="18">
        <f t="shared" si="61"/>
        <v>231.37790088623083</v>
      </c>
      <c r="D997" s="18">
        <f t="shared" si="62"/>
        <v>91.233000000000004</v>
      </c>
      <c r="E997">
        <f t="shared" si="63"/>
        <v>140.14490088623083</v>
      </c>
    </row>
    <row r="998" spans="1:5" x14ac:dyDescent="0.75">
      <c r="A998" s="99">
        <v>2.9609999999999999</v>
      </c>
      <c r="B998" s="152">
        <f t="shared" si="60"/>
        <v>55.813535083676257</v>
      </c>
      <c r="C998" s="18">
        <f t="shared" si="61"/>
        <v>231.84746525231384</v>
      </c>
      <c r="D998" s="18">
        <f t="shared" si="62"/>
        <v>91.233000000000004</v>
      </c>
      <c r="E998">
        <f t="shared" si="63"/>
        <v>140.61446525231383</v>
      </c>
    </row>
    <row r="999" spans="1:5" x14ac:dyDescent="0.75">
      <c r="A999" s="99">
        <v>2.964</v>
      </c>
      <c r="B999" s="152">
        <f t="shared" si="60"/>
        <v>55.870083751440873</v>
      </c>
      <c r="C999" s="18">
        <f t="shared" si="61"/>
        <v>232.31750560863128</v>
      </c>
      <c r="D999" s="18">
        <f t="shared" si="62"/>
        <v>91.233000000000004</v>
      </c>
      <c r="E999">
        <f t="shared" si="63"/>
        <v>141.08450560863128</v>
      </c>
    </row>
    <row r="1000" spans="1:5" x14ac:dyDescent="0.75">
      <c r="A1000" s="99">
        <v>2.9670000000000001</v>
      </c>
      <c r="B1000" s="152">
        <f t="shared" si="60"/>
        <v>55.926632419205497</v>
      </c>
      <c r="C1000" s="18">
        <f t="shared" si="61"/>
        <v>232.78802195518284</v>
      </c>
      <c r="D1000" s="18">
        <f t="shared" si="62"/>
        <v>91.233000000000004</v>
      </c>
      <c r="E1000">
        <f t="shared" si="63"/>
        <v>141.55502195518284</v>
      </c>
    </row>
    <row r="1001" spans="1:5" x14ac:dyDescent="0.75">
      <c r="A1001" s="99">
        <v>2.97</v>
      </c>
      <c r="B1001" s="152">
        <f t="shared" si="60"/>
        <v>55.98318108697012</v>
      </c>
      <c r="C1001" s="18">
        <f t="shared" si="61"/>
        <v>233.25901429196878</v>
      </c>
      <c r="D1001" s="18">
        <f t="shared" si="62"/>
        <v>91.233000000000004</v>
      </c>
      <c r="E1001">
        <f t="shared" si="63"/>
        <v>142.02601429196878</v>
      </c>
    </row>
    <row r="1002" spans="1:5" x14ac:dyDescent="0.75">
      <c r="A1002" s="99">
        <v>2.9729999999999999</v>
      </c>
      <c r="B1002" s="152">
        <f t="shared" si="60"/>
        <v>56.039729754734729</v>
      </c>
      <c r="C1002" s="18">
        <f t="shared" si="61"/>
        <v>233.73048261898879</v>
      </c>
      <c r="D1002" s="18">
        <f t="shared" si="62"/>
        <v>91.233000000000004</v>
      </c>
      <c r="E1002">
        <f t="shared" si="63"/>
        <v>142.49748261898878</v>
      </c>
    </row>
    <row r="1003" spans="1:5" x14ac:dyDescent="0.75">
      <c r="A1003" s="99">
        <v>2.976</v>
      </c>
      <c r="B1003" s="152">
        <f t="shared" si="60"/>
        <v>56.096278422499346</v>
      </c>
      <c r="C1003" s="18">
        <f t="shared" si="61"/>
        <v>234.20242693624317</v>
      </c>
      <c r="D1003" s="18">
        <f t="shared" si="62"/>
        <v>91.233000000000004</v>
      </c>
      <c r="E1003">
        <f t="shared" si="63"/>
        <v>142.96942693624317</v>
      </c>
    </row>
    <row r="1004" spans="1:5" x14ac:dyDescent="0.75">
      <c r="A1004" s="99">
        <v>2.9790000000000001</v>
      </c>
      <c r="B1004" s="152">
        <f t="shared" si="60"/>
        <v>56.152827090263962</v>
      </c>
      <c r="C1004" s="18">
        <f t="shared" si="61"/>
        <v>234.67484724373179</v>
      </c>
      <c r="D1004" s="18">
        <f t="shared" si="62"/>
        <v>91.233000000000004</v>
      </c>
      <c r="E1004">
        <f t="shared" si="63"/>
        <v>143.44184724373179</v>
      </c>
    </row>
    <row r="1005" spans="1:5" x14ac:dyDescent="0.75">
      <c r="A1005" s="99">
        <v>2.9820000000000002</v>
      </c>
      <c r="B1005" s="152">
        <f t="shared" si="60"/>
        <v>56.209375758028578</v>
      </c>
      <c r="C1005" s="18">
        <f t="shared" si="61"/>
        <v>235.14774354145462</v>
      </c>
      <c r="D1005" s="18">
        <f t="shared" si="62"/>
        <v>91.233000000000004</v>
      </c>
      <c r="E1005">
        <f t="shared" si="63"/>
        <v>143.91474354145461</v>
      </c>
    </row>
    <row r="1006" spans="1:5" x14ac:dyDescent="0.75">
      <c r="A1006" s="99">
        <v>2.9849999999999999</v>
      </c>
      <c r="B1006" s="152">
        <f t="shared" si="60"/>
        <v>56.265924425793195</v>
      </c>
      <c r="C1006" s="18">
        <f t="shared" si="61"/>
        <v>235.62111582941159</v>
      </c>
      <c r="D1006" s="18">
        <f t="shared" si="62"/>
        <v>91.233000000000004</v>
      </c>
      <c r="E1006">
        <f t="shared" si="63"/>
        <v>144.38811582941159</v>
      </c>
    </row>
    <row r="1007" spans="1:5" x14ac:dyDescent="0.75">
      <c r="A1007" s="99">
        <v>2.988</v>
      </c>
      <c r="B1007" s="152">
        <f t="shared" si="60"/>
        <v>56.322473093557811</v>
      </c>
      <c r="C1007" s="18">
        <f t="shared" si="61"/>
        <v>236.09496410760289</v>
      </c>
      <c r="D1007" s="18">
        <f t="shared" si="62"/>
        <v>91.233000000000004</v>
      </c>
      <c r="E1007">
        <f t="shared" si="63"/>
        <v>144.86196410760289</v>
      </c>
    </row>
    <row r="1008" spans="1:5" x14ac:dyDescent="0.75">
      <c r="A1008" s="99">
        <v>2.9910000000000001</v>
      </c>
      <c r="B1008" s="152">
        <f t="shared" si="60"/>
        <v>56.379021761322427</v>
      </c>
      <c r="C1008" s="18">
        <f t="shared" si="61"/>
        <v>236.56928837602854</v>
      </c>
      <c r="D1008" s="18">
        <f t="shared" si="62"/>
        <v>91.233000000000004</v>
      </c>
      <c r="E1008">
        <f t="shared" si="63"/>
        <v>145.33628837602853</v>
      </c>
    </row>
    <row r="1009" spans="1:5" x14ac:dyDescent="0.75">
      <c r="A1009" s="99">
        <v>2.9940000000000002</v>
      </c>
      <c r="B1009" s="152">
        <f t="shared" si="60"/>
        <v>56.435570429087051</v>
      </c>
      <c r="C1009" s="18">
        <f t="shared" si="61"/>
        <v>237.04408863468834</v>
      </c>
      <c r="D1009" s="18">
        <f t="shared" si="62"/>
        <v>91.233000000000004</v>
      </c>
      <c r="E1009">
        <f t="shared" si="63"/>
        <v>145.81108863468833</v>
      </c>
    </row>
    <row r="1010" spans="1:5" x14ac:dyDescent="0.75">
      <c r="A1010" s="99">
        <v>2.9969999999999999</v>
      </c>
      <c r="B1010" s="152">
        <f t="shared" si="60"/>
        <v>56.49211909685166</v>
      </c>
      <c r="C1010" s="18">
        <f t="shared" si="61"/>
        <v>237.51936488358237</v>
      </c>
      <c r="D1010" s="18">
        <f t="shared" si="62"/>
        <v>91.233000000000004</v>
      </c>
      <c r="E1010">
        <f t="shared" si="63"/>
        <v>146.28636488358237</v>
      </c>
    </row>
    <row r="1011" spans="1:5" x14ac:dyDescent="0.75">
      <c r="A1011" s="99">
        <v>3</v>
      </c>
      <c r="B1011" s="152">
        <f t="shared" si="60"/>
        <v>56.548667764616276</v>
      </c>
      <c r="C1011" s="18">
        <f t="shared" si="61"/>
        <v>237.9951171227107</v>
      </c>
      <c r="D1011" s="18">
        <f t="shared" si="62"/>
        <v>91.233000000000004</v>
      </c>
      <c r="E1011">
        <f t="shared" si="63"/>
        <v>146.76211712271069</v>
      </c>
    </row>
    <row r="1012" spans="1:5" x14ac:dyDescent="0.75">
      <c r="E1012">
        <f>ROW(E12) + MATCH(MIN(E12:E1011), E12:E1011, 0) - 1</f>
        <v>630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C29ED-79EF-4E62-A027-D2C1C64F99BD}">
  <dimension ref="A2:J377"/>
  <sheetViews>
    <sheetView workbookViewId="0">
      <selection activeCell="B13" sqref="B13"/>
    </sheetView>
  </sheetViews>
  <sheetFormatPr defaultRowHeight="14.75" x14ac:dyDescent="0.75"/>
  <cols>
    <col min="1" max="1" width="16" customWidth="1"/>
    <col min="2" max="2" width="20.54296875" customWidth="1"/>
    <col min="5" max="5" width="29.26953125" bestFit="1" customWidth="1"/>
    <col min="6" max="6" width="31.1328125" bestFit="1" customWidth="1"/>
    <col min="9" max="9" width="24.54296875" bestFit="1" customWidth="1"/>
  </cols>
  <sheetData>
    <row r="2" spans="1:10" x14ac:dyDescent="0.75">
      <c r="A2" t="s">
        <v>328</v>
      </c>
      <c r="B2" s="179">
        <f ca="1">MAIN!F40</f>
        <v>23.373449342708057</v>
      </c>
      <c r="C2" t="s">
        <v>22</v>
      </c>
      <c r="F2" t="s">
        <v>122</v>
      </c>
    </row>
    <row r="3" spans="1:10" x14ac:dyDescent="0.75">
      <c r="A3" t="s">
        <v>329</v>
      </c>
      <c r="B3" s="70">
        <f>MAIN!B28</f>
        <v>100</v>
      </c>
      <c r="F3" s="67">
        <f>IF(B7&lt;=B8, 0, IF(B7&gt;=B9, 1, 0.5*(1-COS(PI()*(B7-B8)/(B9-B8) ))))</f>
        <v>0.9007068109339782</v>
      </c>
    </row>
    <row r="4" spans="1:10" x14ac:dyDescent="0.75">
      <c r="A4" t="s">
        <v>330</v>
      </c>
      <c r="B4" s="70">
        <f>MAIN!$B$26</f>
        <v>2.5</v>
      </c>
      <c r="F4" s="67"/>
    </row>
    <row r="5" spans="1:10" x14ac:dyDescent="0.75">
      <c r="A5" t="s">
        <v>331</v>
      </c>
      <c r="B5" s="70">
        <f>MAIN!B27</f>
        <v>26</v>
      </c>
      <c r="F5" t="s">
        <v>332</v>
      </c>
    </row>
    <row r="6" spans="1:10" x14ac:dyDescent="0.75">
      <c r="A6" t="s">
        <v>333</v>
      </c>
      <c r="B6" s="70">
        <f>MAIN!B18</f>
        <v>0</v>
      </c>
      <c r="F6">
        <f>COUNTIF(D13:D377,"&lt;=0")</f>
        <v>37</v>
      </c>
      <c r="I6" t="s">
        <v>334</v>
      </c>
      <c r="J6" s="18">
        <f ca="1">G377</f>
        <v>167.14834323553384</v>
      </c>
    </row>
    <row r="7" spans="1:10" x14ac:dyDescent="0.75">
      <c r="A7" t="s">
        <v>335</v>
      </c>
      <c r="B7" s="70">
        <f>MAIN!B17</f>
        <v>540</v>
      </c>
    </row>
    <row r="8" spans="1:10" x14ac:dyDescent="0.75">
      <c r="A8" t="s">
        <v>336</v>
      </c>
      <c r="B8" s="70">
        <f>MAIN!C3</f>
        <v>150</v>
      </c>
    </row>
    <row r="9" spans="1:10" x14ac:dyDescent="0.75">
      <c r="A9" t="s">
        <v>337</v>
      </c>
      <c r="B9" s="70">
        <f>MAIN!D3</f>
        <v>640</v>
      </c>
    </row>
    <row r="10" spans="1:10" x14ac:dyDescent="0.75">
      <c r="A10" t="s">
        <v>57</v>
      </c>
      <c r="B10" s="75">
        <f>MAIN!B19</f>
        <v>41671</v>
      </c>
      <c r="F10" t="s">
        <v>338</v>
      </c>
      <c r="G10">
        <f>SUM(C13:C377)</f>
        <v>234.41</v>
      </c>
    </row>
    <row r="12" spans="1:10" x14ac:dyDescent="0.75">
      <c r="A12" s="69" t="s">
        <v>316</v>
      </c>
      <c r="B12" s="69" t="s">
        <v>339</v>
      </c>
      <c r="C12" t="s">
        <v>340</v>
      </c>
      <c r="D12" t="s">
        <v>216</v>
      </c>
      <c r="E12" t="s">
        <v>341</v>
      </c>
      <c r="F12" t="s">
        <v>342</v>
      </c>
      <c r="G12" t="s">
        <v>343</v>
      </c>
    </row>
    <row r="13" spans="1:10" x14ac:dyDescent="0.75">
      <c r="A13" s="224" cm="1">
        <f t="array" ref="A13:A377">IF(MAIN!$B16="2013",'Weather Data'!J2:J366,IF(MAIN!$B16="2014",'Weather Data'!A2:A366,'Weather Data'!D2:D366))</f>
        <v>41640</v>
      </c>
      <c r="B13" s="220" cm="1">
        <f t="array" ref="B13:B377">IF(MAIN!B16="2013",'Weather Data'!K2:K366,IF(MAIN!B16="2014",'Weather Data'!B2:B366,IF(MAIN!B16="2015S1",'Weather Data'!E2:E366,IF(MAIN!B16="2015S2",'Weather Data'!H2:H366,"INVALID"))))</f>
        <v>18.8</v>
      </c>
      <c r="C13">
        <f>IF(B13*$B$3/1000&gt;$B$4, $B$4, B13*$B$3/1000)</f>
        <v>1.88</v>
      </c>
      <c r="D13">
        <f>IF(A13&lt;$B$10, IF($B$6+C13&gt;$B$5, $B$5,$B$6+C13),IF($B$6+C13-$B$7/1000&gt;$B$5, $B$5, IF($B$6+C13-$B$7/1000&gt;$B$5&lt;0, 0, $B$6+C13-$B$7/1000)))</f>
        <v>1.88</v>
      </c>
      <c r="E13">
        <f>C13*1000</f>
        <v>1880</v>
      </c>
      <c r="F13" s="18">
        <f t="shared" ref="F13:F76" ca="1" si="0">(C13*1000/$B$2)/60</f>
        <v>1.3405523880500148</v>
      </c>
      <c r="G13" s="18">
        <f ca="1">F13</f>
        <v>1.3405523880500148</v>
      </c>
    </row>
    <row r="14" spans="1:10" x14ac:dyDescent="0.75">
      <c r="A14" s="224">
        <v>41641</v>
      </c>
      <c r="B14" s="220">
        <v>19.8</v>
      </c>
      <c r="C14">
        <f>IF(B14*$B$3/1000&gt;$B$4, $B$4, B14*$B$3/1000)</f>
        <v>1.98</v>
      </c>
      <c r="D14">
        <f>IF(A14&lt;$B$10,IF(D13+C14 &gt;$B$5, $B$5,  D13+C14),IF(D13+C14-$B$7/1000&gt;$B$5, $B$5, IF(D13+C14-$B$7/1000 &lt; 0, 0,D13+C14-$B$7/1000)))</f>
        <v>3.86</v>
      </c>
      <c r="E14">
        <f t="shared" ref="E14:E77" si="1">C14*1000+E13</f>
        <v>3860</v>
      </c>
      <c r="F14" s="18">
        <f t="shared" ca="1" si="0"/>
        <v>1.4118583661377815</v>
      </c>
      <c r="G14" s="18">
        <f t="shared" ref="G14:G77" ca="1" si="2">F14+G13</f>
        <v>2.752410754187796</v>
      </c>
    </row>
    <row r="15" spans="1:10" x14ac:dyDescent="0.75">
      <c r="A15" s="224">
        <v>41642</v>
      </c>
      <c r="B15" s="220">
        <v>0</v>
      </c>
      <c r="C15">
        <f t="shared" ref="C15:C78" si="3">IF(B15*$B$3/1000&gt;$B$4, $B$4, B15*$B$3/1000)</f>
        <v>0</v>
      </c>
      <c r="D15">
        <f t="shared" ref="D15:D77" si="4">IF(A15&lt;$B$10,IF(D14+C15 &gt;$B$5, $B$5,  D14+C15),IF(D14+C15-$B$7/1000&gt;$B$5, $B$5, IF(D14+C15-$B$7/1000 &lt; 0, 0,D14+C15-$B$7/1000)))</f>
        <v>3.86</v>
      </c>
      <c r="E15">
        <f t="shared" si="1"/>
        <v>3860</v>
      </c>
      <c r="F15" s="18">
        <f t="shared" ca="1" si="0"/>
        <v>0</v>
      </c>
      <c r="G15" s="18">
        <f t="shared" ca="1" si="2"/>
        <v>2.752410754187796</v>
      </c>
    </row>
    <row r="16" spans="1:10" x14ac:dyDescent="0.75">
      <c r="A16" s="224">
        <v>41643</v>
      </c>
      <c r="B16" s="220">
        <v>0</v>
      </c>
      <c r="C16">
        <f t="shared" si="3"/>
        <v>0</v>
      </c>
      <c r="D16">
        <f t="shared" si="4"/>
        <v>3.86</v>
      </c>
      <c r="E16">
        <f t="shared" si="1"/>
        <v>3860</v>
      </c>
      <c r="F16" s="18">
        <f t="shared" ca="1" si="0"/>
        <v>0</v>
      </c>
      <c r="G16" s="18">
        <f t="shared" ca="1" si="2"/>
        <v>2.752410754187796</v>
      </c>
    </row>
    <row r="17" spans="1:7" x14ac:dyDescent="0.75">
      <c r="A17" s="224">
        <v>41644</v>
      </c>
      <c r="B17" s="220">
        <v>0</v>
      </c>
      <c r="C17">
        <f t="shared" si="3"/>
        <v>0</v>
      </c>
      <c r="D17">
        <f t="shared" si="4"/>
        <v>3.86</v>
      </c>
      <c r="E17">
        <f t="shared" si="1"/>
        <v>3860</v>
      </c>
      <c r="F17" s="18">
        <f t="shared" ca="1" si="0"/>
        <v>0</v>
      </c>
      <c r="G17" s="18">
        <f t="shared" ca="1" si="2"/>
        <v>2.752410754187796</v>
      </c>
    </row>
    <row r="18" spans="1:7" x14ac:dyDescent="0.75">
      <c r="A18" s="224">
        <v>41645</v>
      </c>
      <c r="B18" s="220">
        <v>5</v>
      </c>
      <c r="C18">
        <f t="shared" si="3"/>
        <v>0.5</v>
      </c>
      <c r="D18">
        <f t="shared" si="4"/>
        <v>4.3599999999999994</v>
      </c>
      <c r="E18">
        <f t="shared" si="1"/>
        <v>4360</v>
      </c>
      <c r="F18" s="18">
        <f t="shared" ca="1" si="0"/>
        <v>0.35652989043883371</v>
      </c>
      <c r="G18" s="18">
        <f t="shared" ca="1" si="2"/>
        <v>3.1089406446266299</v>
      </c>
    </row>
    <row r="19" spans="1:7" x14ac:dyDescent="0.75">
      <c r="A19" s="224">
        <v>41646</v>
      </c>
      <c r="B19" s="220">
        <v>20.399999999999999</v>
      </c>
      <c r="C19">
        <f t="shared" si="3"/>
        <v>2.0399999999999996</v>
      </c>
      <c r="D19">
        <f t="shared" si="4"/>
        <v>6.3999999999999986</v>
      </c>
      <c r="E19">
        <f t="shared" si="1"/>
        <v>6400</v>
      </c>
      <c r="F19" s="18">
        <f t="shared" ca="1" si="0"/>
        <v>1.4546419529904413</v>
      </c>
      <c r="G19" s="18">
        <f t="shared" ca="1" si="2"/>
        <v>4.5635825976170707</v>
      </c>
    </row>
    <row r="20" spans="1:7" x14ac:dyDescent="0.75">
      <c r="A20" s="224">
        <v>41647</v>
      </c>
      <c r="B20" s="220">
        <v>24.8</v>
      </c>
      <c r="C20">
        <f t="shared" si="3"/>
        <v>2.48</v>
      </c>
      <c r="D20">
        <f t="shared" si="4"/>
        <v>8.879999999999999</v>
      </c>
      <c r="E20">
        <f t="shared" si="1"/>
        <v>8880</v>
      </c>
      <c r="F20" s="18">
        <f t="shared" ca="1" si="0"/>
        <v>1.7683882565766151</v>
      </c>
      <c r="G20" s="18">
        <f t="shared" ca="1" si="2"/>
        <v>6.3319708541936857</v>
      </c>
    </row>
    <row r="21" spans="1:7" x14ac:dyDescent="0.75">
      <c r="A21" s="224">
        <v>41648</v>
      </c>
      <c r="B21" s="220">
        <v>34</v>
      </c>
      <c r="C21">
        <f t="shared" si="3"/>
        <v>2.5</v>
      </c>
      <c r="D21">
        <f t="shared" si="4"/>
        <v>11.379999999999999</v>
      </c>
      <c r="E21">
        <f t="shared" si="1"/>
        <v>11380</v>
      </c>
      <c r="F21" s="18">
        <f t="shared" ca="1" si="0"/>
        <v>1.7826494521941685</v>
      </c>
      <c r="G21" s="18">
        <f t="shared" ca="1" si="2"/>
        <v>8.1146203063878541</v>
      </c>
    </row>
    <row r="22" spans="1:7" x14ac:dyDescent="0.75">
      <c r="A22" s="224">
        <v>41649</v>
      </c>
      <c r="B22" s="220">
        <v>44.6</v>
      </c>
      <c r="C22">
        <f t="shared" si="3"/>
        <v>2.5</v>
      </c>
      <c r="D22">
        <f t="shared" si="4"/>
        <v>13.879999999999999</v>
      </c>
      <c r="E22">
        <f t="shared" si="1"/>
        <v>13880</v>
      </c>
      <c r="F22" s="18">
        <f t="shared" ca="1" si="0"/>
        <v>1.7826494521941685</v>
      </c>
      <c r="G22" s="18">
        <f t="shared" ca="1" si="2"/>
        <v>9.8972697585820235</v>
      </c>
    </row>
    <row r="23" spans="1:7" x14ac:dyDescent="0.75">
      <c r="A23" s="224">
        <v>41650</v>
      </c>
      <c r="B23" s="220">
        <v>14.4</v>
      </c>
      <c r="C23">
        <f t="shared" si="3"/>
        <v>1.44</v>
      </c>
      <c r="D23">
        <f t="shared" si="4"/>
        <v>15.319999999999999</v>
      </c>
      <c r="E23">
        <f t="shared" si="1"/>
        <v>15320</v>
      </c>
      <c r="F23" s="18">
        <f t="shared" ca="1" si="0"/>
        <v>1.0268060844638411</v>
      </c>
      <c r="G23" s="18">
        <f t="shared" ca="1" si="2"/>
        <v>10.924075843045864</v>
      </c>
    </row>
    <row r="24" spans="1:7" x14ac:dyDescent="0.75">
      <c r="A24" s="224">
        <v>41651</v>
      </c>
      <c r="B24" s="220">
        <v>50.2</v>
      </c>
      <c r="C24">
        <f t="shared" si="3"/>
        <v>2.5</v>
      </c>
      <c r="D24">
        <f t="shared" si="4"/>
        <v>17.82</v>
      </c>
      <c r="E24">
        <f t="shared" si="1"/>
        <v>17820</v>
      </c>
      <c r="F24" s="18">
        <f t="shared" ca="1" si="0"/>
        <v>1.7826494521941685</v>
      </c>
      <c r="G24" s="18">
        <f t="shared" ca="1" si="2"/>
        <v>12.706725295240034</v>
      </c>
    </row>
    <row r="25" spans="1:7" x14ac:dyDescent="0.75">
      <c r="A25" s="224">
        <v>41652</v>
      </c>
      <c r="B25" s="220">
        <v>9.6</v>
      </c>
      <c r="C25">
        <f t="shared" si="3"/>
        <v>0.96</v>
      </c>
      <c r="D25">
        <f t="shared" si="4"/>
        <v>18.78</v>
      </c>
      <c r="E25">
        <f t="shared" si="1"/>
        <v>18780</v>
      </c>
      <c r="F25" s="18">
        <f ca="1">(C25*1000/$B$2)/60</f>
        <v>0.68453738964256072</v>
      </c>
      <c r="G25" s="18">
        <f t="shared" ca="1" si="2"/>
        <v>13.391262684882594</v>
      </c>
    </row>
    <row r="26" spans="1:7" x14ac:dyDescent="0.75">
      <c r="A26" s="224">
        <v>41653</v>
      </c>
      <c r="B26" s="220">
        <v>5.8</v>
      </c>
      <c r="C26">
        <f t="shared" si="3"/>
        <v>0.57999999999999996</v>
      </c>
      <c r="D26">
        <f t="shared" si="4"/>
        <v>19.36</v>
      </c>
      <c r="E26">
        <f t="shared" si="1"/>
        <v>19360</v>
      </c>
      <c r="F26" s="18">
        <f t="shared" ca="1" si="0"/>
        <v>0.41357467290904715</v>
      </c>
      <c r="G26" s="18">
        <f t="shared" ca="1" si="2"/>
        <v>13.804837357791641</v>
      </c>
    </row>
    <row r="27" spans="1:7" x14ac:dyDescent="0.75">
      <c r="A27" s="224">
        <v>41654</v>
      </c>
      <c r="B27" s="220">
        <v>1.6</v>
      </c>
      <c r="C27">
        <f t="shared" si="3"/>
        <v>0.16</v>
      </c>
      <c r="D27">
        <f t="shared" si="4"/>
        <v>19.52</v>
      </c>
      <c r="E27">
        <f t="shared" si="1"/>
        <v>19520</v>
      </c>
      <c r="F27" s="18">
        <f t="shared" ca="1" si="0"/>
        <v>0.11408956494042678</v>
      </c>
      <c r="G27" s="18">
        <f t="shared" ca="1" si="2"/>
        <v>13.918926922732068</v>
      </c>
    </row>
    <row r="28" spans="1:7" x14ac:dyDescent="0.75">
      <c r="A28" s="224">
        <v>41655</v>
      </c>
      <c r="B28" s="220">
        <v>0.8</v>
      </c>
      <c r="C28">
        <f t="shared" si="3"/>
        <v>0.08</v>
      </c>
      <c r="D28">
        <f t="shared" si="4"/>
        <v>19.599999999999998</v>
      </c>
      <c r="E28">
        <f t="shared" si="1"/>
        <v>19600</v>
      </c>
      <c r="F28" s="18">
        <f t="shared" ca="1" si="0"/>
        <v>5.7044782470213391E-2</v>
      </c>
      <c r="G28" s="18">
        <f t="shared" ca="1" si="2"/>
        <v>13.975971705202282</v>
      </c>
    </row>
    <row r="29" spans="1:7" x14ac:dyDescent="0.75">
      <c r="A29" s="224">
        <v>41656</v>
      </c>
      <c r="B29" s="220">
        <v>0</v>
      </c>
      <c r="C29">
        <f t="shared" si="3"/>
        <v>0</v>
      </c>
      <c r="D29">
        <f t="shared" si="4"/>
        <v>19.599999999999998</v>
      </c>
      <c r="E29">
        <f t="shared" si="1"/>
        <v>19600</v>
      </c>
      <c r="F29" s="18">
        <f t="shared" ca="1" si="0"/>
        <v>0</v>
      </c>
      <c r="G29" s="18">
        <f t="shared" ca="1" si="2"/>
        <v>13.975971705202282</v>
      </c>
    </row>
    <row r="30" spans="1:7" x14ac:dyDescent="0.75">
      <c r="A30" s="224">
        <v>41657</v>
      </c>
      <c r="B30" s="220">
        <v>2.6</v>
      </c>
      <c r="C30">
        <f t="shared" si="3"/>
        <v>0.26</v>
      </c>
      <c r="D30">
        <f t="shared" si="4"/>
        <v>19.86</v>
      </c>
      <c r="E30">
        <f t="shared" si="1"/>
        <v>19860</v>
      </c>
      <c r="F30" s="18">
        <f t="shared" ca="1" si="0"/>
        <v>0.18539554302819355</v>
      </c>
      <c r="G30" s="18">
        <f t="shared" ca="1" si="2"/>
        <v>14.161367248230475</v>
      </c>
    </row>
    <row r="31" spans="1:7" x14ac:dyDescent="0.75">
      <c r="A31" s="224">
        <v>41658</v>
      </c>
      <c r="B31" s="220">
        <v>1</v>
      </c>
      <c r="C31">
        <f t="shared" si="3"/>
        <v>0.1</v>
      </c>
      <c r="D31">
        <f t="shared" si="4"/>
        <v>19.96</v>
      </c>
      <c r="E31">
        <f t="shared" si="1"/>
        <v>19960</v>
      </c>
      <c r="F31" s="18">
        <f t="shared" ca="1" si="0"/>
        <v>7.1305978087766744E-2</v>
      </c>
      <c r="G31" s="18">
        <f t="shared" ca="1" si="2"/>
        <v>14.232673226318241</v>
      </c>
    </row>
    <row r="32" spans="1:7" x14ac:dyDescent="0.75">
      <c r="A32" s="224">
        <v>41659</v>
      </c>
      <c r="B32" s="220">
        <v>0.6</v>
      </c>
      <c r="C32">
        <f t="shared" si="3"/>
        <v>0.06</v>
      </c>
      <c r="D32">
        <f t="shared" si="4"/>
        <v>20.02</v>
      </c>
      <c r="E32">
        <f t="shared" si="1"/>
        <v>20020</v>
      </c>
      <c r="F32" s="18">
        <f t="shared" ca="1" si="0"/>
        <v>4.2783586852660045E-2</v>
      </c>
      <c r="G32" s="18">
        <f t="shared" ca="1" si="2"/>
        <v>14.275456813170901</v>
      </c>
    </row>
    <row r="33" spans="1:7" x14ac:dyDescent="0.75">
      <c r="A33" s="224">
        <v>41660</v>
      </c>
      <c r="B33" s="220">
        <v>0.8</v>
      </c>
      <c r="C33">
        <f t="shared" si="3"/>
        <v>0.08</v>
      </c>
      <c r="D33">
        <f t="shared" si="4"/>
        <v>20.099999999999998</v>
      </c>
      <c r="E33">
        <f t="shared" si="1"/>
        <v>20100</v>
      </c>
      <c r="F33" s="18">
        <f t="shared" ca="1" si="0"/>
        <v>5.7044782470213391E-2</v>
      </c>
      <c r="G33" s="18">
        <f t="shared" ca="1" si="2"/>
        <v>14.332501595641116</v>
      </c>
    </row>
    <row r="34" spans="1:7" x14ac:dyDescent="0.75">
      <c r="A34" s="224">
        <v>41661</v>
      </c>
      <c r="B34" s="220">
        <v>0.6</v>
      </c>
      <c r="C34">
        <f t="shared" si="3"/>
        <v>0.06</v>
      </c>
      <c r="D34">
        <f t="shared" si="4"/>
        <v>20.159999999999997</v>
      </c>
      <c r="E34">
        <f t="shared" si="1"/>
        <v>20160</v>
      </c>
      <c r="F34" s="18">
        <f t="shared" ca="1" si="0"/>
        <v>4.2783586852660045E-2</v>
      </c>
      <c r="G34" s="18">
        <f t="shared" ca="1" si="2"/>
        <v>14.375285182493776</v>
      </c>
    </row>
    <row r="35" spans="1:7" x14ac:dyDescent="0.75">
      <c r="A35" s="224">
        <v>41662</v>
      </c>
      <c r="B35" s="220">
        <v>0</v>
      </c>
      <c r="C35">
        <f t="shared" si="3"/>
        <v>0</v>
      </c>
      <c r="D35">
        <f t="shared" si="4"/>
        <v>20.159999999999997</v>
      </c>
      <c r="E35">
        <f t="shared" si="1"/>
        <v>20160</v>
      </c>
      <c r="F35" s="18">
        <f t="shared" ca="1" si="0"/>
        <v>0</v>
      </c>
      <c r="G35" s="18">
        <f t="shared" ca="1" si="2"/>
        <v>14.375285182493776</v>
      </c>
    </row>
    <row r="36" spans="1:7" x14ac:dyDescent="0.75">
      <c r="A36" s="224">
        <v>41663</v>
      </c>
      <c r="B36" s="220">
        <v>0</v>
      </c>
      <c r="C36">
        <f t="shared" si="3"/>
        <v>0</v>
      </c>
      <c r="D36">
        <f t="shared" si="4"/>
        <v>20.159999999999997</v>
      </c>
      <c r="E36">
        <f t="shared" si="1"/>
        <v>20160</v>
      </c>
      <c r="F36" s="18">
        <f t="shared" ca="1" si="0"/>
        <v>0</v>
      </c>
      <c r="G36" s="18">
        <f t="shared" ca="1" si="2"/>
        <v>14.375285182493776</v>
      </c>
    </row>
    <row r="37" spans="1:7" x14ac:dyDescent="0.75">
      <c r="A37" s="224">
        <v>41664</v>
      </c>
      <c r="B37" s="220">
        <v>0</v>
      </c>
      <c r="C37">
        <f t="shared" si="3"/>
        <v>0</v>
      </c>
      <c r="D37">
        <f t="shared" si="4"/>
        <v>20.159999999999997</v>
      </c>
      <c r="E37">
        <f t="shared" si="1"/>
        <v>20160</v>
      </c>
      <c r="F37" s="18">
        <f t="shared" ca="1" si="0"/>
        <v>0</v>
      </c>
      <c r="G37" s="18">
        <f t="shared" ca="1" si="2"/>
        <v>14.375285182493776</v>
      </c>
    </row>
    <row r="38" spans="1:7" x14ac:dyDescent="0.75">
      <c r="A38" s="224">
        <v>41665</v>
      </c>
      <c r="B38" s="220">
        <v>0</v>
      </c>
      <c r="C38">
        <f t="shared" si="3"/>
        <v>0</v>
      </c>
      <c r="D38">
        <f t="shared" si="4"/>
        <v>20.159999999999997</v>
      </c>
      <c r="E38">
        <f t="shared" si="1"/>
        <v>20160</v>
      </c>
      <c r="F38" s="18">
        <f t="shared" ca="1" si="0"/>
        <v>0</v>
      </c>
      <c r="G38" s="18">
        <f t="shared" ca="1" si="2"/>
        <v>14.375285182493776</v>
      </c>
    </row>
    <row r="39" spans="1:7" x14ac:dyDescent="0.75">
      <c r="A39" s="224">
        <v>41666</v>
      </c>
      <c r="B39" s="220">
        <v>17.600000000000001</v>
      </c>
      <c r="C39">
        <f t="shared" si="3"/>
        <v>1.7600000000000002</v>
      </c>
      <c r="D39">
        <f t="shared" si="4"/>
        <v>21.919999999999998</v>
      </c>
      <c r="E39">
        <f t="shared" si="1"/>
        <v>21920</v>
      </c>
      <c r="F39" s="18">
        <f t="shared" ca="1" si="0"/>
        <v>1.2549852143446949</v>
      </c>
      <c r="G39" s="18">
        <f t="shared" ca="1" si="2"/>
        <v>15.630270396838471</v>
      </c>
    </row>
    <row r="40" spans="1:7" x14ac:dyDescent="0.75">
      <c r="A40" s="224">
        <v>41667</v>
      </c>
      <c r="B40" s="220">
        <v>0</v>
      </c>
      <c r="C40">
        <f t="shared" si="3"/>
        <v>0</v>
      </c>
      <c r="D40">
        <f t="shared" si="4"/>
        <v>21.919999999999998</v>
      </c>
      <c r="E40">
        <f t="shared" si="1"/>
        <v>21920</v>
      </c>
      <c r="F40" s="18">
        <f t="shared" ca="1" si="0"/>
        <v>0</v>
      </c>
      <c r="G40" s="18">
        <f t="shared" ca="1" si="2"/>
        <v>15.630270396838471</v>
      </c>
    </row>
    <row r="41" spans="1:7" x14ac:dyDescent="0.75">
      <c r="A41" s="224">
        <v>41668</v>
      </c>
      <c r="B41" s="220">
        <v>0</v>
      </c>
      <c r="C41">
        <f t="shared" si="3"/>
        <v>0</v>
      </c>
      <c r="D41">
        <f t="shared" si="4"/>
        <v>21.919999999999998</v>
      </c>
      <c r="E41">
        <f t="shared" si="1"/>
        <v>21920</v>
      </c>
      <c r="F41" s="18">
        <f t="shared" ca="1" si="0"/>
        <v>0</v>
      </c>
      <c r="G41" s="18">
        <f t="shared" ca="1" si="2"/>
        <v>15.630270396838471</v>
      </c>
    </row>
    <row r="42" spans="1:7" x14ac:dyDescent="0.75">
      <c r="A42" s="224">
        <v>41669</v>
      </c>
      <c r="B42" s="220">
        <v>0</v>
      </c>
      <c r="C42">
        <f t="shared" si="3"/>
        <v>0</v>
      </c>
      <c r="D42">
        <f t="shared" si="4"/>
        <v>21.919999999999998</v>
      </c>
      <c r="E42">
        <f t="shared" si="1"/>
        <v>21920</v>
      </c>
      <c r="F42" s="18">
        <f t="shared" ca="1" si="0"/>
        <v>0</v>
      </c>
      <c r="G42" s="18">
        <f t="shared" ca="1" si="2"/>
        <v>15.630270396838471</v>
      </c>
    </row>
    <row r="43" spans="1:7" x14ac:dyDescent="0.75">
      <c r="A43" s="224">
        <v>41670</v>
      </c>
      <c r="B43" s="220">
        <v>2.6</v>
      </c>
      <c r="C43">
        <f t="shared" si="3"/>
        <v>0.26</v>
      </c>
      <c r="D43">
        <f t="shared" si="4"/>
        <v>22.18</v>
      </c>
      <c r="E43">
        <f t="shared" si="1"/>
        <v>22180</v>
      </c>
      <c r="F43" s="18">
        <f t="shared" ca="1" si="0"/>
        <v>0.18539554302819355</v>
      </c>
      <c r="G43" s="18">
        <f t="shared" ca="1" si="2"/>
        <v>15.815665939866664</v>
      </c>
    </row>
    <row r="44" spans="1:7" x14ac:dyDescent="0.75">
      <c r="A44" s="224">
        <v>41671</v>
      </c>
      <c r="B44" s="220">
        <v>2.6</v>
      </c>
      <c r="C44">
        <f t="shared" si="3"/>
        <v>0.26</v>
      </c>
      <c r="D44">
        <f t="shared" si="4"/>
        <v>21.900000000000002</v>
      </c>
      <c r="E44">
        <f t="shared" si="1"/>
        <v>22440</v>
      </c>
      <c r="F44" s="18">
        <f t="shared" ca="1" si="0"/>
        <v>0.18539554302819355</v>
      </c>
      <c r="G44" s="18">
        <f t="shared" ca="1" si="2"/>
        <v>16.001061482894858</v>
      </c>
    </row>
    <row r="45" spans="1:7" x14ac:dyDescent="0.75">
      <c r="A45" s="224">
        <v>41672</v>
      </c>
      <c r="B45" s="220">
        <v>0</v>
      </c>
      <c r="C45">
        <f t="shared" si="3"/>
        <v>0</v>
      </c>
      <c r="D45">
        <f t="shared" si="4"/>
        <v>21.360000000000003</v>
      </c>
      <c r="E45">
        <f t="shared" si="1"/>
        <v>22440</v>
      </c>
      <c r="F45" s="18">
        <f t="shared" ca="1" si="0"/>
        <v>0</v>
      </c>
      <c r="G45" s="18">
        <f t="shared" ca="1" si="2"/>
        <v>16.001061482894858</v>
      </c>
    </row>
    <row r="46" spans="1:7" x14ac:dyDescent="0.75">
      <c r="A46" s="224">
        <v>41673</v>
      </c>
      <c r="B46" s="220">
        <v>0</v>
      </c>
      <c r="C46">
        <f t="shared" si="3"/>
        <v>0</v>
      </c>
      <c r="D46">
        <f t="shared" si="4"/>
        <v>20.820000000000004</v>
      </c>
      <c r="E46">
        <f t="shared" si="1"/>
        <v>22440</v>
      </c>
      <c r="F46" s="18">
        <f t="shared" ca="1" si="0"/>
        <v>0</v>
      </c>
      <c r="G46" s="18">
        <f t="shared" ca="1" si="2"/>
        <v>16.001061482894858</v>
      </c>
    </row>
    <row r="47" spans="1:7" x14ac:dyDescent="0.75">
      <c r="A47" s="224">
        <v>41674</v>
      </c>
      <c r="B47" s="220">
        <v>0</v>
      </c>
      <c r="C47">
        <f t="shared" si="3"/>
        <v>0</v>
      </c>
      <c r="D47">
        <f t="shared" si="4"/>
        <v>20.280000000000005</v>
      </c>
      <c r="E47">
        <f t="shared" si="1"/>
        <v>22440</v>
      </c>
      <c r="F47" s="18">
        <f t="shared" ca="1" si="0"/>
        <v>0</v>
      </c>
      <c r="G47" s="18">
        <f t="shared" ca="1" si="2"/>
        <v>16.001061482894858</v>
      </c>
    </row>
    <row r="48" spans="1:7" x14ac:dyDescent="0.75">
      <c r="A48" s="224">
        <v>41675</v>
      </c>
      <c r="B48" s="220">
        <v>0</v>
      </c>
      <c r="C48">
        <f t="shared" si="3"/>
        <v>0</v>
      </c>
      <c r="D48">
        <f t="shared" si="4"/>
        <v>19.740000000000006</v>
      </c>
      <c r="E48">
        <f t="shared" si="1"/>
        <v>22440</v>
      </c>
      <c r="F48" s="18">
        <f t="shared" ca="1" si="0"/>
        <v>0</v>
      </c>
      <c r="G48" s="18">
        <f t="shared" ca="1" si="2"/>
        <v>16.001061482894858</v>
      </c>
    </row>
    <row r="49" spans="1:7" x14ac:dyDescent="0.75">
      <c r="A49" s="224">
        <v>41676</v>
      </c>
      <c r="B49" s="220">
        <v>0</v>
      </c>
      <c r="C49">
        <f t="shared" si="3"/>
        <v>0</v>
      </c>
      <c r="D49">
        <f t="shared" si="4"/>
        <v>19.200000000000006</v>
      </c>
      <c r="E49">
        <f t="shared" si="1"/>
        <v>22440</v>
      </c>
      <c r="F49" s="18">
        <f t="shared" ca="1" si="0"/>
        <v>0</v>
      </c>
      <c r="G49" s="18">
        <f t="shared" ca="1" si="2"/>
        <v>16.001061482894858</v>
      </c>
    </row>
    <row r="50" spans="1:7" x14ac:dyDescent="0.75">
      <c r="A50" s="224">
        <v>41677</v>
      </c>
      <c r="B50" s="220">
        <v>0</v>
      </c>
      <c r="C50">
        <f t="shared" si="3"/>
        <v>0</v>
      </c>
      <c r="D50">
        <f t="shared" si="4"/>
        <v>18.660000000000007</v>
      </c>
      <c r="E50">
        <f t="shared" si="1"/>
        <v>22440</v>
      </c>
      <c r="F50" s="18">
        <f t="shared" ca="1" si="0"/>
        <v>0</v>
      </c>
      <c r="G50" s="18">
        <f t="shared" ca="1" si="2"/>
        <v>16.001061482894858</v>
      </c>
    </row>
    <row r="51" spans="1:7" x14ac:dyDescent="0.75">
      <c r="A51" s="224">
        <v>41678</v>
      </c>
      <c r="B51" s="220">
        <v>0</v>
      </c>
      <c r="C51">
        <f t="shared" si="3"/>
        <v>0</v>
      </c>
      <c r="D51">
        <f t="shared" si="4"/>
        <v>18.120000000000008</v>
      </c>
      <c r="E51">
        <f t="shared" si="1"/>
        <v>22440</v>
      </c>
      <c r="F51" s="18">
        <f t="shared" ca="1" si="0"/>
        <v>0</v>
      </c>
      <c r="G51" s="18">
        <f t="shared" ca="1" si="2"/>
        <v>16.001061482894858</v>
      </c>
    </row>
    <row r="52" spans="1:7" x14ac:dyDescent="0.75">
      <c r="A52" s="224">
        <v>41679</v>
      </c>
      <c r="B52" s="220">
        <v>12.2</v>
      </c>
      <c r="C52">
        <f t="shared" si="3"/>
        <v>1.22</v>
      </c>
      <c r="D52">
        <f t="shared" si="4"/>
        <v>18.800000000000008</v>
      </c>
      <c r="E52">
        <f t="shared" si="1"/>
        <v>23660</v>
      </c>
      <c r="F52" s="18">
        <f t="shared" ca="1" si="0"/>
        <v>0.86993293267075422</v>
      </c>
      <c r="G52" s="18">
        <f t="shared" ca="1" si="2"/>
        <v>16.870994415565612</v>
      </c>
    </row>
    <row r="53" spans="1:7" x14ac:dyDescent="0.75">
      <c r="A53" s="225">
        <v>41680</v>
      </c>
      <c r="B53" s="226">
        <v>13.4</v>
      </c>
      <c r="C53">
        <f t="shared" si="3"/>
        <v>1.34</v>
      </c>
      <c r="D53" s="73">
        <f t="shared" si="4"/>
        <v>19.600000000000009</v>
      </c>
      <c r="E53">
        <f t="shared" si="1"/>
        <v>25000</v>
      </c>
      <c r="F53" s="18">
        <f t="shared" ca="1" si="0"/>
        <v>0.95550010637607441</v>
      </c>
      <c r="G53" s="18">
        <f t="shared" ca="1" si="2"/>
        <v>17.826494521941687</v>
      </c>
    </row>
    <row r="54" spans="1:7" x14ac:dyDescent="0.75">
      <c r="A54" s="224">
        <v>41681</v>
      </c>
      <c r="B54" s="220">
        <v>46.6</v>
      </c>
      <c r="C54">
        <f t="shared" si="3"/>
        <v>2.5</v>
      </c>
      <c r="D54">
        <f t="shared" si="4"/>
        <v>21.560000000000009</v>
      </c>
      <c r="E54">
        <f t="shared" si="1"/>
        <v>27500</v>
      </c>
      <c r="F54" s="18">
        <f t="shared" ca="1" si="0"/>
        <v>1.7826494521941685</v>
      </c>
      <c r="G54" s="18">
        <f t="shared" ca="1" si="2"/>
        <v>19.609143974135854</v>
      </c>
    </row>
    <row r="55" spans="1:7" x14ac:dyDescent="0.75">
      <c r="A55" s="224">
        <v>41682</v>
      </c>
      <c r="B55" s="220">
        <v>16.8</v>
      </c>
      <c r="C55">
        <f t="shared" si="3"/>
        <v>1.68</v>
      </c>
      <c r="D55">
        <f t="shared" si="4"/>
        <v>22.70000000000001</v>
      </c>
      <c r="E55">
        <f t="shared" si="1"/>
        <v>29180</v>
      </c>
      <c r="F55" s="18">
        <f t="shared" ca="1" si="0"/>
        <v>1.1979404318744813</v>
      </c>
      <c r="G55" s="18">
        <f t="shared" ca="1" si="2"/>
        <v>20.807084406010336</v>
      </c>
    </row>
    <row r="56" spans="1:7" x14ac:dyDescent="0.75">
      <c r="A56" s="224">
        <v>41683</v>
      </c>
      <c r="B56" s="220">
        <v>15.6</v>
      </c>
      <c r="C56">
        <f t="shared" si="3"/>
        <v>1.56</v>
      </c>
      <c r="D56">
        <f t="shared" si="4"/>
        <v>23.72000000000001</v>
      </c>
      <c r="E56">
        <f t="shared" si="1"/>
        <v>30740</v>
      </c>
      <c r="F56" s="18">
        <f t="shared" ca="1" si="0"/>
        <v>1.1123732581691612</v>
      </c>
      <c r="G56" s="18">
        <f t="shared" ca="1" si="2"/>
        <v>21.919457664179497</v>
      </c>
    </row>
    <row r="57" spans="1:7" x14ac:dyDescent="0.75">
      <c r="A57" s="224">
        <v>41684</v>
      </c>
      <c r="B57" s="220">
        <v>3</v>
      </c>
      <c r="C57">
        <f t="shared" si="3"/>
        <v>0.3</v>
      </c>
      <c r="D57">
        <f t="shared" si="4"/>
        <v>23.480000000000011</v>
      </c>
      <c r="E57">
        <f t="shared" si="1"/>
        <v>31040</v>
      </c>
      <c r="F57" s="18">
        <f t="shared" ca="1" si="0"/>
        <v>0.21391793426330025</v>
      </c>
      <c r="G57" s="18">
        <f t="shared" ca="1" si="2"/>
        <v>22.133375598442797</v>
      </c>
    </row>
    <row r="58" spans="1:7" x14ac:dyDescent="0.75">
      <c r="A58" s="224">
        <v>41685</v>
      </c>
      <c r="B58" s="220">
        <v>11.6</v>
      </c>
      <c r="C58">
        <f t="shared" si="3"/>
        <v>1.1599999999999999</v>
      </c>
      <c r="D58">
        <f t="shared" si="4"/>
        <v>24.100000000000012</v>
      </c>
      <c r="E58">
        <f t="shared" si="1"/>
        <v>32200</v>
      </c>
      <c r="F58" s="18">
        <f t="shared" ca="1" si="0"/>
        <v>0.82714934581809429</v>
      </c>
      <c r="G58" s="18">
        <f t="shared" ca="1" si="2"/>
        <v>22.960524944260889</v>
      </c>
    </row>
    <row r="59" spans="1:7" x14ac:dyDescent="0.75">
      <c r="A59" s="224">
        <v>41686</v>
      </c>
      <c r="B59" s="220">
        <v>19</v>
      </c>
      <c r="C59">
        <f t="shared" si="3"/>
        <v>1.9</v>
      </c>
      <c r="D59">
        <f t="shared" si="4"/>
        <v>25.460000000000012</v>
      </c>
      <c r="E59">
        <f t="shared" si="1"/>
        <v>34100</v>
      </c>
      <c r="F59" s="18">
        <f t="shared" ca="1" si="0"/>
        <v>1.3548135836675681</v>
      </c>
      <c r="G59" s="18">
        <f t="shared" ca="1" si="2"/>
        <v>24.315338527928457</v>
      </c>
    </row>
    <row r="60" spans="1:7" x14ac:dyDescent="0.75">
      <c r="A60" s="224">
        <v>41687</v>
      </c>
      <c r="B60" s="220">
        <v>9.1999999999999993</v>
      </c>
      <c r="C60">
        <f t="shared" si="3"/>
        <v>0.91999999999999993</v>
      </c>
      <c r="D60">
        <f t="shared" si="4"/>
        <v>25.840000000000011</v>
      </c>
      <c r="E60">
        <f t="shared" si="1"/>
        <v>35020</v>
      </c>
      <c r="F60" s="18">
        <f t="shared" ca="1" si="0"/>
        <v>0.65601499840745392</v>
      </c>
      <c r="G60" s="18">
        <f t="shared" ca="1" si="2"/>
        <v>24.971353526335911</v>
      </c>
    </row>
    <row r="61" spans="1:7" x14ac:dyDescent="0.75">
      <c r="A61" s="224">
        <v>41688</v>
      </c>
      <c r="B61" s="220">
        <v>12.6</v>
      </c>
      <c r="C61">
        <f t="shared" si="3"/>
        <v>1.26</v>
      </c>
      <c r="D61">
        <f t="shared" si="4"/>
        <v>26</v>
      </c>
      <c r="E61">
        <f t="shared" si="1"/>
        <v>36280</v>
      </c>
      <c r="F61" s="18">
        <f t="shared" ca="1" si="0"/>
        <v>0.89845532390586091</v>
      </c>
      <c r="G61" s="18">
        <f t="shared" ca="1" si="2"/>
        <v>25.869808850241771</v>
      </c>
    </row>
    <row r="62" spans="1:7" x14ac:dyDescent="0.75">
      <c r="A62" s="224">
        <v>41689</v>
      </c>
      <c r="B62" s="220">
        <v>21.8</v>
      </c>
      <c r="C62">
        <f t="shared" si="3"/>
        <v>2.1800000000000002</v>
      </c>
      <c r="D62">
        <f t="shared" si="4"/>
        <v>26</v>
      </c>
      <c r="E62">
        <f t="shared" si="1"/>
        <v>38460</v>
      </c>
      <c r="F62" s="18">
        <f t="shared" ca="1" si="0"/>
        <v>1.5544703223133149</v>
      </c>
      <c r="G62" s="18">
        <f t="shared" ca="1" si="2"/>
        <v>27.424279172555085</v>
      </c>
    </row>
    <row r="63" spans="1:7" x14ac:dyDescent="0.75">
      <c r="A63" s="224">
        <v>41690</v>
      </c>
      <c r="B63" s="220">
        <v>2.4</v>
      </c>
      <c r="C63">
        <f t="shared" si="3"/>
        <v>0.24</v>
      </c>
      <c r="D63">
        <f t="shared" si="4"/>
        <v>25.7</v>
      </c>
      <c r="E63">
        <f t="shared" si="1"/>
        <v>38700</v>
      </c>
      <c r="F63" s="18">
        <f t="shared" ca="1" si="0"/>
        <v>0.17113434741064018</v>
      </c>
      <c r="G63" s="18">
        <f t="shared" ca="1" si="2"/>
        <v>27.595413519965724</v>
      </c>
    </row>
    <row r="64" spans="1:7" x14ac:dyDescent="0.75">
      <c r="A64" s="224">
        <v>41691</v>
      </c>
      <c r="B64" s="220">
        <v>0.8</v>
      </c>
      <c r="C64">
        <f t="shared" si="3"/>
        <v>0.08</v>
      </c>
      <c r="D64">
        <f t="shared" si="4"/>
        <v>25.24</v>
      </c>
      <c r="E64">
        <f t="shared" si="1"/>
        <v>38780</v>
      </c>
      <c r="F64" s="18">
        <f t="shared" ca="1" si="0"/>
        <v>5.7044782470213391E-2</v>
      </c>
      <c r="G64" s="18">
        <f t="shared" ca="1" si="2"/>
        <v>27.652458302435939</v>
      </c>
    </row>
    <row r="65" spans="1:7" x14ac:dyDescent="0.75">
      <c r="A65" s="224">
        <v>41692</v>
      </c>
      <c r="B65" s="220">
        <v>4.8</v>
      </c>
      <c r="C65">
        <f t="shared" si="3"/>
        <v>0.48</v>
      </c>
      <c r="D65">
        <f t="shared" si="4"/>
        <v>25.18</v>
      </c>
      <c r="E65">
        <f t="shared" si="1"/>
        <v>39260</v>
      </c>
      <c r="F65" s="18">
        <f t="shared" ca="1" si="0"/>
        <v>0.34226869482128036</v>
      </c>
      <c r="G65" s="18">
        <f t="shared" ca="1" si="2"/>
        <v>27.994726997257221</v>
      </c>
    </row>
    <row r="66" spans="1:7" x14ac:dyDescent="0.75">
      <c r="A66" s="224">
        <v>41693</v>
      </c>
      <c r="B66" s="220">
        <v>14.6</v>
      </c>
      <c r="C66">
        <f t="shared" si="3"/>
        <v>1.46</v>
      </c>
      <c r="D66">
        <f t="shared" si="4"/>
        <v>26</v>
      </c>
      <c r="E66">
        <f t="shared" si="1"/>
        <v>40720</v>
      </c>
      <c r="F66" s="18">
        <f t="shared" ca="1" si="0"/>
        <v>1.0410672800813945</v>
      </c>
      <c r="G66" s="18">
        <f t="shared" ca="1" si="2"/>
        <v>29.035794277338617</v>
      </c>
    </row>
    <row r="67" spans="1:7" x14ac:dyDescent="0.75">
      <c r="A67" s="224">
        <v>41694</v>
      </c>
      <c r="B67" s="220">
        <v>6.8</v>
      </c>
      <c r="C67">
        <f t="shared" si="3"/>
        <v>0.68</v>
      </c>
      <c r="D67">
        <f t="shared" si="4"/>
        <v>26</v>
      </c>
      <c r="E67">
        <f t="shared" si="1"/>
        <v>41400</v>
      </c>
      <c r="F67" s="18">
        <f t="shared" ca="1" si="0"/>
        <v>0.48488065099681388</v>
      </c>
      <c r="G67" s="18">
        <f t="shared" ca="1" si="2"/>
        <v>29.520674928335431</v>
      </c>
    </row>
    <row r="68" spans="1:7" x14ac:dyDescent="0.75">
      <c r="A68" s="224">
        <v>41695</v>
      </c>
      <c r="B68" s="220">
        <v>0</v>
      </c>
      <c r="C68">
        <f t="shared" si="3"/>
        <v>0</v>
      </c>
      <c r="D68">
        <f t="shared" si="4"/>
        <v>25.46</v>
      </c>
      <c r="E68">
        <f t="shared" si="1"/>
        <v>41400</v>
      </c>
      <c r="F68" s="18">
        <f t="shared" ca="1" si="0"/>
        <v>0</v>
      </c>
      <c r="G68" s="18">
        <f t="shared" ca="1" si="2"/>
        <v>29.520674928335431</v>
      </c>
    </row>
    <row r="69" spans="1:7" x14ac:dyDescent="0.75">
      <c r="A69" s="224">
        <v>41696</v>
      </c>
      <c r="B69" s="220">
        <v>0.8</v>
      </c>
      <c r="C69">
        <f t="shared" si="3"/>
        <v>0.08</v>
      </c>
      <c r="D69">
        <f t="shared" si="4"/>
        <v>25</v>
      </c>
      <c r="E69">
        <f t="shared" si="1"/>
        <v>41480</v>
      </c>
      <c r="F69" s="18">
        <f t="shared" ca="1" si="0"/>
        <v>5.7044782470213391E-2</v>
      </c>
      <c r="G69" s="18">
        <f t="shared" ca="1" si="2"/>
        <v>29.577719710805646</v>
      </c>
    </row>
    <row r="70" spans="1:7" x14ac:dyDescent="0.75">
      <c r="A70" s="224">
        <v>41697</v>
      </c>
      <c r="B70" s="220">
        <v>0</v>
      </c>
      <c r="C70">
        <f t="shared" si="3"/>
        <v>0</v>
      </c>
      <c r="D70">
        <f t="shared" si="4"/>
        <v>24.46</v>
      </c>
      <c r="E70">
        <f t="shared" si="1"/>
        <v>41480</v>
      </c>
      <c r="F70" s="18">
        <f t="shared" ca="1" si="0"/>
        <v>0</v>
      </c>
      <c r="G70" s="18">
        <f t="shared" ca="1" si="2"/>
        <v>29.577719710805646</v>
      </c>
    </row>
    <row r="71" spans="1:7" x14ac:dyDescent="0.75">
      <c r="A71" s="224">
        <v>41698</v>
      </c>
      <c r="B71" s="220">
        <v>0.4</v>
      </c>
      <c r="C71">
        <f t="shared" si="3"/>
        <v>0.04</v>
      </c>
      <c r="D71">
        <f t="shared" si="4"/>
        <v>23.96</v>
      </c>
      <c r="E71">
        <f t="shared" si="1"/>
        <v>41520</v>
      </c>
      <c r="F71" s="18">
        <f t="shared" ca="1" si="0"/>
        <v>2.8522391235106696E-2</v>
      </c>
      <c r="G71" s="18">
        <f t="shared" ca="1" si="2"/>
        <v>29.606242102040753</v>
      </c>
    </row>
    <row r="72" spans="1:7" x14ac:dyDescent="0.75">
      <c r="A72" s="224">
        <v>41699</v>
      </c>
      <c r="B72" s="220">
        <v>2</v>
      </c>
      <c r="C72">
        <f t="shared" si="3"/>
        <v>0.2</v>
      </c>
      <c r="D72">
        <f t="shared" si="4"/>
        <v>23.62</v>
      </c>
      <c r="E72">
        <f t="shared" si="1"/>
        <v>41720</v>
      </c>
      <c r="F72" s="18">
        <f t="shared" ca="1" si="0"/>
        <v>0.14261195617553349</v>
      </c>
      <c r="G72" s="18">
        <f t="shared" ca="1" si="2"/>
        <v>29.748854058216285</v>
      </c>
    </row>
    <row r="73" spans="1:7" x14ac:dyDescent="0.75">
      <c r="A73" s="224">
        <v>41700</v>
      </c>
      <c r="B73" s="220">
        <v>19</v>
      </c>
      <c r="C73">
        <f t="shared" si="3"/>
        <v>1.9</v>
      </c>
      <c r="D73">
        <f t="shared" si="4"/>
        <v>24.98</v>
      </c>
      <c r="E73">
        <f t="shared" si="1"/>
        <v>43620</v>
      </c>
      <c r="F73" s="18">
        <f t="shared" ca="1" si="0"/>
        <v>1.3548135836675681</v>
      </c>
      <c r="G73" s="18">
        <f t="shared" ca="1" si="2"/>
        <v>31.103667641883852</v>
      </c>
    </row>
    <row r="74" spans="1:7" x14ac:dyDescent="0.75">
      <c r="A74" s="224">
        <v>41701</v>
      </c>
      <c r="B74" s="220">
        <v>1</v>
      </c>
      <c r="C74">
        <f t="shared" si="3"/>
        <v>0.1</v>
      </c>
      <c r="D74">
        <f t="shared" si="4"/>
        <v>24.540000000000003</v>
      </c>
      <c r="E74">
        <f t="shared" si="1"/>
        <v>43720</v>
      </c>
      <c r="F74" s="18">
        <f t="shared" ca="1" si="0"/>
        <v>7.1305978087766744E-2</v>
      </c>
      <c r="G74" s="18">
        <f t="shared" ca="1" si="2"/>
        <v>31.17497361997162</v>
      </c>
    </row>
    <row r="75" spans="1:7" x14ac:dyDescent="0.75">
      <c r="A75" s="224">
        <v>41702</v>
      </c>
      <c r="B75" s="220">
        <v>2.4</v>
      </c>
      <c r="C75">
        <f t="shared" si="3"/>
        <v>0.24</v>
      </c>
      <c r="D75">
        <f t="shared" si="4"/>
        <v>24.240000000000002</v>
      </c>
      <c r="E75">
        <f t="shared" si="1"/>
        <v>43960</v>
      </c>
      <c r="F75" s="18">
        <f t="shared" ca="1" si="0"/>
        <v>0.17113434741064018</v>
      </c>
      <c r="G75" s="18">
        <f t="shared" ca="1" si="2"/>
        <v>31.34610796738226</v>
      </c>
    </row>
    <row r="76" spans="1:7" x14ac:dyDescent="0.75">
      <c r="A76" s="224">
        <v>41703</v>
      </c>
      <c r="B76" s="220">
        <v>23.8</v>
      </c>
      <c r="C76">
        <f t="shared" si="3"/>
        <v>2.38</v>
      </c>
      <c r="D76">
        <f t="shared" si="4"/>
        <v>26</v>
      </c>
      <c r="E76">
        <f t="shared" si="1"/>
        <v>46340</v>
      </c>
      <c r="F76" s="18">
        <f t="shared" ca="1" si="0"/>
        <v>1.6970822784888486</v>
      </c>
      <c r="G76" s="18">
        <f t="shared" ca="1" si="2"/>
        <v>33.043190245871109</v>
      </c>
    </row>
    <row r="77" spans="1:7" x14ac:dyDescent="0.75">
      <c r="A77" s="224">
        <v>41704</v>
      </c>
      <c r="B77" s="220">
        <v>8.6</v>
      </c>
      <c r="C77">
        <f t="shared" si="3"/>
        <v>0.86</v>
      </c>
      <c r="D77">
        <f t="shared" si="4"/>
        <v>26</v>
      </c>
      <c r="E77">
        <f t="shared" si="1"/>
        <v>47200</v>
      </c>
      <c r="F77" s="18">
        <f t="shared" ref="F77:F140" ca="1" si="5">(C77*1000/$B$2)/60</f>
        <v>0.61323141155479399</v>
      </c>
      <c r="G77" s="18">
        <f t="shared" ca="1" si="2"/>
        <v>33.656421657425902</v>
      </c>
    </row>
    <row r="78" spans="1:7" x14ac:dyDescent="0.75">
      <c r="A78" s="224">
        <v>41705</v>
      </c>
      <c r="B78" s="220">
        <v>34</v>
      </c>
      <c r="C78">
        <f t="shared" si="3"/>
        <v>2.5</v>
      </c>
      <c r="D78">
        <f t="shared" ref="D78:D141" si="6">IF(A78&lt;$B$10,IF(D77+C78 &gt;$B$5, $B$5,  D77+C78),IF(D77+C78-$B$7/1000&gt;$B$5, $B$5, IF(D77+C78-$B$7/1000 &lt; 0, 0,D77+C78-$B$7/1000)))</f>
        <v>26</v>
      </c>
      <c r="E78">
        <f t="shared" ref="E78:E141" si="7">C78*1000+E77</f>
        <v>49700</v>
      </c>
      <c r="F78" s="18">
        <f t="shared" ca="1" si="5"/>
        <v>1.7826494521941685</v>
      </c>
      <c r="G78" s="18">
        <f t="shared" ref="G78:G141" ca="1" si="8">F78+G77</f>
        <v>35.439071109620073</v>
      </c>
    </row>
    <row r="79" spans="1:7" x14ac:dyDescent="0.75">
      <c r="A79" s="224">
        <v>41706</v>
      </c>
      <c r="B79" s="220">
        <v>52.4</v>
      </c>
      <c r="C79">
        <f t="shared" ref="C79:C142" si="9">IF(B79*$B$3/1000&gt;$B$4, $B$4, B79*$B$3/1000)</f>
        <v>2.5</v>
      </c>
      <c r="D79">
        <f t="shared" si="6"/>
        <v>26</v>
      </c>
      <c r="E79">
        <f t="shared" si="7"/>
        <v>52200</v>
      </c>
      <c r="F79" s="18">
        <f t="shared" ca="1" si="5"/>
        <v>1.7826494521941685</v>
      </c>
      <c r="G79" s="18">
        <f t="shared" ca="1" si="8"/>
        <v>37.221720561814244</v>
      </c>
    </row>
    <row r="80" spans="1:7" x14ac:dyDescent="0.75">
      <c r="A80" s="224">
        <v>41707</v>
      </c>
      <c r="B80" s="220">
        <v>10.6</v>
      </c>
      <c r="C80">
        <f t="shared" si="9"/>
        <v>1.06</v>
      </c>
      <c r="D80">
        <f t="shared" si="6"/>
        <v>26</v>
      </c>
      <c r="E80">
        <f t="shared" si="7"/>
        <v>53260</v>
      </c>
      <c r="F80" s="18">
        <f t="shared" ca="1" si="5"/>
        <v>0.75584336773032745</v>
      </c>
      <c r="G80" s="18">
        <f t="shared" ca="1" si="8"/>
        <v>37.977563929544573</v>
      </c>
    </row>
    <row r="81" spans="1:7" x14ac:dyDescent="0.75">
      <c r="A81" s="224">
        <v>41708</v>
      </c>
      <c r="B81" s="220">
        <v>2.4</v>
      </c>
      <c r="C81">
        <f t="shared" si="9"/>
        <v>0.24</v>
      </c>
      <c r="D81">
        <f t="shared" si="6"/>
        <v>25.7</v>
      </c>
      <c r="E81">
        <f t="shared" si="7"/>
        <v>53500</v>
      </c>
      <c r="F81" s="18">
        <f t="shared" ca="1" si="5"/>
        <v>0.17113434741064018</v>
      </c>
      <c r="G81" s="18">
        <f t="shared" ca="1" si="8"/>
        <v>38.148698276955216</v>
      </c>
    </row>
    <row r="82" spans="1:7" x14ac:dyDescent="0.75">
      <c r="A82" s="224">
        <v>41709</v>
      </c>
      <c r="B82" s="220">
        <v>0</v>
      </c>
      <c r="C82">
        <f t="shared" si="9"/>
        <v>0</v>
      </c>
      <c r="D82">
        <f t="shared" si="6"/>
        <v>25.16</v>
      </c>
      <c r="E82">
        <f t="shared" si="7"/>
        <v>53500</v>
      </c>
      <c r="F82" s="18">
        <f t="shared" ca="1" si="5"/>
        <v>0</v>
      </c>
      <c r="G82" s="18">
        <f t="shared" ca="1" si="8"/>
        <v>38.148698276955216</v>
      </c>
    </row>
    <row r="83" spans="1:7" x14ac:dyDescent="0.75">
      <c r="A83" s="224">
        <v>41710</v>
      </c>
      <c r="B83" s="220">
        <v>2.8</v>
      </c>
      <c r="C83">
        <f t="shared" si="9"/>
        <v>0.28000000000000003</v>
      </c>
      <c r="D83">
        <f t="shared" si="6"/>
        <v>24.900000000000002</v>
      </c>
      <c r="E83">
        <f t="shared" si="7"/>
        <v>53780</v>
      </c>
      <c r="F83" s="18">
        <f t="shared" ca="1" si="5"/>
        <v>0.19965673864574687</v>
      </c>
      <c r="G83" s="18">
        <f t="shared" ca="1" si="8"/>
        <v>38.348355015600966</v>
      </c>
    </row>
    <row r="84" spans="1:7" x14ac:dyDescent="0.75">
      <c r="A84" s="224">
        <v>41711</v>
      </c>
      <c r="B84" s="220">
        <v>20.2</v>
      </c>
      <c r="C84">
        <f t="shared" si="9"/>
        <v>2.02</v>
      </c>
      <c r="D84">
        <f t="shared" si="6"/>
        <v>26</v>
      </c>
      <c r="E84">
        <f t="shared" si="7"/>
        <v>55800</v>
      </c>
      <c r="F84" s="18">
        <f t="shared" ca="1" si="5"/>
        <v>1.4403807573728882</v>
      </c>
      <c r="G84" s="18">
        <f t="shared" ca="1" si="8"/>
        <v>39.788735772973851</v>
      </c>
    </row>
    <row r="85" spans="1:7" x14ac:dyDescent="0.75">
      <c r="A85" s="224">
        <v>41712</v>
      </c>
      <c r="B85" s="220">
        <v>13.8</v>
      </c>
      <c r="C85">
        <f t="shared" si="9"/>
        <v>1.38</v>
      </c>
      <c r="D85">
        <f t="shared" si="6"/>
        <v>26</v>
      </c>
      <c r="E85">
        <f t="shared" si="7"/>
        <v>57180</v>
      </c>
      <c r="F85" s="18">
        <f t="shared" ca="1" si="5"/>
        <v>0.98402249761118099</v>
      </c>
      <c r="G85" s="18">
        <f t="shared" ca="1" si="8"/>
        <v>40.77275827058503</v>
      </c>
    </row>
    <row r="86" spans="1:7" x14ac:dyDescent="0.75">
      <c r="A86" s="224">
        <v>41713</v>
      </c>
      <c r="B86" s="220">
        <v>22.8</v>
      </c>
      <c r="C86">
        <f t="shared" si="9"/>
        <v>2.2799999999999998</v>
      </c>
      <c r="D86">
        <f t="shared" si="6"/>
        <v>26</v>
      </c>
      <c r="E86">
        <f t="shared" si="7"/>
        <v>59460</v>
      </c>
      <c r="F86" s="18">
        <f t="shared" ca="1" si="5"/>
        <v>1.6257763004010817</v>
      </c>
      <c r="G86" s="18">
        <f t="shared" ca="1" si="8"/>
        <v>42.398534570986108</v>
      </c>
    </row>
    <row r="87" spans="1:7" x14ac:dyDescent="0.75">
      <c r="A87" s="224">
        <v>41714</v>
      </c>
      <c r="B87" s="220">
        <v>5.4</v>
      </c>
      <c r="C87">
        <f t="shared" si="9"/>
        <v>0.54</v>
      </c>
      <c r="D87">
        <f t="shared" si="6"/>
        <v>26</v>
      </c>
      <c r="E87">
        <f t="shared" si="7"/>
        <v>60000</v>
      </c>
      <c r="F87" s="18">
        <f t="shared" ca="1" si="5"/>
        <v>0.3850522816739404</v>
      </c>
      <c r="G87" s="18">
        <f t="shared" ca="1" si="8"/>
        <v>42.783586852660051</v>
      </c>
    </row>
    <row r="88" spans="1:7" x14ac:dyDescent="0.75">
      <c r="A88" s="224">
        <v>41715</v>
      </c>
      <c r="B88" s="220">
        <v>0.4</v>
      </c>
      <c r="C88">
        <f t="shared" si="9"/>
        <v>0.04</v>
      </c>
      <c r="D88">
        <f t="shared" si="6"/>
        <v>25.5</v>
      </c>
      <c r="E88">
        <f t="shared" si="7"/>
        <v>60040</v>
      </c>
      <c r="F88" s="18">
        <f t="shared" ca="1" si="5"/>
        <v>2.8522391235106696E-2</v>
      </c>
      <c r="G88" s="18">
        <f t="shared" ca="1" si="8"/>
        <v>42.812109243895158</v>
      </c>
    </row>
    <row r="89" spans="1:7" x14ac:dyDescent="0.75">
      <c r="A89" s="224">
        <v>41716</v>
      </c>
      <c r="B89" s="220">
        <v>31</v>
      </c>
      <c r="C89">
        <f t="shared" si="9"/>
        <v>2.5</v>
      </c>
      <c r="D89">
        <f t="shared" si="6"/>
        <v>26</v>
      </c>
      <c r="E89">
        <f t="shared" si="7"/>
        <v>62540</v>
      </c>
      <c r="F89" s="18">
        <f t="shared" ca="1" si="5"/>
        <v>1.7826494521941685</v>
      </c>
      <c r="G89" s="18">
        <f t="shared" ca="1" si="8"/>
        <v>44.594758696089329</v>
      </c>
    </row>
    <row r="90" spans="1:7" x14ac:dyDescent="0.75">
      <c r="A90" s="224">
        <v>41717</v>
      </c>
      <c r="B90" s="220">
        <v>1.6</v>
      </c>
      <c r="C90">
        <f t="shared" si="9"/>
        <v>0.16</v>
      </c>
      <c r="D90">
        <f t="shared" si="6"/>
        <v>25.62</v>
      </c>
      <c r="E90">
        <f t="shared" si="7"/>
        <v>62700</v>
      </c>
      <c r="F90" s="18">
        <f t="shared" ca="1" si="5"/>
        <v>0.11408956494042678</v>
      </c>
      <c r="G90" s="18">
        <f t="shared" ca="1" si="8"/>
        <v>44.708848261029758</v>
      </c>
    </row>
    <row r="91" spans="1:7" x14ac:dyDescent="0.75">
      <c r="A91" s="224">
        <v>41718</v>
      </c>
      <c r="B91" s="220">
        <v>1.6</v>
      </c>
      <c r="C91">
        <f t="shared" si="9"/>
        <v>0.16</v>
      </c>
      <c r="D91">
        <f t="shared" si="6"/>
        <v>25.240000000000002</v>
      </c>
      <c r="E91">
        <f t="shared" si="7"/>
        <v>62860</v>
      </c>
      <c r="F91" s="18">
        <f t="shared" ca="1" si="5"/>
        <v>0.11408956494042678</v>
      </c>
      <c r="G91" s="18">
        <f t="shared" ca="1" si="8"/>
        <v>44.822937825970186</v>
      </c>
    </row>
    <row r="92" spans="1:7" x14ac:dyDescent="0.75">
      <c r="A92" s="224">
        <v>41719</v>
      </c>
      <c r="B92" s="220">
        <v>7.6</v>
      </c>
      <c r="C92">
        <f t="shared" si="9"/>
        <v>0.76</v>
      </c>
      <c r="D92">
        <f t="shared" si="6"/>
        <v>25.460000000000004</v>
      </c>
      <c r="E92">
        <f t="shared" si="7"/>
        <v>63620</v>
      </c>
      <c r="F92" s="18">
        <f t="shared" ca="1" si="5"/>
        <v>0.54192543346702726</v>
      </c>
      <c r="G92" s="18">
        <f t="shared" ca="1" si="8"/>
        <v>45.364863259437215</v>
      </c>
    </row>
    <row r="93" spans="1:7" x14ac:dyDescent="0.75">
      <c r="A93" s="224">
        <v>41720</v>
      </c>
      <c r="B93" s="220">
        <v>2.6</v>
      </c>
      <c r="C93">
        <f t="shared" si="9"/>
        <v>0.26</v>
      </c>
      <c r="D93">
        <f t="shared" si="6"/>
        <v>25.180000000000007</v>
      </c>
      <c r="E93">
        <f t="shared" si="7"/>
        <v>63880</v>
      </c>
      <c r="F93" s="18">
        <f t="shared" ca="1" si="5"/>
        <v>0.18539554302819355</v>
      </c>
      <c r="G93" s="18">
        <f t="shared" ca="1" si="8"/>
        <v>45.550258802465407</v>
      </c>
    </row>
    <row r="94" spans="1:7" x14ac:dyDescent="0.75">
      <c r="A94" s="224">
        <v>41721</v>
      </c>
      <c r="B94" s="220">
        <v>0</v>
      </c>
      <c r="C94">
        <f t="shared" si="9"/>
        <v>0</v>
      </c>
      <c r="D94">
        <f t="shared" si="6"/>
        <v>24.640000000000008</v>
      </c>
      <c r="E94">
        <f t="shared" si="7"/>
        <v>63880</v>
      </c>
      <c r="F94" s="18">
        <f t="shared" ca="1" si="5"/>
        <v>0</v>
      </c>
      <c r="G94" s="18">
        <f t="shared" ca="1" si="8"/>
        <v>45.550258802465407</v>
      </c>
    </row>
    <row r="95" spans="1:7" x14ac:dyDescent="0.75">
      <c r="A95" s="224">
        <v>41722</v>
      </c>
      <c r="B95" s="220">
        <v>4</v>
      </c>
      <c r="C95">
        <f t="shared" si="9"/>
        <v>0.4</v>
      </c>
      <c r="D95">
        <f t="shared" si="6"/>
        <v>24.500000000000007</v>
      </c>
      <c r="E95">
        <f t="shared" si="7"/>
        <v>64280</v>
      </c>
      <c r="F95" s="18">
        <f t="shared" ca="1" si="5"/>
        <v>0.28522391235106698</v>
      </c>
      <c r="G95" s="18">
        <f t="shared" ca="1" si="8"/>
        <v>45.835482714816472</v>
      </c>
    </row>
    <row r="96" spans="1:7" x14ac:dyDescent="0.75">
      <c r="A96" s="224">
        <v>41723</v>
      </c>
      <c r="B96" s="220">
        <v>31</v>
      </c>
      <c r="C96">
        <f t="shared" si="9"/>
        <v>2.5</v>
      </c>
      <c r="D96">
        <f t="shared" si="6"/>
        <v>26</v>
      </c>
      <c r="E96">
        <f t="shared" si="7"/>
        <v>66780</v>
      </c>
      <c r="F96" s="18">
        <f t="shared" ca="1" si="5"/>
        <v>1.7826494521941685</v>
      </c>
      <c r="G96" s="18">
        <f t="shared" ca="1" si="8"/>
        <v>47.618132167010643</v>
      </c>
    </row>
    <row r="97" spans="1:7" x14ac:dyDescent="0.75">
      <c r="A97" s="224">
        <v>41724</v>
      </c>
      <c r="B97" s="220">
        <v>0.2</v>
      </c>
      <c r="C97">
        <f t="shared" si="9"/>
        <v>0.02</v>
      </c>
      <c r="D97">
        <f t="shared" si="6"/>
        <v>25.48</v>
      </c>
      <c r="E97">
        <f t="shared" si="7"/>
        <v>66800</v>
      </c>
      <c r="F97" s="18">
        <f t="shared" ca="1" si="5"/>
        <v>1.4261195617553348E-2</v>
      </c>
      <c r="G97" s="18">
        <f t="shared" ca="1" si="8"/>
        <v>47.632393362628193</v>
      </c>
    </row>
    <row r="98" spans="1:7" x14ac:dyDescent="0.75">
      <c r="A98" s="224">
        <v>41725</v>
      </c>
      <c r="B98" s="220">
        <v>4.4000000000000004</v>
      </c>
      <c r="C98">
        <f t="shared" si="9"/>
        <v>0.44000000000000006</v>
      </c>
      <c r="D98">
        <f t="shared" si="6"/>
        <v>25.380000000000003</v>
      </c>
      <c r="E98">
        <f t="shared" si="7"/>
        <v>67240</v>
      </c>
      <c r="F98" s="18">
        <f t="shared" ca="1" si="5"/>
        <v>0.31374630358617372</v>
      </c>
      <c r="G98" s="18">
        <f t="shared" ca="1" si="8"/>
        <v>47.946139666214364</v>
      </c>
    </row>
    <row r="99" spans="1:7" x14ac:dyDescent="0.75">
      <c r="A99" s="224">
        <v>41726</v>
      </c>
      <c r="B99" s="220">
        <v>23.6</v>
      </c>
      <c r="C99">
        <f t="shared" si="9"/>
        <v>2.36</v>
      </c>
      <c r="D99">
        <f t="shared" si="6"/>
        <v>26</v>
      </c>
      <c r="E99">
        <f t="shared" si="7"/>
        <v>69600</v>
      </c>
      <c r="F99" s="18">
        <f t="shared" ca="1" si="5"/>
        <v>1.6828210828712953</v>
      </c>
      <c r="G99" s="18">
        <f t="shared" ca="1" si="8"/>
        <v>49.628960749085657</v>
      </c>
    </row>
    <row r="100" spans="1:7" x14ac:dyDescent="0.75">
      <c r="A100" s="224">
        <v>41727</v>
      </c>
      <c r="B100" s="220">
        <v>41.6</v>
      </c>
      <c r="C100">
        <f t="shared" si="9"/>
        <v>2.5</v>
      </c>
      <c r="D100">
        <f t="shared" si="6"/>
        <v>26</v>
      </c>
      <c r="E100">
        <f t="shared" si="7"/>
        <v>72100</v>
      </c>
      <c r="F100" s="18">
        <f t="shared" ca="1" si="5"/>
        <v>1.7826494521941685</v>
      </c>
      <c r="G100" s="18">
        <f t="shared" ca="1" si="8"/>
        <v>51.411610201279828</v>
      </c>
    </row>
    <row r="101" spans="1:7" x14ac:dyDescent="0.75">
      <c r="A101" s="224">
        <v>41728</v>
      </c>
      <c r="B101" s="220">
        <v>3</v>
      </c>
      <c r="C101">
        <f t="shared" si="9"/>
        <v>0.3</v>
      </c>
      <c r="D101">
        <f t="shared" si="6"/>
        <v>25.76</v>
      </c>
      <c r="E101">
        <f t="shared" si="7"/>
        <v>72400</v>
      </c>
      <c r="F101" s="18">
        <f t="shared" ca="1" si="5"/>
        <v>0.21391793426330025</v>
      </c>
      <c r="G101" s="18">
        <f t="shared" ca="1" si="8"/>
        <v>51.625528135543128</v>
      </c>
    </row>
    <row r="102" spans="1:7" x14ac:dyDescent="0.75">
      <c r="A102" s="224">
        <v>41729</v>
      </c>
      <c r="B102" s="220">
        <v>0</v>
      </c>
      <c r="C102">
        <f t="shared" si="9"/>
        <v>0</v>
      </c>
      <c r="D102">
        <f t="shared" si="6"/>
        <v>25.220000000000002</v>
      </c>
      <c r="E102">
        <f t="shared" si="7"/>
        <v>72400</v>
      </c>
      <c r="F102" s="18">
        <f t="shared" ca="1" si="5"/>
        <v>0</v>
      </c>
      <c r="G102" s="18">
        <f t="shared" ca="1" si="8"/>
        <v>51.625528135543128</v>
      </c>
    </row>
    <row r="103" spans="1:7" x14ac:dyDescent="0.75">
      <c r="A103" s="224">
        <v>41730</v>
      </c>
      <c r="B103" s="220">
        <v>0</v>
      </c>
      <c r="C103">
        <f t="shared" si="9"/>
        <v>0</v>
      </c>
      <c r="D103">
        <f t="shared" si="6"/>
        <v>24.680000000000003</v>
      </c>
      <c r="E103">
        <f t="shared" si="7"/>
        <v>72400</v>
      </c>
      <c r="F103" s="18">
        <f t="shared" ca="1" si="5"/>
        <v>0</v>
      </c>
      <c r="G103" s="18">
        <f t="shared" ca="1" si="8"/>
        <v>51.625528135543128</v>
      </c>
    </row>
    <row r="104" spans="1:7" x14ac:dyDescent="0.75">
      <c r="A104" s="224">
        <v>41731</v>
      </c>
      <c r="B104" s="220">
        <v>5.6</v>
      </c>
      <c r="C104">
        <f t="shared" si="9"/>
        <v>0.56000000000000005</v>
      </c>
      <c r="D104">
        <f t="shared" si="6"/>
        <v>24.700000000000003</v>
      </c>
      <c r="E104">
        <f t="shared" si="7"/>
        <v>72960</v>
      </c>
      <c r="F104" s="18">
        <f t="shared" ca="1" si="5"/>
        <v>0.39931347729149375</v>
      </c>
      <c r="G104" s="18">
        <f t="shared" ca="1" si="8"/>
        <v>52.024841612834621</v>
      </c>
    </row>
    <row r="105" spans="1:7" x14ac:dyDescent="0.75">
      <c r="A105" s="224">
        <v>41732</v>
      </c>
      <c r="B105" s="220">
        <v>20.399999999999999</v>
      </c>
      <c r="C105">
        <f t="shared" si="9"/>
        <v>2.0399999999999996</v>
      </c>
      <c r="D105">
        <f t="shared" si="6"/>
        <v>26</v>
      </c>
      <c r="E105">
        <f t="shared" si="7"/>
        <v>75000</v>
      </c>
      <c r="F105" s="18">
        <f t="shared" ca="1" si="5"/>
        <v>1.4546419529904413</v>
      </c>
      <c r="G105" s="18">
        <f t="shared" ca="1" si="8"/>
        <v>53.479483565825063</v>
      </c>
    </row>
    <row r="106" spans="1:7" x14ac:dyDescent="0.75">
      <c r="A106" s="224">
        <v>41733</v>
      </c>
      <c r="B106" s="220">
        <v>2.6</v>
      </c>
      <c r="C106">
        <f t="shared" si="9"/>
        <v>0.26</v>
      </c>
      <c r="D106">
        <f t="shared" si="6"/>
        <v>25.720000000000002</v>
      </c>
      <c r="E106">
        <f t="shared" si="7"/>
        <v>75260</v>
      </c>
      <c r="F106" s="18">
        <f t="shared" ca="1" si="5"/>
        <v>0.18539554302819355</v>
      </c>
      <c r="G106" s="18">
        <f t="shared" ca="1" si="8"/>
        <v>53.664879108853256</v>
      </c>
    </row>
    <row r="107" spans="1:7" x14ac:dyDescent="0.75">
      <c r="A107" s="224">
        <v>41734</v>
      </c>
      <c r="B107" s="220">
        <v>15.9</v>
      </c>
      <c r="C107">
        <f t="shared" si="9"/>
        <v>1.59</v>
      </c>
      <c r="D107">
        <f t="shared" si="6"/>
        <v>26</v>
      </c>
      <c r="E107">
        <f t="shared" si="7"/>
        <v>76850</v>
      </c>
      <c r="F107" s="18">
        <f t="shared" ca="1" si="5"/>
        <v>1.1337650515954913</v>
      </c>
      <c r="G107" s="18">
        <f t="shared" ca="1" si="8"/>
        <v>54.798644160448745</v>
      </c>
    </row>
    <row r="108" spans="1:7" x14ac:dyDescent="0.75">
      <c r="A108" s="224">
        <v>41735</v>
      </c>
      <c r="B108" s="220">
        <v>9.4</v>
      </c>
      <c r="C108">
        <f t="shared" si="9"/>
        <v>0.94</v>
      </c>
      <c r="D108">
        <f t="shared" si="6"/>
        <v>26</v>
      </c>
      <c r="E108">
        <f t="shared" si="7"/>
        <v>77790</v>
      </c>
      <c r="F108" s="18">
        <f t="shared" ca="1" si="5"/>
        <v>0.67027619402500738</v>
      </c>
      <c r="G108" s="18">
        <f t="shared" ca="1" si="8"/>
        <v>55.468920354473752</v>
      </c>
    </row>
    <row r="109" spans="1:7" x14ac:dyDescent="0.75">
      <c r="A109" s="224">
        <v>41736</v>
      </c>
      <c r="B109" s="220">
        <v>13.6</v>
      </c>
      <c r="C109">
        <f t="shared" si="9"/>
        <v>1.36</v>
      </c>
      <c r="D109">
        <f t="shared" si="6"/>
        <v>26</v>
      </c>
      <c r="E109">
        <f t="shared" si="7"/>
        <v>79150</v>
      </c>
      <c r="F109" s="18">
        <f t="shared" ca="1" si="5"/>
        <v>0.96976130199362776</v>
      </c>
      <c r="G109" s="18">
        <f t="shared" ca="1" si="8"/>
        <v>56.438681656467381</v>
      </c>
    </row>
    <row r="110" spans="1:7" x14ac:dyDescent="0.75">
      <c r="A110" s="224">
        <v>41737</v>
      </c>
      <c r="B110" s="220">
        <v>5.6</v>
      </c>
      <c r="C110">
        <f t="shared" si="9"/>
        <v>0.56000000000000005</v>
      </c>
      <c r="D110">
        <f t="shared" si="6"/>
        <v>26</v>
      </c>
      <c r="E110">
        <f t="shared" si="7"/>
        <v>79710</v>
      </c>
      <c r="F110" s="18">
        <f t="shared" ca="1" si="5"/>
        <v>0.39931347729149375</v>
      </c>
      <c r="G110" s="18">
        <f t="shared" ca="1" si="8"/>
        <v>56.837995133758874</v>
      </c>
    </row>
    <row r="111" spans="1:7" x14ac:dyDescent="0.75">
      <c r="A111" s="224">
        <v>41738</v>
      </c>
      <c r="B111" s="220">
        <v>0</v>
      </c>
      <c r="C111">
        <f t="shared" si="9"/>
        <v>0</v>
      </c>
      <c r="D111">
        <f t="shared" si="6"/>
        <v>25.46</v>
      </c>
      <c r="E111">
        <f t="shared" si="7"/>
        <v>79710</v>
      </c>
      <c r="F111" s="18">
        <f t="shared" ca="1" si="5"/>
        <v>0</v>
      </c>
      <c r="G111" s="18">
        <f t="shared" ca="1" si="8"/>
        <v>56.837995133758874</v>
      </c>
    </row>
    <row r="112" spans="1:7" x14ac:dyDescent="0.75">
      <c r="A112" s="224">
        <v>41739</v>
      </c>
      <c r="B112" s="220">
        <v>16.600000000000001</v>
      </c>
      <c r="C112">
        <f t="shared" si="9"/>
        <v>1.6600000000000001</v>
      </c>
      <c r="D112">
        <f t="shared" si="6"/>
        <v>26</v>
      </c>
      <c r="E112">
        <f t="shared" si="7"/>
        <v>81370</v>
      </c>
      <c r="F112" s="18">
        <f t="shared" ca="1" si="5"/>
        <v>1.1836792362569282</v>
      </c>
      <c r="G112" s="18">
        <f t="shared" ca="1" si="8"/>
        <v>58.021674370015802</v>
      </c>
    </row>
    <row r="113" spans="1:7" x14ac:dyDescent="0.75">
      <c r="A113" s="224">
        <v>41740</v>
      </c>
      <c r="B113" s="220">
        <v>0</v>
      </c>
      <c r="C113">
        <f t="shared" si="9"/>
        <v>0</v>
      </c>
      <c r="D113">
        <f t="shared" si="6"/>
        <v>25.46</v>
      </c>
      <c r="E113">
        <f t="shared" si="7"/>
        <v>81370</v>
      </c>
      <c r="F113" s="18">
        <f t="shared" ca="1" si="5"/>
        <v>0</v>
      </c>
      <c r="G113" s="18">
        <f t="shared" ca="1" si="8"/>
        <v>58.021674370015802</v>
      </c>
    </row>
    <row r="114" spans="1:7" x14ac:dyDescent="0.75">
      <c r="A114" s="224">
        <v>41741</v>
      </c>
      <c r="B114" s="220">
        <v>0</v>
      </c>
      <c r="C114">
        <f t="shared" si="9"/>
        <v>0</v>
      </c>
      <c r="D114">
        <f t="shared" si="6"/>
        <v>24.92</v>
      </c>
      <c r="E114">
        <f t="shared" si="7"/>
        <v>81370</v>
      </c>
      <c r="F114" s="18">
        <f t="shared" ca="1" si="5"/>
        <v>0</v>
      </c>
      <c r="G114" s="18">
        <f t="shared" ca="1" si="8"/>
        <v>58.021674370015802</v>
      </c>
    </row>
    <row r="115" spans="1:7" x14ac:dyDescent="0.75">
      <c r="A115" s="224">
        <v>41742</v>
      </c>
      <c r="B115" s="220">
        <v>0</v>
      </c>
      <c r="C115">
        <f t="shared" si="9"/>
        <v>0</v>
      </c>
      <c r="D115">
        <f t="shared" si="6"/>
        <v>24.380000000000003</v>
      </c>
      <c r="E115">
        <f t="shared" si="7"/>
        <v>81370</v>
      </c>
      <c r="F115" s="18">
        <f t="shared" ca="1" si="5"/>
        <v>0</v>
      </c>
      <c r="G115" s="18">
        <f t="shared" ca="1" si="8"/>
        <v>58.021674370015802</v>
      </c>
    </row>
    <row r="116" spans="1:7" x14ac:dyDescent="0.75">
      <c r="A116" s="224">
        <v>41743</v>
      </c>
      <c r="B116" s="220">
        <v>14.8</v>
      </c>
      <c r="C116">
        <f t="shared" si="9"/>
        <v>1.48</v>
      </c>
      <c r="D116">
        <f t="shared" si="6"/>
        <v>25.320000000000004</v>
      </c>
      <c r="E116">
        <f t="shared" si="7"/>
        <v>82850</v>
      </c>
      <c r="F116" s="18">
        <f t="shared" ca="1" si="5"/>
        <v>1.0553284756989478</v>
      </c>
      <c r="G116" s="18">
        <f t="shared" ca="1" si="8"/>
        <v>59.077002845714752</v>
      </c>
    </row>
    <row r="117" spans="1:7" x14ac:dyDescent="0.75">
      <c r="A117" s="224">
        <v>41744</v>
      </c>
      <c r="B117" s="220">
        <v>20.8</v>
      </c>
      <c r="C117">
        <f t="shared" si="9"/>
        <v>2.08</v>
      </c>
      <c r="D117">
        <f t="shared" si="6"/>
        <v>26</v>
      </c>
      <c r="E117">
        <f t="shared" si="7"/>
        <v>84930</v>
      </c>
      <c r="F117" s="18">
        <f t="shared" ca="1" si="5"/>
        <v>1.4831643442255484</v>
      </c>
      <c r="G117" s="18">
        <f t="shared" ca="1" si="8"/>
        <v>60.560167189940302</v>
      </c>
    </row>
    <row r="118" spans="1:7" x14ac:dyDescent="0.75">
      <c r="A118" s="224">
        <v>41745</v>
      </c>
      <c r="B118" s="220">
        <v>37.4</v>
      </c>
      <c r="C118">
        <f t="shared" si="9"/>
        <v>2.5</v>
      </c>
      <c r="D118">
        <f t="shared" si="6"/>
        <v>26</v>
      </c>
      <c r="E118">
        <f t="shared" si="7"/>
        <v>87430</v>
      </c>
      <c r="F118" s="18">
        <f t="shared" ca="1" si="5"/>
        <v>1.7826494521941685</v>
      </c>
      <c r="G118" s="18">
        <f t="shared" ca="1" si="8"/>
        <v>62.342816642134473</v>
      </c>
    </row>
    <row r="119" spans="1:7" x14ac:dyDescent="0.75">
      <c r="A119" s="224">
        <v>41746</v>
      </c>
      <c r="B119" s="220">
        <v>9.8000000000000007</v>
      </c>
      <c r="C119">
        <f t="shared" si="9"/>
        <v>0.98000000000000009</v>
      </c>
      <c r="D119">
        <f t="shared" si="6"/>
        <v>26</v>
      </c>
      <c r="E119">
        <f t="shared" si="7"/>
        <v>88410</v>
      </c>
      <c r="F119" s="18">
        <f t="shared" ca="1" si="5"/>
        <v>0.69879858526011418</v>
      </c>
      <c r="G119" s="18">
        <f t="shared" ca="1" si="8"/>
        <v>63.041615227394587</v>
      </c>
    </row>
    <row r="120" spans="1:7" x14ac:dyDescent="0.75">
      <c r="A120" s="224">
        <v>41747</v>
      </c>
      <c r="B120" s="220">
        <v>1.9</v>
      </c>
      <c r="C120">
        <f t="shared" si="9"/>
        <v>0.19</v>
      </c>
      <c r="D120">
        <f t="shared" si="6"/>
        <v>25.650000000000002</v>
      </c>
      <c r="E120">
        <f t="shared" si="7"/>
        <v>88600</v>
      </c>
      <c r="F120" s="18">
        <f t="shared" ca="1" si="5"/>
        <v>0.13548135836675682</v>
      </c>
      <c r="G120" s="18">
        <f t="shared" ca="1" si="8"/>
        <v>63.17709658576134</v>
      </c>
    </row>
    <row r="121" spans="1:7" x14ac:dyDescent="0.75">
      <c r="A121" s="224">
        <v>41748</v>
      </c>
      <c r="B121" s="220">
        <v>21</v>
      </c>
      <c r="C121">
        <f t="shared" si="9"/>
        <v>2.1</v>
      </c>
      <c r="D121">
        <f t="shared" si="6"/>
        <v>26</v>
      </c>
      <c r="E121">
        <f t="shared" si="7"/>
        <v>90700</v>
      </c>
      <c r="F121" s="18">
        <f t="shared" ca="1" si="5"/>
        <v>1.4974255398431018</v>
      </c>
      <c r="G121" s="18">
        <f t="shared" ca="1" si="8"/>
        <v>64.67452212560444</v>
      </c>
    </row>
    <row r="122" spans="1:7" x14ac:dyDescent="0.75">
      <c r="A122" s="224">
        <v>41749</v>
      </c>
      <c r="B122" s="220">
        <v>30</v>
      </c>
      <c r="C122">
        <f t="shared" si="9"/>
        <v>2.5</v>
      </c>
      <c r="D122">
        <f t="shared" si="6"/>
        <v>26</v>
      </c>
      <c r="E122">
        <f t="shared" si="7"/>
        <v>93200</v>
      </c>
      <c r="F122" s="18">
        <f t="shared" ca="1" si="5"/>
        <v>1.7826494521941685</v>
      </c>
      <c r="G122" s="18">
        <f t="shared" ca="1" si="8"/>
        <v>66.457171577798604</v>
      </c>
    </row>
    <row r="123" spans="1:7" x14ac:dyDescent="0.75">
      <c r="A123" s="224">
        <v>41750</v>
      </c>
      <c r="B123" s="220">
        <v>0</v>
      </c>
      <c r="C123">
        <f t="shared" si="9"/>
        <v>0</v>
      </c>
      <c r="D123">
        <f t="shared" si="6"/>
        <v>25.46</v>
      </c>
      <c r="E123">
        <f t="shared" si="7"/>
        <v>93200</v>
      </c>
      <c r="F123" s="18">
        <f t="shared" ca="1" si="5"/>
        <v>0</v>
      </c>
      <c r="G123" s="18">
        <f t="shared" ca="1" si="8"/>
        <v>66.457171577798604</v>
      </c>
    </row>
    <row r="124" spans="1:7" x14ac:dyDescent="0.75">
      <c r="A124" s="224">
        <v>41751</v>
      </c>
      <c r="B124" s="220">
        <v>4.4000000000000004</v>
      </c>
      <c r="C124">
        <f t="shared" si="9"/>
        <v>0.44000000000000006</v>
      </c>
      <c r="D124">
        <f t="shared" si="6"/>
        <v>25.360000000000003</v>
      </c>
      <c r="E124">
        <f t="shared" si="7"/>
        <v>93640</v>
      </c>
      <c r="F124" s="18">
        <f t="shared" ca="1" si="5"/>
        <v>0.31374630358617372</v>
      </c>
      <c r="G124" s="18">
        <f t="shared" ca="1" si="8"/>
        <v>66.770917881384776</v>
      </c>
    </row>
    <row r="125" spans="1:7" x14ac:dyDescent="0.75">
      <c r="A125" s="224">
        <v>41752</v>
      </c>
      <c r="B125" s="220">
        <v>12.8</v>
      </c>
      <c r="C125">
        <f t="shared" si="9"/>
        <v>1.28</v>
      </c>
      <c r="D125">
        <f t="shared" si="6"/>
        <v>26</v>
      </c>
      <c r="E125">
        <f t="shared" si="7"/>
        <v>94920</v>
      </c>
      <c r="F125" s="18">
        <f t="shared" ca="1" si="5"/>
        <v>0.91271651952341426</v>
      </c>
      <c r="G125" s="18">
        <f t="shared" ca="1" si="8"/>
        <v>67.68363440090819</v>
      </c>
    </row>
    <row r="126" spans="1:7" x14ac:dyDescent="0.75">
      <c r="A126" s="224">
        <v>41753</v>
      </c>
      <c r="B126" s="220">
        <v>26</v>
      </c>
      <c r="C126">
        <f t="shared" si="9"/>
        <v>2.5</v>
      </c>
      <c r="D126">
        <f t="shared" si="6"/>
        <v>26</v>
      </c>
      <c r="E126">
        <f t="shared" si="7"/>
        <v>97420</v>
      </c>
      <c r="F126" s="18">
        <f t="shared" ca="1" si="5"/>
        <v>1.7826494521941685</v>
      </c>
      <c r="G126" s="18">
        <f t="shared" ca="1" si="8"/>
        <v>69.466283853102354</v>
      </c>
    </row>
    <row r="127" spans="1:7" x14ac:dyDescent="0.75">
      <c r="A127" s="224">
        <v>41754</v>
      </c>
      <c r="B127" s="220">
        <v>1.8</v>
      </c>
      <c r="C127">
        <f t="shared" si="9"/>
        <v>0.18</v>
      </c>
      <c r="D127">
        <f t="shared" si="6"/>
        <v>25.64</v>
      </c>
      <c r="E127">
        <f t="shared" si="7"/>
        <v>97600</v>
      </c>
      <c r="F127" s="18">
        <f t="shared" ca="1" si="5"/>
        <v>0.12835076055798014</v>
      </c>
      <c r="G127" s="18">
        <f t="shared" ca="1" si="8"/>
        <v>69.594634613660332</v>
      </c>
    </row>
    <row r="128" spans="1:7" x14ac:dyDescent="0.75">
      <c r="A128" s="224">
        <v>41755</v>
      </c>
      <c r="B128" s="220">
        <v>35</v>
      </c>
      <c r="C128">
        <f t="shared" si="9"/>
        <v>2.5</v>
      </c>
      <c r="D128">
        <f t="shared" si="6"/>
        <v>26</v>
      </c>
      <c r="E128">
        <f t="shared" si="7"/>
        <v>100100</v>
      </c>
      <c r="F128" s="18">
        <f t="shared" ca="1" si="5"/>
        <v>1.7826494521941685</v>
      </c>
      <c r="G128" s="18">
        <f t="shared" ca="1" si="8"/>
        <v>71.377284065854496</v>
      </c>
    </row>
    <row r="129" spans="1:7" x14ac:dyDescent="0.75">
      <c r="A129" s="224">
        <v>41756</v>
      </c>
      <c r="B129" s="220">
        <v>7.2</v>
      </c>
      <c r="C129">
        <f t="shared" si="9"/>
        <v>0.72</v>
      </c>
      <c r="D129">
        <f t="shared" si="6"/>
        <v>26</v>
      </c>
      <c r="E129">
        <f t="shared" si="7"/>
        <v>100820</v>
      </c>
      <c r="F129" s="18">
        <f t="shared" ca="1" si="5"/>
        <v>0.51340304223192057</v>
      </c>
      <c r="G129" s="18">
        <f t="shared" ca="1" si="8"/>
        <v>71.890687108086411</v>
      </c>
    </row>
    <row r="130" spans="1:7" x14ac:dyDescent="0.75">
      <c r="A130" s="224">
        <v>41757</v>
      </c>
      <c r="B130" s="220">
        <v>0.8</v>
      </c>
      <c r="C130">
        <f t="shared" si="9"/>
        <v>0.08</v>
      </c>
      <c r="D130">
        <f t="shared" si="6"/>
        <v>25.54</v>
      </c>
      <c r="E130">
        <f t="shared" si="7"/>
        <v>100900</v>
      </c>
      <c r="F130" s="18">
        <f t="shared" ca="1" si="5"/>
        <v>5.7044782470213391E-2</v>
      </c>
      <c r="G130" s="18">
        <f t="shared" ca="1" si="8"/>
        <v>71.947731890556625</v>
      </c>
    </row>
    <row r="131" spans="1:7" x14ac:dyDescent="0.75">
      <c r="A131" s="224">
        <v>41758</v>
      </c>
      <c r="B131" s="220">
        <v>0.1</v>
      </c>
      <c r="C131">
        <f t="shared" si="9"/>
        <v>0.01</v>
      </c>
      <c r="D131">
        <f t="shared" si="6"/>
        <v>25.01</v>
      </c>
      <c r="E131">
        <f t="shared" si="7"/>
        <v>100910</v>
      </c>
      <c r="F131" s="18">
        <f t="shared" ca="1" si="5"/>
        <v>7.1305978087766739E-3</v>
      </c>
      <c r="G131" s="18">
        <f t="shared" ca="1" si="8"/>
        <v>71.954862488365407</v>
      </c>
    </row>
    <row r="132" spans="1:7" x14ac:dyDescent="0.75">
      <c r="A132" s="224">
        <v>41759</v>
      </c>
      <c r="B132" s="220">
        <v>0</v>
      </c>
      <c r="C132">
        <f t="shared" si="9"/>
        <v>0</v>
      </c>
      <c r="D132">
        <f t="shared" si="6"/>
        <v>24.470000000000002</v>
      </c>
      <c r="E132">
        <f t="shared" si="7"/>
        <v>100910</v>
      </c>
      <c r="F132" s="18">
        <f t="shared" ca="1" si="5"/>
        <v>0</v>
      </c>
      <c r="G132" s="18">
        <f t="shared" ca="1" si="8"/>
        <v>71.954862488365407</v>
      </c>
    </row>
    <row r="133" spans="1:7" x14ac:dyDescent="0.75">
      <c r="A133" s="224">
        <v>41760</v>
      </c>
      <c r="B133" s="220">
        <v>0</v>
      </c>
      <c r="C133">
        <f t="shared" si="9"/>
        <v>0</v>
      </c>
      <c r="D133">
        <f t="shared" si="6"/>
        <v>23.930000000000003</v>
      </c>
      <c r="E133">
        <f t="shared" si="7"/>
        <v>100910</v>
      </c>
      <c r="F133" s="18">
        <f t="shared" ca="1" si="5"/>
        <v>0</v>
      </c>
      <c r="G133" s="18">
        <f t="shared" ca="1" si="8"/>
        <v>71.954862488365407</v>
      </c>
    </row>
    <row r="134" spans="1:7" x14ac:dyDescent="0.75">
      <c r="A134" s="224">
        <v>41761</v>
      </c>
      <c r="B134" s="220">
        <v>2</v>
      </c>
      <c r="C134">
        <f t="shared" si="9"/>
        <v>0.2</v>
      </c>
      <c r="D134">
        <f t="shared" si="6"/>
        <v>23.590000000000003</v>
      </c>
      <c r="E134">
        <f t="shared" si="7"/>
        <v>101110</v>
      </c>
      <c r="F134" s="18">
        <f t="shared" ca="1" si="5"/>
        <v>0.14261195617553349</v>
      </c>
      <c r="G134" s="18">
        <f t="shared" ca="1" si="8"/>
        <v>72.097474444540936</v>
      </c>
    </row>
    <row r="135" spans="1:7" x14ac:dyDescent="0.75">
      <c r="A135" s="224">
        <v>41762</v>
      </c>
      <c r="B135" s="220">
        <v>4.5999999999999996</v>
      </c>
      <c r="C135">
        <f t="shared" si="9"/>
        <v>0.45999999999999996</v>
      </c>
      <c r="D135">
        <f t="shared" si="6"/>
        <v>23.510000000000005</v>
      </c>
      <c r="E135">
        <f t="shared" si="7"/>
        <v>101570</v>
      </c>
      <c r="F135" s="18">
        <f t="shared" ca="1" si="5"/>
        <v>0.32800749920372696</v>
      </c>
      <c r="G135" s="18">
        <f t="shared" ca="1" si="8"/>
        <v>72.425481943744657</v>
      </c>
    </row>
    <row r="136" spans="1:7" x14ac:dyDescent="0.75">
      <c r="A136" s="224">
        <v>41763</v>
      </c>
      <c r="B136" s="220">
        <v>3.8</v>
      </c>
      <c r="C136">
        <f t="shared" si="9"/>
        <v>0.38</v>
      </c>
      <c r="D136">
        <f t="shared" si="6"/>
        <v>23.350000000000005</v>
      </c>
      <c r="E136">
        <f t="shared" si="7"/>
        <v>101950</v>
      </c>
      <c r="F136" s="18">
        <f t="shared" ca="1" si="5"/>
        <v>0.27096271673351363</v>
      </c>
      <c r="G136" s="18">
        <f t="shared" ca="1" si="8"/>
        <v>72.696444660478164</v>
      </c>
    </row>
    <row r="137" spans="1:7" x14ac:dyDescent="0.75">
      <c r="A137" s="224">
        <v>41764</v>
      </c>
      <c r="B137" s="220">
        <v>0</v>
      </c>
      <c r="C137">
        <f t="shared" si="9"/>
        <v>0</v>
      </c>
      <c r="D137">
        <f t="shared" si="6"/>
        <v>22.810000000000006</v>
      </c>
      <c r="E137">
        <f t="shared" si="7"/>
        <v>101950</v>
      </c>
      <c r="F137" s="18">
        <f t="shared" ca="1" si="5"/>
        <v>0</v>
      </c>
      <c r="G137" s="18">
        <f t="shared" ca="1" si="8"/>
        <v>72.696444660478164</v>
      </c>
    </row>
    <row r="138" spans="1:7" x14ac:dyDescent="0.75">
      <c r="A138" s="224">
        <v>41765</v>
      </c>
      <c r="B138" s="220">
        <v>0</v>
      </c>
      <c r="C138">
        <f t="shared" si="9"/>
        <v>0</v>
      </c>
      <c r="D138">
        <f t="shared" si="6"/>
        <v>22.270000000000007</v>
      </c>
      <c r="E138">
        <f t="shared" si="7"/>
        <v>101950</v>
      </c>
      <c r="F138" s="18">
        <f t="shared" ca="1" si="5"/>
        <v>0</v>
      </c>
      <c r="G138" s="18">
        <f t="shared" ca="1" si="8"/>
        <v>72.696444660478164</v>
      </c>
    </row>
    <row r="139" spans="1:7" x14ac:dyDescent="0.75">
      <c r="A139" s="224">
        <v>41766</v>
      </c>
      <c r="B139" s="220">
        <v>0</v>
      </c>
      <c r="C139">
        <f t="shared" si="9"/>
        <v>0</v>
      </c>
      <c r="D139">
        <f t="shared" si="6"/>
        <v>21.730000000000008</v>
      </c>
      <c r="E139">
        <f t="shared" si="7"/>
        <v>101950</v>
      </c>
      <c r="F139" s="18">
        <f t="shared" ca="1" si="5"/>
        <v>0</v>
      </c>
      <c r="G139" s="18">
        <f t="shared" ca="1" si="8"/>
        <v>72.696444660478164</v>
      </c>
    </row>
    <row r="140" spans="1:7" x14ac:dyDescent="0.75">
      <c r="A140" s="224">
        <v>41767</v>
      </c>
      <c r="B140" s="220">
        <v>0</v>
      </c>
      <c r="C140">
        <f t="shared" si="9"/>
        <v>0</v>
      </c>
      <c r="D140">
        <f t="shared" si="6"/>
        <v>21.190000000000008</v>
      </c>
      <c r="E140">
        <f t="shared" si="7"/>
        <v>101950</v>
      </c>
      <c r="F140" s="18">
        <f t="shared" ca="1" si="5"/>
        <v>0</v>
      </c>
      <c r="G140" s="18">
        <f t="shared" ca="1" si="8"/>
        <v>72.696444660478164</v>
      </c>
    </row>
    <row r="141" spans="1:7" x14ac:dyDescent="0.75">
      <c r="A141" s="224">
        <v>41768</v>
      </c>
      <c r="B141" s="220">
        <v>0</v>
      </c>
      <c r="C141">
        <f t="shared" si="9"/>
        <v>0</v>
      </c>
      <c r="D141">
        <f t="shared" si="6"/>
        <v>20.650000000000009</v>
      </c>
      <c r="E141">
        <f t="shared" si="7"/>
        <v>101950</v>
      </c>
      <c r="F141" s="18">
        <f t="shared" ref="F141:F204" ca="1" si="10">(C141*1000/$B$2)/60</f>
        <v>0</v>
      </c>
      <c r="G141" s="18">
        <f t="shared" ca="1" si="8"/>
        <v>72.696444660478164</v>
      </c>
    </row>
    <row r="142" spans="1:7" x14ac:dyDescent="0.75">
      <c r="A142" s="224">
        <v>41769</v>
      </c>
      <c r="B142" s="220">
        <v>0.2</v>
      </c>
      <c r="C142">
        <f t="shared" si="9"/>
        <v>0.02</v>
      </c>
      <c r="D142">
        <f t="shared" ref="D142:D205" si="11">IF(A142&lt;$B$10,IF(D141+C142 &gt;$B$5, $B$5,  D141+C142),IF(D141+C142-$B$7/1000&gt;$B$5, $B$5, IF(D141+C142-$B$7/1000 &lt; 0, 0,D141+C142-$B$7/1000)))</f>
        <v>20.13000000000001</v>
      </c>
      <c r="E142">
        <f t="shared" ref="E142:E205" si="12">C142*1000+E141</f>
        <v>101970</v>
      </c>
      <c r="F142" s="18">
        <f t="shared" ca="1" si="10"/>
        <v>1.4261195617553348E-2</v>
      </c>
      <c r="G142" s="18">
        <f t="shared" ref="G142:G205" ca="1" si="13">F142+G141</f>
        <v>72.710705856095714</v>
      </c>
    </row>
    <row r="143" spans="1:7" x14ac:dyDescent="0.75">
      <c r="A143" s="224">
        <v>41770</v>
      </c>
      <c r="B143" s="220">
        <v>0</v>
      </c>
      <c r="C143">
        <f t="shared" ref="C143:C206" si="14">IF(B143*$B$3/1000&gt;$B$4, $B$4, B143*$B$3/1000)</f>
        <v>0</v>
      </c>
      <c r="D143">
        <f t="shared" si="11"/>
        <v>19.590000000000011</v>
      </c>
      <c r="E143">
        <f t="shared" si="12"/>
        <v>101970</v>
      </c>
      <c r="F143" s="18">
        <f t="shared" ca="1" si="10"/>
        <v>0</v>
      </c>
      <c r="G143" s="18">
        <f t="shared" ca="1" si="13"/>
        <v>72.710705856095714</v>
      </c>
    </row>
    <row r="144" spans="1:7" x14ac:dyDescent="0.75">
      <c r="A144" s="224">
        <v>41771</v>
      </c>
      <c r="B144" s="220">
        <v>0.2</v>
      </c>
      <c r="C144">
        <f t="shared" si="14"/>
        <v>0.02</v>
      </c>
      <c r="D144">
        <f t="shared" si="11"/>
        <v>19.070000000000011</v>
      </c>
      <c r="E144">
        <f t="shared" si="12"/>
        <v>101990</v>
      </c>
      <c r="F144" s="18">
        <f t="shared" ca="1" si="10"/>
        <v>1.4261195617553348E-2</v>
      </c>
      <c r="G144" s="18">
        <f t="shared" ca="1" si="13"/>
        <v>72.724967051713264</v>
      </c>
    </row>
    <row r="145" spans="1:7" x14ac:dyDescent="0.75">
      <c r="A145" s="224">
        <v>41772</v>
      </c>
      <c r="B145" s="220">
        <v>0</v>
      </c>
      <c r="C145">
        <f t="shared" si="14"/>
        <v>0</v>
      </c>
      <c r="D145">
        <f t="shared" si="11"/>
        <v>18.530000000000012</v>
      </c>
      <c r="E145">
        <f t="shared" si="12"/>
        <v>101990</v>
      </c>
      <c r="F145" s="18">
        <f t="shared" ca="1" si="10"/>
        <v>0</v>
      </c>
      <c r="G145" s="18">
        <f t="shared" ca="1" si="13"/>
        <v>72.724967051713264</v>
      </c>
    </row>
    <row r="146" spans="1:7" x14ac:dyDescent="0.75">
      <c r="A146" s="224">
        <v>41773</v>
      </c>
      <c r="B146" s="220">
        <v>0</v>
      </c>
      <c r="C146">
        <f t="shared" si="14"/>
        <v>0</v>
      </c>
      <c r="D146">
        <f t="shared" si="11"/>
        <v>17.990000000000013</v>
      </c>
      <c r="E146">
        <f t="shared" si="12"/>
        <v>101990</v>
      </c>
      <c r="F146" s="18">
        <f t="shared" ca="1" si="10"/>
        <v>0</v>
      </c>
      <c r="G146" s="18">
        <f t="shared" ca="1" si="13"/>
        <v>72.724967051713264</v>
      </c>
    </row>
    <row r="147" spans="1:7" x14ac:dyDescent="0.75">
      <c r="A147" s="224">
        <v>41774</v>
      </c>
      <c r="B147" s="220">
        <v>0</v>
      </c>
      <c r="C147">
        <f t="shared" si="14"/>
        <v>0</v>
      </c>
      <c r="D147">
        <f t="shared" si="11"/>
        <v>17.450000000000014</v>
      </c>
      <c r="E147">
        <f t="shared" si="12"/>
        <v>101990</v>
      </c>
      <c r="F147" s="18">
        <f t="shared" ca="1" si="10"/>
        <v>0</v>
      </c>
      <c r="G147" s="18">
        <f t="shared" ca="1" si="13"/>
        <v>72.724967051713264</v>
      </c>
    </row>
    <row r="148" spans="1:7" x14ac:dyDescent="0.75">
      <c r="A148" s="224">
        <v>41775</v>
      </c>
      <c r="B148" s="220">
        <v>2.8</v>
      </c>
      <c r="C148">
        <f t="shared" si="14"/>
        <v>0.28000000000000003</v>
      </c>
      <c r="D148">
        <f t="shared" si="11"/>
        <v>17.190000000000015</v>
      </c>
      <c r="E148">
        <f t="shared" si="12"/>
        <v>102270</v>
      </c>
      <c r="F148" s="18">
        <f t="shared" ca="1" si="10"/>
        <v>0.19965673864574687</v>
      </c>
      <c r="G148" s="18">
        <f t="shared" ca="1" si="13"/>
        <v>72.924623790359007</v>
      </c>
    </row>
    <row r="149" spans="1:7" x14ac:dyDescent="0.75">
      <c r="A149" s="224">
        <v>41776</v>
      </c>
      <c r="B149" s="220">
        <v>0</v>
      </c>
      <c r="C149">
        <f t="shared" si="14"/>
        <v>0</v>
      </c>
      <c r="D149">
        <f t="shared" si="11"/>
        <v>16.650000000000016</v>
      </c>
      <c r="E149">
        <f t="shared" si="12"/>
        <v>102270</v>
      </c>
      <c r="F149" s="18">
        <f t="shared" ca="1" si="10"/>
        <v>0</v>
      </c>
      <c r="G149" s="18">
        <f t="shared" ca="1" si="13"/>
        <v>72.924623790359007</v>
      </c>
    </row>
    <row r="150" spans="1:7" x14ac:dyDescent="0.75">
      <c r="A150" s="224">
        <v>41777</v>
      </c>
      <c r="B150" s="220">
        <v>0</v>
      </c>
      <c r="C150">
        <f t="shared" si="14"/>
        <v>0</v>
      </c>
      <c r="D150">
        <f t="shared" si="11"/>
        <v>16.110000000000017</v>
      </c>
      <c r="E150">
        <f t="shared" si="12"/>
        <v>102270</v>
      </c>
      <c r="F150" s="18">
        <f t="shared" ca="1" si="10"/>
        <v>0</v>
      </c>
      <c r="G150" s="18">
        <f t="shared" ca="1" si="13"/>
        <v>72.924623790359007</v>
      </c>
    </row>
    <row r="151" spans="1:7" x14ac:dyDescent="0.75">
      <c r="A151" s="224">
        <v>41778</v>
      </c>
      <c r="B151" s="220">
        <v>0</v>
      </c>
      <c r="C151">
        <f t="shared" si="14"/>
        <v>0</v>
      </c>
      <c r="D151">
        <f t="shared" si="11"/>
        <v>15.570000000000018</v>
      </c>
      <c r="E151">
        <f t="shared" si="12"/>
        <v>102270</v>
      </c>
      <c r="F151" s="18">
        <f t="shared" ca="1" si="10"/>
        <v>0</v>
      </c>
      <c r="G151" s="18">
        <f t="shared" ca="1" si="13"/>
        <v>72.924623790359007</v>
      </c>
    </row>
    <row r="152" spans="1:7" x14ac:dyDescent="0.75">
      <c r="A152" s="224">
        <v>41779</v>
      </c>
      <c r="B152" s="220">
        <v>0</v>
      </c>
      <c r="C152">
        <f t="shared" si="14"/>
        <v>0</v>
      </c>
      <c r="D152">
        <f t="shared" si="11"/>
        <v>15.030000000000019</v>
      </c>
      <c r="E152">
        <f t="shared" si="12"/>
        <v>102270</v>
      </c>
      <c r="F152" s="18">
        <f t="shared" ca="1" si="10"/>
        <v>0</v>
      </c>
      <c r="G152" s="18">
        <f t="shared" ca="1" si="13"/>
        <v>72.924623790359007</v>
      </c>
    </row>
    <row r="153" spans="1:7" x14ac:dyDescent="0.75">
      <c r="A153" s="224">
        <v>41780</v>
      </c>
      <c r="B153" s="220">
        <v>8.1999999999999993</v>
      </c>
      <c r="C153">
        <f t="shared" si="14"/>
        <v>0.81999999999999984</v>
      </c>
      <c r="D153">
        <f t="shared" si="11"/>
        <v>15.31000000000002</v>
      </c>
      <c r="E153">
        <f t="shared" si="12"/>
        <v>103090</v>
      </c>
      <c r="F153" s="18">
        <f t="shared" ca="1" si="10"/>
        <v>0.58470902031968719</v>
      </c>
      <c r="G153" s="18">
        <f t="shared" ca="1" si="13"/>
        <v>73.5093328106787</v>
      </c>
    </row>
    <row r="154" spans="1:7" x14ac:dyDescent="0.75">
      <c r="A154" s="224">
        <v>41781</v>
      </c>
      <c r="B154" s="220">
        <v>29.6</v>
      </c>
      <c r="C154">
        <f t="shared" si="14"/>
        <v>2.5</v>
      </c>
      <c r="D154">
        <f t="shared" si="11"/>
        <v>17.270000000000021</v>
      </c>
      <c r="E154">
        <f t="shared" si="12"/>
        <v>105590</v>
      </c>
      <c r="F154" s="18">
        <f t="shared" ca="1" si="10"/>
        <v>1.7826494521941685</v>
      </c>
      <c r="G154" s="18">
        <f t="shared" ca="1" si="13"/>
        <v>75.291982262872864</v>
      </c>
    </row>
    <row r="155" spans="1:7" x14ac:dyDescent="0.75">
      <c r="A155" s="224">
        <v>41782</v>
      </c>
      <c r="B155" s="220">
        <v>0.8</v>
      </c>
      <c r="C155">
        <f t="shared" si="14"/>
        <v>0.08</v>
      </c>
      <c r="D155">
        <f t="shared" si="11"/>
        <v>16.81000000000002</v>
      </c>
      <c r="E155">
        <f t="shared" si="12"/>
        <v>105670</v>
      </c>
      <c r="F155" s="18">
        <f t="shared" ca="1" si="10"/>
        <v>5.7044782470213391E-2</v>
      </c>
      <c r="G155" s="18">
        <f t="shared" ca="1" si="13"/>
        <v>75.349027045343078</v>
      </c>
    </row>
    <row r="156" spans="1:7" x14ac:dyDescent="0.75">
      <c r="A156" s="224">
        <v>41783</v>
      </c>
      <c r="B156" s="220">
        <v>5.2</v>
      </c>
      <c r="C156">
        <f t="shared" si="14"/>
        <v>0.52</v>
      </c>
      <c r="D156">
        <f t="shared" si="11"/>
        <v>16.79000000000002</v>
      </c>
      <c r="E156">
        <f t="shared" si="12"/>
        <v>106190</v>
      </c>
      <c r="F156" s="18">
        <f t="shared" ca="1" si="10"/>
        <v>0.37079108605638711</v>
      </c>
      <c r="G156" s="18">
        <f t="shared" ca="1" si="13"/>
        <v>75.719818131399464</v>
      </c>
    </row>
    <row r="157" spans="1:7" x14ac:dyDescent="0.75">
      <c r="A157" s="224">
        <v>41784</v>
      </c>
      <c r="B157" s="220">
        <v>23.4</v>
      </c>
      <c r="C157">
        <f t="shared" si="14"/>
        <v>2.34</v>
      </c>
      <c r="D157">
        <f t="shared" si="11"/>
        <v>18.590000000000021</v>
      </c>
      <c r="E157">
        <f t="shared" si="12"/>
        <v>108530</v>
      </c>
      <c r="F157" s="18">
        <f t="shared" ca="1" si="10"/>
        <v>1.6685598872537419</v>
      </c>
      <c r="G157" s="18">
        <f t="shared" ca="1" si="13"/>
        <v>77.388378018653199</v>
      </c>
    </row>
    <row r="158" spans="1:7" x14ac:dyDescent="0.75">
      <c r="A158" s="224">
        <v>41785</v>
      </c>
      <c r="B158" s="220">
        <v>0</v>
      </c>
      <c r="C158">
        <f t="shared" si="14"/>
        <v>0</v>
      </c>
      <c r="D158">
        <f t="shared" si="11"/>
        <v>18.050000000000022</v>
      </c>
      <c r="E158">
        <f t="shared" si="12"/>
        <v>108530</v>
      </c>
      <c r="F158" s="18">
        <f t="shared" ca="1" si="10"/>
        <v>0</v>
      </c>
      <c r="G158" s="18">
        <f t="shared" ca="1" si="13"/>
        <v>77.388378018653199</v>
      </c>
    </row>
    <row r="159" spans="1:7" x14ac:dyDescent="0.75">
      <c r="A159" s="224">
        <v>41786</v>
      </c>
      <c r="B159" s="220">
        <v>4.4000000000000004</v>
      </c>
      <c r="C159">
        <f t="shared" si="14"/>
        <v>0.44000000000000006</v>
      </c>
      <c r="D159">
        <f t="shared" si="11"/>
        <v>17.950000000000024</v>
      </c>
      <c r="E159">
        <f t="shared" si="12"/>
        <v>108970</v>
      </c>
      <c r="F159" s="18">
        <f t="shared" ca="1" si="10"/>
        <v>0.31374630358617372</v>
      </c>
      <c r="G159" s="18">
        <f t="shared" ca="1" si="13"/>
        <v>77.702124322239371</v>
      </c>
    </row>
    <row r="160" spans="1:7" x14ac:dyDescent="0.75">
      <c r="A160" s="224">
        <v>41787</v>
      </c>
      <c r="B160" s="220">
        <v>0</v>
      </c>
      <c r="C160">
        <f t="shared" si="14"/>
        <v>0</v>
      </c>
      <c r="D160">
        <f t="shared" si="11"/>
        <v>17.410000000000025</v>
      </c>
      <c r="E160">
        <f t="shared" si="12"/>
        <v>108970</v>
      </c>
      <c r="F160" s="18">
        <f t="shared" ca="1" si="10"/>
        <v>0</v>
      </c>
      <c r="G160" s="18">
        <f t="shared" ca="1" si="13"/>
        <v>77.702124322239371</v>
      </c>
    </row>
    <row r="161" spans="1:7" x14ac:dyDescent="0.75">
      <c r="A161" s="224">
        <v>41788</v>
      </c>
      <c r="B161" s="220">
        <v>0</v>
      </c>
      <c r="C161">
        <f t="shared" si="14"/>
        <v>0</v>
      </c>
      <c r="D161">
        <f t="shared" si="11"/>
        <v>16.870000000000026</v>
      </c>
      <c r="E161">
        <f t="shared" si="12"/>
        <v>108970</v>
      </c>
      <c r="F161" s="18">
        <f t="shared" ca="1" si="10"/>
        <v>0</v>
      </c>
      <c r="G161" s="18">
        <f t="shared" ca="1" si="13"/>
        <v>77.702124322239371</v>
      </c>
    </row>
    <row r="162" spans="1:7" x14ac:dyDescent="0.75">
      <c r="A162" s="224">
        <v>41789</v>
      </c>
      <c r="B162" s="220">
        <v>0</v>
      </c>
      <c r="C162">
        <f t="shared" si="14"/>
        <v>0</v>
      </c>
      <c r="D162">
        <f t="shared" si="11"/>
        <v>16.330000000000027</v>
      </c>
      <c r="E162">
        <f t="shared" si="12"/>
        <v>108970</v>
      </c>
      <c r="F162" s="18">
        <f t="shared" ca="1" si="10"/>
        <v>0</v>
      </c>
      <c r="G162" s="18">
        <f t="shared" ca="1" si="13"/>
        <v>77.702124322239371</v>
      </c>
    </row>
    <row r="163" spans="1:7" x14ac:dyDescent="0.75">
      <c r="A163" s="224">
        <v>41790</v>
      </c>
      <c r="B163" s="220">
        <v>0</v>
      </c>
      <c r="C163">
        <f t="shared" si="14"/>
        <v>0</v>
      </c>
      <c r="D163">
        <f t="shared" si="11"/>
        <v>15.790000000000028</v>
      </c>
      <c r="E163">
        <f t="shared" si="12"/>
        <v>108970</v>
      </c>
      <c r="F163" s="18">
        <f t="shared" ca="1" si="10"/>
        <v>0</v>
      </c>
      <c r="G163" s="18">
        <f t="shared" ca="1" si="13"/>
        <v>77.702124322239371</v>
      </c>
    </row>
    <row r="164" spans="1:7" x14ac:dyDescent="0.75">
      <c r="A164" s="224">
        <v>41791</v>
      </c>
      <c r="B164" s="220">
        <v>0</v>
      </c>
      <c r="C164">
        <f t="shared" si="14"/>
        <v>0</v>
      </c>
      <c r="D164">
        <f t="shared" si="11"/>
        <v>15.250000000000028</v>
      </c>
      <c r="E164">
        <f t="shared" si="12"/>
        <v>108970</v>
      </c>
      <c r="F164" s="18">
        <f t="shared" ca="1" si="10"/>
        <v>0</v>
      </c>
      <c r="G164" s="18">
        <f t="shared" ca="1" si="13"/>
        <v>77.702124322239371</v>
      </c>
    </row>
    <row r="165" spans="1:7" x14ac:dyDescent="0.75">
      <c r="A165" s="224">
        <v>41792</v>
      </c>
      <c r="B165" s="220">
        <v>0</v>
      </c>
      <c r="C165">
        <f t="shared" si="14"/>
        <v>0</v>
      </c>
      <c r="D165">
        <f t="shared" si="11"/>
        <v>14.710000000000029</v>
      </c>
      <c r="E165">
        <f t="shared" si="12"/>
        <v>108970</v>
      </c>
      <c r="F165" s="18">
        <f t="shared" ca="1" si="10"/>
        <v>0</v>
      </c>
      <c r="G165" s="18">
        <f t="shared" ca="1" si="13"/>
        <v>77.702124322239371</v>
      </c>
    </row>
    <row r="166" spans="1:7" x14ac:dyDescent="0.75">
      <c r="A166" s="224">
        <v>41793</v>
      </c>
      <c r="B166" s="220">
        <v>0</v>
      </c>
      <c r="C166">
        <f t="shared" si="14"/>
        <v>0</v>
      </c>
      <c r="D166">
        <f t="shared" si="11"/>
        <v>14.17000000000003</v>
      </c>
      <c r="E166">
        <f t="shared" si="12"/>
        <v>108970</v>
      </c>
      <c r="F166" s="18">
        <f t="shared" ca="1" si="10"/>
        <v>0</v>
      </c>
      <c r="G166" s="18">
        <f t="shared" ca="1" si="13"/>
        <v>77.702124322239371</v>
      </c>
    </row>
    <row r="167" spans="1:7" x14ac:dyDescent="0.75">
      <c r="A167" s="224">
        <v>41794</v>
      </c>
      <c r="B167" s="220">
        <v>0</v>
      </c>
      <c r="C167">
        <f t="shared" si="14"/>
        <v>0</v>
      </c>
      <c r="D167">
        <f t="shared" si="11"/>
        <v>13.630000000000031</v>
      </c>
      <c r="E167">
        <f t="shared" si="12"/>
        <v>108970</v>
      </c>
      <c r="F167" s="18">
        <f t="shared" ca="1" si="10"/>
        <v>0</v>
      </c>
      <c r="G167" s="18">
        <f t="shared" ca="1" si="13"/>
        <v>77.702124322239371</v>
      </c>
    </row>
    <row r="168" spans="1:7" x14ac:dyDescent="0.75">
      <c r="A168" s="224">
        <v>41795</v>
      </c>
      <c r="B168" s="220">
        <v>0</v>
      </c>
      <c r="C168">
        <f t="shared" si="14"/>
        <v>0</v>
      </c>
      <c r="D168">
        <f t="shared" si="11"/>
        <v>13.090000000000032</v>
      </c>
      <c r="E168">
        <f t="shared" si="12"/>
        <v>108970</v>
      </c>
      <c r="F168" s="18">
        <f t="shared" ca="1" si="10"/>
        <v>0</v>
      </c>
      <c r="G168" s="18">
        <f t="shared" ca="1" si="13"/>
        <v>77.702124322239371</v>
      </c>
    </row>
    <row r="169" spans="1:7" x14ac:dyDescent="0.75">
      <c r="A169" s="224">
        <v>41796</v>
      </c>
      <c r="B169" s="220">
        <v>0</v>
      </c>
      <c r="C169">
        <f t="shared" si="14"/>
        <v>0</v>
      </c>
      <c r="D169">
        <f t="shared" si="11"/>
        <v>12.550000000000033</v>
      </c>
      <c r="E169">
        <f t="shared" si="12"/>
        <v>108970</v>
      </c>
      <c r="F169" s="18">
        <f t="shared" ca="1" si="10"/>
        <v>0</v>
      </c>
      <c r="G169" s="18">
        <f t="shared" ca="1" si="13"/>
        <v>77.702124322239371</v>
      </c>
    </row>
    <row r="170" spans="1:7" x14ac:dyDescent="0.75">
      <c r="A170" s="224">
        <v>41797</v>
      </c>
      <c r="B170" s="220">
        <v>0</v>
      </c>
      <c r="C170">
        <f t="shared" si="14"/>
        <v>0</v>
      </c>
      <c r="D170">
        <f t="shared" si="11"/>
        <v>12.010000000000034</v>
      </c>
      <c r="E170">
        <f t="shared" si="12"/>
        <v>108970</v>
      </c>
      <c r="F170" s="18">
        <f t="shared" ca="1" si="10"/>
        <v>0</v>
      </c>
      <c r="G170" s="18">
        <f t="shared" ca="1" si="13"/>
        <v>77.702124322239371</v>
      </c>
    </row>
    <row r="171" spans="1:7" x14ac:dyDescent="0.75">
      <c r="A171" s="224">
        <v>41798</v>
      </c>
      <c r="B171" s="220">
        <v>0.2</v>
      </c>
      <c r="C171">
        <f t="shared" si="14"/>
        <v>0.02</v>
      </c>
      <c r="D171">
        <f t="shared" si="11"/>
        <v>11.490000000000034</v>
      </c>
      <c r="E171">
        <f t="shared" si="12"/>
        <v>108990</v>
      </c>
      <c r="F171" s="18">
        <f t="shared" ca="1" si="10"/>
        <v>1.4261195617553348E-2</v>
      </c>
      <c r="G171" s="18">
        <f t="shared" ca="1" si="13"/>
        <v>77.716385517856921</v>
      </c>
    </row>
    <row r="172" spans="1:7" x14ac:dyDescent="0.75">
      <c r="A172" s="224">
        <v>41799</v>
      </c>
      <c r="B172" s="220">
        <v>0</v>
      </c>
      <c r="C172">
        <f t="shared" si="14"/>
        <v>0</v>
      </c>
      <c r="D172">
        <f t="shared" si="11"/>
        <v>10.950000000000035</v>
      </c>
      <c r="E172">
        <f t="shared" si="12"/>
        <v>108990</v>
      </c>
      <c r="F172" s="18">
        <f t="shared" ca="1" si="10"/>
        <v>0</v>
      </c>
      <c r="G172" s="18">
        <f t="shared" ca="1" si="13"/>
        <v>77.716385517856921</v>
      </c>
    </row>
    <row r="173" spans="1:7" x14ac:dyDescent="0.75">
      <c r="A173" s="224">
        <v>41800</v>
      </c>
      <c r="B173" s="220">
        <v>0</v>
      </c>
      <c r="C173">
        <f t="shared" si="14"/>
        <v>0</v>
      </c>
      <c r="D173">
        <f t="shared" si="11"/>
        <v>10.410000000000036</v>
      </c>
      <c r="E173">
        <f t="shared" si="12"/>
        <v>108990</v>
      </c>
      <c r="F173" s="18">
        <f t="shared" ca="1" si="10"/>
        <v>0</v>
      </c>
      <c r="G173" s="18">
        <f t="shared" ca="1" si="13"/>
        <v>77.716385517856921</v>
      </c>
    </row>
    <row r="174" spans="1:7" x14ac:dyDescent="0.75">
      <c r="A174" s="224">
        <v>41801</v>
      </c>
      <c r="B174" s="220">
        <v>0</v>
      </c>
      <c r="C174">
        <f t="shared" si="14"/>
        <v>0</v>
      </c>
      <c r="D174">
        <f t="shared" si="11"/>
        <v>9.8700000000000365</v>
      </c>
      <c r="E174">
        <f t="shared" si="12"/>
        <v>108990</v>
      </c>
      <c r="F174" s="18">
        <f t="shared" ca="1" si="10"/>
        <v>0</v>
      </c>
      <c r="G174" s="18">
        <f t="shared" ca="1" si="13"/>
        <v>77.716385517856921</v>
      </c>
    </row>
    <row r="175" spans="1:7" x14ac:dyDescent="0.75">
      <c r="A175" s="224">
        <v>41802</v>
      </c>
      <c r="B175" s="220">
        <v>0</v>
      </c>
      <c r="C175">
        <f t="shared" si="14"/>
        <v>0</v>
      </c>
      <c r="D175">
        <f t="shared" si="11"/>
        <v>9.3300000000000374</v>
      </c>
      <c r="E175">
        <f t="shared" si="12"/>
        <v>108990</v>
      </c>
      <c r="F175" s="18">
        <f t="shared" ca="1" si="10"/>
        <v>0</v>
      </c>
      <c r="G175" s="18">
        <f t="shared" ca="1" si="13"/>
        <v>77.716385517856921</v>
      </c>
    </row>
    <row r="176" spans="1:7" x14ac:dyDescent="0.75">
      <c r="A176" s="224">
        <v>41803</v>
      </c>
      <c r="B176" s="220">
        <v>0</v>
      </c>
      <c r="C176">
        <f t="shared" si="14"/>
        <v>0</v>
      </c>
      <c r="D176">
        <f t="shared" si="11"/>
        <v>8.7900000000000382</v>
      </c>
      <c r="E176">
        <f t="shared" si="12"/>
        <v>108990</v>
      </c>
      <c r="F176" s="18">
        <f t="shared" ca="1" si="10"/>
        <v>0</v>
      </c>
      <c r="G176" s="18">
        <f t="shared" ca="1" si="13"/>
        <v>77.716385517856921</v>
      </c>
    </row>
    <row r="177" spans="1:7" x14ac:dyDescent="0.75">
      <c r="A177" s="224">
        <v>41804</v>
      </c>
      <c r="B177" s="220">
        <v>3.6</v>
      </c>
      <c r="C177">
        <f t="shared" si="14"/>
        <v>0.36</v>
      </c>
      <c r="D177">
        <f t="shared" si="11"/>
        <v>8.6100000000000385</v>
      </c>
      <c r="E177">
        <f t="shared" si="12"/>
        <v>109350</v>
      </c>
      <c r="F177" s="18">
        <f t="shared" ca="1" si="10"/>
        <v>0.25670152111596028</v>
      </c>
      <c r="G177" s="18">
        <f t="shared" ca="1" si="13"/>
        <v>77.973087038972878</v>
      </c>
    </row>
    <row r="178" spans="1:7" x14ac:dyDescent="0.75">
      <c r="A178" s="224">
        <v>41805</v>
      </c>
      <c r="B178" s="220">
        <v>0</v>
      </c>
      <c r="C178">
        <f t="shared" si="14"/>
        <v>0</v>
      </c>
      <c r="D178">
        <f t="shared" si="11"/>
        <v>8.0700000000000394</v>
      </c>
      <c r="E178">
        <f t="shared" si="12"/>
        <v>109350</v>
      </c>
      <c r="F178" s="18">
        <f t="shared" ca="1" si="10"/>
        <v>0</v>
      </c>
      <c r="G178" s="18">
        <f t="shared" ca="1" si="13"/>
        <v>77.973087038972878</v>
      </c>
    </row>
    <row r="179" spans="1:7" x14ac:dyDescent="0.75">
      <c r="A179" s="224">
        <v>41806</v>
      </c>
      <c r="B179" s="220">
        <v>0</v>
      </c>
      <c r="C179">
        <f t="shared" si="14"/>
        <v>0</v>
      </c>
      <c r="D179">
        <f t="shared" si="11"/>
        <v>7.5300000000000393</v>
      </c>
      <c r="E179">
        <f t="shared" si="12"/>
        <v>109350</v>
      </c>
      <c r="F179" s="18">
        <f t="shared" ca="1" si="10"/>
        <v>0</v>
      </c>
      <c r="G179" s="18">
        <f t="shared" ca="1" si="13"/>
        <v>77.973087038972878</v>
      </c>
    </row>
    <row r="180" spans="1:7" x14ac:dyDescent="0.75">
      <c r="A180" s="224">
        <v>41807</v>
      </c>
      <c r="B180" s="220">
        <v>0</v>
      </c>
      <c r="C180">
        <f t="shared" si="14"/>
        <v>0</v>
      </c>
      <c r="D180">
        <f t="shared" si="11"/>
        <v>6.9900000000000393</v>
      </c>
      <c r="E180">
        <f t="shared" si="12"/>
        <v>109350</v>
      </c>
      <c r="F180" s="18">
        <f t="shared" ca="1" si="10"/>
        <v>0</v>
      </c>
      <c r="G180" s="18">
        <f t="shared" ca="1" si="13"/>
        <v>77.973087038972878</v>
      </c>
    </row>
    <row r="181" spans="1:7" x14ac:dyDescent="0.75">
      <c r="A181" s="224">
        <v>41808</v>
      </c>
      <c r="B181" s="220">
        <v>1.6</v>
      </c>
      <c r="C181">
        <f t="shared" si="14"/>
        <v>0.16</v>
      </c>
      <c r="D181">
        <f t="shared" si="11"/>
        <v>6.6100000000000394</v>
      </c>
      <c r="E181">
        <f t="shared" si="12"/>
        <v>109510</v>
      </c>
      <c r="F181" s="18">
        <f t="shared" ca="1" si="10"/>
        <v>0.11408956494042678</v>
      </c>
      <c r="G181" s="18">
        <f t="shared" ca="1" si="13"/>
        <v>78.087176603913306</v>
      </c>
    </row>
    <row r="182" spans="1:7" x14ac:dyDescent="0.75">
      <c r="A182" s="224">
        <v>41809</v>
      </c>
      <c r="B182" s="220">
        <v>20.8</v>
      </c>
      <c r="C182">
        <f t="shared" si="14"/>
        <v>2.08</v>
      </c>
      <c r="D182">
        <f t="shared" si="11"/>
        <v>8.1500000000000412</v>
      </c>
      <c r="E182">
        <f t="shared" si="12"/>
        <v>111590</v>
      </c>
      <c r="F182" s="18">
        <f t="shared" ca="1" si="10"/>
        <v>1.4831643442255484</v>
      </c>
      <c r="G182" s="18">
        <f t="shared" ca="1" si="13"/>
        <v>79.570340948138849</v>
      </c>
    </row>
    <row r="183" spans="1:7" x14ac:dyDescent="0.75">
      <c r="A183" s="224">
        <v>41810</v>
      </c>
      <c r="B183" s="220">
        <v>3.2</v>
      </c>
      <c r="C183">
        <f t="shared" si="14"/>
        <v>0.32</v>
      </c>
      <c r="D183">
        <f t="shared" si="11"/>
        <v>7.9300000000000415</v>
      </c>
      <c r="E183">
        <f t="shared" si="12"/>
        <v>111910</v>
      </c>
      <c r="F183" s="18">
        <f t="shared" ca="1" si="10"/>
        <v>0.22817912988085357</v>
      </c>
      <c r="G183" s="18">
        <f t="shared" ca="1" si="13"/>
        <v>79.798520078019706</v>
      </c>
    </row>
    <row r="184" spans="1:7" x14ac:dyDescent="0.75">
      <c r="A184" s="224">
        <v>41811</v>
      </c>
      <c r="B184" s="220">
        <v>1.2</v>
      </c>
      <c r="C184">
        <f t="shared" si="14"/>
        <v>0.12</v>
      </c>
      <c r="D184">
        <f t="shared" si="11"/>
        <v>7.5100000000000415</v>
      </c>
      <c r="E184">
        <f t="shared" si="12"/>
        <v>112030</v>
      </c>
      <c r="F184" s="18">
        <f t="shared" ca="1" si="10"/>
        <v>8.556717370532009E-2</v>
      </c>
      <c r="G184" s="18">
        <f t="shared" ca="1" si="13"/>
        <v>79.88408725172502</v>
      </c>
    </row>
    <row r="185" spans="1:7" x14ac:dyDescent="0.75">
      <c r="A185" s="224">
        <v>41812</v>
      </c>
      <c r="B185" s="220">
        <v>0</v>
      </c>
      <c r="C185">
        <f t="shared" si="14"/>
        <v>0</v>
      </c>
      <c r="D185">
        <f t="shared" si="11"/>
        <v>6.9700000000000415</v>
      </c>
      <c r="E185">
        <f t="shared" si="12"/>
        <v>112030</v>
      </c>
      <c r="F185" s="18">
        <f t="shared" ca="1" si="10"/>
        <v>0</v>
      </c>
      <c r="G185" s="18">
        <f t="shared" ca="1" si="13"/>
        <v>79.88408725172502</v>
      </c>
    </row>
    <row r="186" spans="1:7" x14ac:dyDescent="0.75">
      <c r="A186" s="224">
        <v>41813</v>
      </c>
      <c r="B186" s="220">
        <v>15.4</v>
      </c>
      <c r="C186">
        <f t="shared" si="14"/>
        <v>1.54</v>
      </c>
      <c r="D186">
        <f t="shared" si="11"/>
        <v>7.9700000000000406</v>
      </c>
      <c r="E186">
        <f t="shared" si="12"/>
        <v>113570</v>
      </c>
      <c r="F186" s="18">
        <f t="shared" ca="1" si="10"/>
        <v>1.0981120625516079</v>
      </c>
      <c r="G186" s="18">
        <f t="shared" ca="1" si="13"/>
        <v>80.982199314276627</v>
      </c>
    </row>
    <row r="187" spans="1:7" x14ac:dyDescent="0.75">
      <c r="A187" s="224">
        <v>41814</v>
      </c>
      <c r="B187" s="220">
        <v>1.2</v>
      </c>
      <c r="C187">
        <f t="shared" si="14"/>
        <v>0.12</v>
      </c>
      <c r="D187">
        <f t="shared" si="11"/>
        <v>7.5500000000000407</v>
      </c>
      <c r="E187">
        <f t="shared" si="12"/>
        <v>113690</v>
      </c>
      <c r="F187" s="18">
        <f t="shared" ca="1" si="10"/>
        <v>8.556717370532009E-2</v>
      </c>
      <c r="G187" s="18">
        <f t="shared" ca="1" si="13"/>
        <v>81.067766487981942</v>
      </c>
    </row>
    <row r="188" spans="1:7" x14ac:dyDescent="0.75">
      <c r="A188" s="224">
        <v>41815</v>
      </c>
      <c r="B188" s="220">
        <v>0</v>
      </c>
      <c r="C188">
        <f t="shared" si="14"/>
        <v>0</v>
      </c>
      <c r="D188">
        <f t="shared" si="11"/>
        <v>7.0100000000000406</v>
      </c>
      <c r="E188">
        <f t="shared" si="12"/>
        <v>113690</v>
      </c>
      <c r="F188" s="18">
        <f t="shared" ca="1" si="10"/>
        <v>0</v>
      </c>
      <c r="G188" s="18">
        <f t="shared" ca="1" si="13"/>
        <v>81.067766487981942</v>
      </c>
    </row>
    <row r="189" spans="1:7" x14ac:dyDescent="0.75">
      <c r="A189" s="224">
        <v>41816</v>
      </c>
      <c r="B189" s="220">
        <v>5.8</v>
      </c>
      <c r="C189">
        <f t="shared" si="14"/>
        <v>0.57999999999999996</v>
      </c>
      <c r="D189">
        <f t="shared" si="11"/>
        <v>7.0500000000000407</v>
      </c>
      <c r="E189">
        <f t="shared" si="12"/>
        <v>114270</v>
      </c>
      <c r="F189" s="18">
        <f t="shared" ca="1" si="10"/>
        <v>0.41357467290904715</v>
      </c>
      <c r="G189" s="18">
        <f t="shared" ca="1" si="13"/>
        <v>81.481341160890992</v>
      </c>
    </row>
    <row r="190" spans="1:7" x14ac:dyDescent="0.75">
      <c r="A190" s="224">
        <v>41817</v>
      </c>
      <c r="B190" s="220">
        <v>20.399999999999999</v>
      </c>
      <c r="C190">
        <f t="shared" si="14"/>
        <v>2.0399999999999996</v>
      </c>
      <c r="D190">
        <f t="shared" si="11"/>
        <v>8.5500000000000398</v>
      </c>
      <c r="E190">
        <f t="shared" si="12"/>
        <v>116310</v>
      </c>
      <c r="F190" s="18">
        <f t="shared" ca="1" si="10"/>
        <v>1.4546419529904413</v>
      </c>
      <c r="G190" s="18">
        <f t="shared" ca="1" si="13"/>
        <v>82.935983113881434</v>
      </c>
    </row>
    <row r="191" spans="1:7" x14ac:dyDescent="0.75">
      <c r="A191" s="224">
        <v>41818</v>
      </c>
      <c r="B191" s="220">
        <v>20.399999999999999</v>
      </c>
      <c r="C191">
        <f t="shared" si="14"/>
        <v>2.0399999999999996</v>
      </c>
      <c r="D191">
        <f t="shared" si="11"/>
        <v>10.05000000000004</v>
      </c>
      <c r="E191">
        <f t="shared" si="12"/>
        <v>118350</v>
      </c>
      <c r="F191" s="18">
        <f t="shared" ca="1" si="10"/>
        <v>1.4546419529904413</v>
      </c>
      <c r="G191" s="18">
        <f t="shared" ca="1" si="13"/>
        <v>84.390625066871877</v>
      </c>
    </row>
    <row r="192" spans="1:7" x14ac:dyDescent="0.75">
      <c r="A192" s="224">
        <v>41819</v>
      </c>
      <c r="B192" s="220">
        <v>0.6</v>
      </c>
      <c r="C192">
        <f t="shared" si="14"/>
        <v>0.06</v>
      </c>
      <c r="D192">
        <f t="shared" si="11"/>
        <v>9.5700000000000394</v>
      </c>
      <c r="E192">
        <f t="shared" si="12"/>
        <v>118410</v>
      </c>
      <c r="F192" s="18">
        <f t="shared" ca="1" si="10"/>
        <v>4.2783586852660045E-2</v>
      </c>
      <c r="G192" s="18">
        <f t="shared" ca="1" si="13"/>
        <v>84.433408653724541</v>
      </c>
    </row>
    <row r="193" spans="1:7" x14ac:dyDescent="0.75">
      <c r="A193" s="224">
        <v>41820</v>
      </c>
      <c r="B193" s="220">
        <v>0</v>
      </c>
      <c r="C193">
        <f t="shared" si="14"/>
        <v>0</v>
      </c>
      <c r="D193">
        <f t="shared" si="11"/>
        <v>9.0300000000000402</v>
      </c>
      <c r="E193">
        <f t="shared" si="12"/>
        <v>118410</v>
      </c>
      <c r="F193" s="18">
        <f t="shared" ca="1" si="10"/>
        <v>0</v>
      </c>
      <c r="G193" s="18">
        <f t="shared" ca="1" si="13"/>
        <v>84.433408653724541</v>
      </c>
    </row>
    <row r="194" spans="1:7" x14ac:dyDescent="0.75">
      <c r="A194" s="224">
        <v>41821</v>
      </c>
      <c r="B194" s="220">
        <v>0</v>
      </c>
      <c r="C194">
        <f t="shared" si="14"/>
        <v>0</v>
      </c>
      <c r="D194">
        <f t="shared" si="11"/>
        <v>8.4900000000000411</v>
      </c>
      <c r="E194">
        <f t="shared" si="12"/>
        <v>118410</v>
      </c>
      <c r="F194" s="18">
        <f t="shared" ca="1" si="10"/>
        <v>0</v>
      </c>
      <c r="G194" s="18">
        <f t="shared" ca="1" si="13"/>
        <v>84.433408653724541</v>
      </c>
    </row>
    <row r="195" spans="1:7" x14ac:dyDescent="0.75">
      <c r="A195" s="224">
        <v>41822</v>
      </c>
      <c r="B195" s="220">
        <v>1.8</v>
      </c>
      <c r="C195">
        <f t="shared" si="14"/>
        <v>0.18</v>
      </c>
      <c r="D195">
        <f t="shared" si="11"/>
        <v>8.1300000000000416</v>
      </c>
      <c r="E195">
        <f t="shared" si="12"/>
        <v>118590</v>
      </c>
      <c r="F195" s="18">
        <f t="shared" ca="1" si="10"/>
        <v>0.12835076055798014</v>
      </c>
      <c r="G195" s="18">
        <f t="shared" ca="1" si="13"/>
        <v>84.56175941428252</v>
      </c>
    </row>
    <row r="196" spans="1:7" x14ac:dyDescent="0.75">
      <c r="A196" s="224">
        <v>41823</v>
      </c>
      <c r="B196" s="220">
        <v>6.2</v>
      </c>
      <c r="C196">
        <f t="shared" si="14"/>
        <v>0.62</v>
      </c>
      <c r="D196">
        <f t="shared" si="11"/>
        <v>8.2100000000000399</v>
      </c>
      <c r="E196">
        <f t="shared" si="12"/>
        <v>119210</v>
      </c>
      <c r="F196" s="18">
        <f t="shared" ca="1" si="10"/>
        <v>0.44209706414415378</v>
      </c>
      <c r="G196" s="18">
        <f t="shared" ca="1" si="13"/>
        <v>85.00385647842667</v>
      </c>
    </row>
    <row r="197" spans="1:7" x14ac:dyDescent="0.75">
      <c r="A197" s="224">
        <v>41824</v>
      </c>
      <c r="B197" s="220">
        <v>9.4</v>
      </c>
      <c r="C197">
        <f t="shared" si="14"/>
        <v>0.94</v>
      </c>
      <c r="D197">
        <f t="shared" si="11"/>
        <v>8.6100000000000385</v>
      </c>
      <c r="E197">
        <f t="shared" si="12"/>
        <v>120150</v>
      </c>
      <c r="F197" s="18">
        <f t="shared" ca="1" si="10"/>
        <v>0.67027619402500738</v>
      </c>
      <c r="G197" s="18">
        <f t="shared" ca="1" si="13"/>
        <v>85.674132672451677</v>
      </c>
    </row>
    <row r="198" spans="1:7" x14ac:dyDescent="0.75">
      <c r="A198" s="224">
        <v>41825</v>
      </c>
      <c r="B198" s="220">
        <v>26.6</v>
      </c>
      <c r="C198">
        <f t="shared" si="14"/>
        <v>2.5</v>
      </c>
      <c r="D198">
        <f t="shared" si="11"/>
        <v>10.570000000000039</v>
      </c>
      <c r="E198">
        <f t="shared" si="12"/>
        <v>122650</v>
      </c>
      <c r="F198" s="18">
        <f t="shared" ca="1" si="10"/>
        <v>1.7826494521941685</v>
      </c>
      <c r="G198" s="18">
        <f t="shared" ca="1" si="13"/>
        <v>87.456782124645841</v>
      </c>
    </row>
    <row r="199" spans="1:7" x14ac:dyDescent="0.75">
      <c r="A199" s="224">
        <v>41826</v>
      </c>
      <c r="B199" s="220">
        <v>13.6</v>
      </c>
      <c r="C199">
        <f t="shared" si="14"/>
        <v>1.36</v>
      </c>
      <c r="D199">
        <f t="shared" si="11"/>
        <v>11.39000000000004</v>
      </c>
      <c r="E199">
        <f t="shared" si="12"/>
        <v>124010</v>
      </c>
      <c r="F199" s="18">
        <f t="shared" ca="1" si="10"/>
        <v>0.96976130199362776</v>
      </c>
      <c r="G199" s="18">
        <f t="shared" ca="1" si="13"/>
        <v>88.426543426639469</v>
      </c>
    </row>
    <row r="200" spans="1:7" x14ac:dyDescent="0.75">
      <c r="A200" s="224">
        <v>41827</v>
      </c>
      <c r="B200" s="220">
        <v>0</v>
      </c>
      <c r="C200">
        <f t="shared" si="14"/>
        <v>0</v>
      </c>
      <c r="D200">
        <f t="shared" si="11"/>
        <v>10.850000000000041</v>
      </c>
      <c r="E200">
        <f t="shared" si="12"/>
        <v>124010</v>
      </c>
      <c r="F200" s="18">
        <f t="shared" ca="1" si="10"/>
        <v>0</v>
      </c>
      <c r="G200" s="18">
        <f t="shared" ca="1" si="13"/>
        <v>88.426543426639469</v>
      </c>
    </row>
    <row r="201" spans="1:7" x14ac:dyDescent="0.75">
      <c r="A201" s="224">
        <v>41828</v>
      </c>
      <c r="B201" s="220">
        <v>0</v>
      </c>
      <c r="C201">
        <f t="shared" si="14"/>
        <v>0</v>
      </c>
      <c r="D201">
        <f t="shared" si="11"/>
        <v>10.310000000000041</v>
      </c>
      <c r="E201">
        <f t="shared" si="12"/>
        <v>124010</v>
      </c>
      <c r="F201" s="18">
        <f t="shared" ca="1" si="10"/>
        <v>0</v>
      </c>
      <c r="G201" s="18">
        <f t="shared" ca="1" si="13"/>
        <v>88.426543426639469</v>
      </c>
    </row>
    <row r="202" spans="1:7" x14ac:dyDescent="0.75">
      <c r="A202" s="224">
        <v>41829</v>
      </c>
      <c r="B202" s="220">
        <v>0</v>
      </c>
      <c r="C202">
        <f t="shared" si="14"/>
        <v>0</v>
      </c>
      <c r="D202">
        <f t="shared" si="11"/>
        <v>9.7700000000000422</v>
      </c>
      <c r="E202">
        <f t="shared" si="12"/>
        <v>124010</v>
      </c>
      <c r="F202" s="18">
        <f t="shared" ca="1" si="10"/>
        <v>0</v>
      </c>
      <c r="G202" s="18">
        <f t="shared" ca="1" si="13"/>
        <v>88.426543426639469</v>
      </c>
    </row>
    <row r="203" spans="1:7" x14ac:dyDescent="0.75">
      <c r="A203" s="224">
        <v>41830</v>
      </c>
      <c r="B203" s="220">
        <v>0</v>
      </c>
      <c r="C203">
        <f t="shared" si="14"/>
        <v>0</v>
      </c>
      <c r="D203">
        <f t="shared" si="11"/>
        <v>9.2300000000000431</v>
      </c>
      <c r="E203">
        <f t="shared" si="12"/>
        <v>124010</v>
      </c>
      <c r="F203" s="18">
        <f t="shared" ca="1" si="10"/>
        <v>0</v>
      </c>
      <c r="G203" s="18">
        <f t="shared" ca="1" si="13"/>
        <v>88.426543426639469</v>
      </c>
    </row>
    <row r="204" spans="1:7" x14ac:dyDescent="0.75">
      <c r="A204" s="224">
        <v>41831</v>
      </c>
      <c r="B204" s="220">
        <v>0</v>
      </c>
      <c r="C204">
        <f t="shared" si="14"/>
        <v>0</v>
      </c>
      <c r="D204">
        <f t="shared" si="11"/>
        <v>8.6900000000000439</v>
      </c>
      <c r="E204">
        <f t="shared" si="12"/>
        <v>124010</v>
      </c>
      <c r="F204" s="18">
        <f t="shared" ca="1" si="10"/>
        <v>0</v>
      </c>
      <c r="G204" s="18">
        <f t="shared" ca="1" si="13"/>
        <v>88.426543426639469</v>
      </c>
    </row>
    <row r="205" spans="1:7" x14ac:dyDescent="0.75">
      <c r="A205" s="224">
        <v>41832</v>
      </c>
      <c r="B205" s="220">
        <v>0</v>
      </c>
      <c r="C205">
        <f t="shared" si="14"/>
        <v>0</v>
      </c>
      <c r="D205">
        <f t="shared" si="11"/>
        <v>8.1500000000000448</v>
      </c>
      <c r="E205">
        <f t="shared" si="12"/>
        <v>124010</v>
      </c>
      <c r="F205" s="18">
        <f t="shared" ref="F205:F268" ca="1" si="15">(C205*1000/$B$2)/60</f>
        <v>0</v>
      </c>
      <c r="G205" s="18">
        <f t="shared" ca="1" si="13"/>
        <v>88.426543426639469</v>
      </c>
    </row>
    <row r="206" spans="1:7" x14ac:dyDescent="0.75">
      <c r="A206" s="224">
        <v>41833</v>
      </c>
      <c r="B206" s="220">
        <v>0</v>
      </c>
      <c r="C206">
        <f t="shared" si="14"/>
        <v>0</v>
      </c>
      <c r="D206">
        <f t="shared" ref="D206:D269" si="16">IF(A206&lt;$B$10,IF(D205+C206 &gt;$B$5, $B$5,  D205+C206),IF(D205+C206-$B$7/1000&gt;$B$5, $B$5, IF(D205+C206-$B$7/1000 &lt; 0, 0,D205+C206-$B$7/1000)))</f>
        <v>7.6100000000000447</v>
      </c>
      <c r="E206">
        <f t="shared" ref="E206:E269" si="17">C206*1000+E205</f>
        <v>124010</v>
      </c>
      <c r="F206" s="18">
        <f t="shared" ca="1" si="15"/>
        <v>0</v>
      </c>
      <c r="G206" s="18">
        <f t="shared" ref="G206:G269" ca="1" si="18">F206+G205</f>
        <v>88.426543426639469</v>
      </c>
    </row>
    <row r="207" spans="1:7" x14ac:dyDescent="0.75">
      <c r="A207" s="224">
        <v>41834</v>
      </c>
      <c r="B207" s="220">
        <v>0</v>
      </c>
      <c r="C207">
        <f t="shared" ref="C207:C270" si="19">IF(B207*$B$3/1000&gt;$B$4, $B$4, B207*$B$3/1000)</f>
        <v>0</v>
      </c>
      <c r="D207">
        <f t="shared" si="16"/>
        <v>7.0700000000000447</v>
      </c>
      <c r="E207">
        <f t="shared" si="17"/>
        <v>124010</v>
      </c>
      <c r="F207" s="18">
        <f t="shared" ca="1" si="15"/>
        <v>0</v>
      </c>
      <c r="G207" s="18">
        <f t="shared" ca="1" si="18"/>
        <v>88.426543426639469</v>
      </c>
    </row>
    <row r="208" spans="1:7" x14ac:dyDescent="0.75">
      <c r="A208" s="224">
        <v>41835</v>
      </c>
      <c r="B208" s="220">
        <v>0</v>
      </c>
      <c r="C208">
        <f t="shared" si="19"/>
        <v>0</v>
      </c>
      <c r="D208">
        <f t="shared" si="16"/>
        <v>6.5300000000000447</v>
      </c>
      <c r="E208">
        <f t="shared" si="17"/>
        <v>124010</v>
      </c>
      <c r="F208" s="18">
        <f t="shared" ca="1" si="15"/>
        <v>0</v>
      </c>
      <c r="G208" s="18">
        <f t="shared" ca="1" si="18"/>
        <v>88.426543426639469</v>
      </c>
    </row>
    <row r="209" spans="1:7" x14ac:dyDescent="0.75">
      <c r="A209" s="224">
        <v>41836</v>
      </c>
      <c r="B209" s="220">
        <v>0</v>
      </c>
      <c r="C209">
        <f t="shared" si="19"/>
        <v>0</v>
      </c>
      <c r="D209">
        <f t="shared" si="16"/>
        <v>5.9900000000000446</v>
      </c>
      <c r="E209">
        <f t="shared" si="17"/>
        <v>124010</v>
      </c>
      <c r="F209" s="18">
        <f t="shared" ca="1" si="15"/>
        <v>0</v>
      </c>
      <c r="G209" s="18">
        <f t="shared" ca="1" si="18"/>
        <v>88.426543426639469</v>
      </c>
    </row>
    <row r="210" spans="1:7" x14ac:dyDescent="0.75">
      <c r="A210" s="224">
        <v>41837</v>
      </c>
      <c r="B210" s="220">
        <v>0</v>
      </c>
      <c r="C210">
        <f t="shared" si="19"/>
        <v>0</v>
      </c>
      <c r="D210">
        <f t="shared" si="16"/>
        <v>5.4500000000000446</v>
      </c>
      <c r="E210">
        <f t="shared" si="17"/>
        <v>124010</v>
      </c>
      <c r="F210" s="18">
        <f t="shared" ca="1" si="15"/>
        <v>0</v>
      </c>
      <c r="G210" s="18">
        <f t="shared" ca="1" si="18"/>
        <v>88.426543426639469</v>
      </c>
    </row>
    <row r="211" spans="1:7" x14ac:dyDescent="0.75">
      <c r="A211" s="224">
        <v>41838</v>
      </c>
      <c r="B211" s="220">
        <v>37</v>
      </c>
      <c r="C211">
        <f t="shared" si="19"/>
        <v>2.5</v>
      </c>
      <c r="D211">
        <f t="shared" si="16"/>
        <v>7.4100000000000446</v>
      </c>
      <c r="E211">
        <f t="shared" si="17"/>
        <v>126510</v>
      </c>
      <c r="F211" s="18">
        <f t="shared" ca="1" si="15"/>
        <v>1.7826494521941685</v>
      </c>
      <c r="G211" s="18">
        <f t="shared" ca="1" si="18"/>
        <v>90.209192878833633</v>
      </c>
    </row>
    <row r="212" spans="1:7" x14ac:dyDescent="0.75">
      <c r="A212" s="224">
        <v>41839</v>
      </c>
      <c r="B212" s="220">
        <v>1.8</v>
      </c>
      <c r="C212">
        <f t="shared" si="19"/>
        <v>0.18</v>
      </c>
      <c r="D212">
        <f t="shared" si="16"/>
        <v>7.0500000000000442</v>
      </c>
      <c r="E212">
        <f t="shared" si="17"/>
        <v>126690</v>
      </c>
      <c r="F212" s="18">
        <f t="shared" ca="1" si="15"/>
        <v>0.12835076055798014</v>
      </c>
      <c r="G212" s="18">
        <f t="shared" ca="1" si="18"/>
        <v>90.337543639391612</v>
      </c>
    </row>
    <row r="213" spans="1:7" x14ac:dyDescent="0.75">
      <c r="A213" s="224">
        <v>41840</v>
      </c>
      <c r="B213" s="220">
        <v>0</v>
      </c>
      <c r="C213">
        <f t="shared" si="19"/>
        <v>0</v>
      </c>
      <c r="D213">
        <f t="shared" si="16"/>
        <v>6.5100000000000442</v>
      </c>
      <c r="E213">
        <f t="shared" si="17"/>
        <v>126690</v>
      </c>
      <c r="F213" s="18">
        <f t="shared" ca="1" si="15"/>
        <v>0</v>
      </c>
      <c r="G213" s="18">
        <f t="shared" ca="1" si="18"/>
        <v>90.337543639391612</v>
      </c>
    </row>
    <row r="214" spans="1:7" x14ac:dyDescent="0.75">
      <c r="A214" s="224">
        <v>41841</v>
      </c>
      <c r="B214" s="220">
        <v>0</v>
      </c>
      <c r="C214">
        <f t="shared" si="19"/>
        <v>0</v>
      </c>
      <c r="D214">
        <f t="shared" si="16"/>
        <v>5.9700000000000442</v>
      </c>
      <c r="E214">
        <f t="shared" si="17"/>
        <v>126690</v>
      </c>
      <c r="F214" s="18">
        <f t="shared" ca="1" si="15"/>
        <v>0</v>
      </c>
      <c r="G214" s="18">
        <f t="shared" ca="1" si="18"/>
        <v>90.337543639391612</v>
      </c>
    </row>
    <row r="215" spans="1:7" x14ac:dyDescent="0.75">
      <c r="A215" s="224">
        <v>41842</v>
      </c>
      <c r="B215" s="220">
        <v>8</v>
      </c>
      <c r="C215">
        <f t="shared" si="19"/>
        <v>0.8</v>
      </c>
      <c r="D215">
        <f t="shared" si="16"/>
        <v>6.2300000000000439</v>
      </c>
      <c r="E215">
        <f t="shared" si="17"/>
        <v>127490</v>
      </c>
      <c r="F215" s="18">
        <f t="shared" ca="1" si="15"/>
        <v>0.57044782470213395</v>
      </c>
      <c r="G215" s="18">
        <f t="shared" ca="1" si="18"/>
        <v>90.90799146409374</v>
      </c>
    </row>
    <row r="216" spans="1:7" x14ac:dyDescent="0.75">
      <c r="A216" s="224">
        <v>41843</v>
      </c>
      <c r="B216" s="220">
        <v>18.2</v>
      </c>
      <c r="C216">
        <f t="shared" si="19"/>
        <v>1.82</v>
      </c>
      <c r="D216">
        <f t="shared" si="16"/>
        <v>7.5100000000000433</v>
      </c>
      <c r="E216">
        <f t="shared" si="17"/>
        <v>129310</v>
      </c>
      <c r="F216" s="18">
        <f t="shared" ca="1" si="15"/>
        <v>1.2977688011973547</v>
      </c>
      <c r="G216" s="18">
        <f t="shared" ca="1" si="18"/>
        <v>92.20576026529109</v>
      </c>
    </row>
    <row r="217" spans="1:7" x14ac:dyDescent="0.75">
      <c r="A217" s="224">
        <v>41844</v>
      </c>
      <c r="B217" s="220">
        <v>0.6</v>
      </c>
      <c r="C217">
        <f t="shared" si="19"/>
        <v>0.06</v>
      </c>
      <c r="D217">
        <f t="shared" si="16"/>
        <v>7.0300000000000429</v>
      </c>
      <c r="E217">
        <f t="shared" si="17"/>
        <v>129370</v>
      </c>
      <c r="F217" s="18">
        <f t="shared" ca="1" si="15"/>
        <v>4.2783586852660045E-2</v>
      </c>
      <c r="G217" s="18">
        <f t="shared" ca="1" si="18"/>
        <v>92.248543852143754</v>
      </c>
    </row>
    <row r="218" spans="1:7" x14ac:dyDescent="0.75">
      <c r="A218" s="224">
        <v>41845</v>
      </c>
      <c r="B218" s="220">
        <v>0</v>
      </c>
      <c r="C218">
        <f t="shared" si="19"/>
        <v>0</v>
      </c>
      <c r="D218">
        <f t="shared" si="16"/>
        <v>6.4900000000000428</v>
      </c>
      <c r="E218">
        <f t="shared" si="17"/>
        <v>129370</v>
      </c>
      <c r="F218" s="18">
        <f t="shared" ca="1" si="15"/>
        <v>0</v>
      </c>
      <c r="G218" s="18">
        <f t="shared" ca="1" si="18"/>
        <v>92.248543852143754</v>
      </c>
    </row>
    <row r="219" spans="1:7" x14ac:dyDescent="0.75">
      <c r="A219" s="224">
        <v>41846</v>
      </c>
      <c r="B219" s="220">
        <v>0</v>
      </c>
      <c r="C219">
        <f t="shared" si="19"/>
        <v>0</v>
      </c>
      <c r="D219">
        <f t="shared" si="16"/>
        <v>5.9500000000000428</v>
      </c>
      <c r="E219">
        <f t="shared" si="17"/>
        <v>129370</v>
      </c>
      <c r="F219" s="18">
        <f t="shared" ca="1" si="15"/>
        <v>0</v>
      </c>
      <c r="G219" s="18">
        <f t="shared" ca="1" si="18"/>
        <v>92.248543852143754</v>
      </c>
    </row>
    <row r="220" spans="1:7" x14ac:dyDescent="0.75">
      <c r="A220" s="224">
        <v>41847</v>
      </c>
      <c r="B220" s="220">
        <v>0</v>
      </c>
      <c r="C220">
        <f t="shared" si="19"/>
        <v>0</v>
      </c>
      <c r="D220">
        <f t="shared" si="16"/>
        <v>5.4100000000000428</v>
      </c>
      <c r="E220">
        <f t="shared" si="17"/>
        <v>129370</v>
      </c>
      <c r="F220" s="18">
        <f t="shared" ca="1" si="15"/>
        <v>0</v>
      </c>
      <c r="G220" s="18">
        <f t="shared" ca="1" si="18"/>
        <v>92.248543852143754</v>
      </c>
    </row>
    <row r="221" spans="1:7" x14ac:dyDescent="0.75">
      <c r="A221" s="224">
        <v>41848</v>
      </c>
      <c r="B221" s="220">
        <v>0</v>
      </c>
      <c r="C221">
        <f t="shared" si="19"/>
        <v>0</v>
      </c>
      <c r="D221">
        <f t="shared" si="16"/>
        <v>4.8700000000000427</v>
      </c>
      <c r="E221">
        <f t="shared" si="17"/>
        <v>129370</v>
      </c>
      <c r="F221" s="18">
        <f t="shared" ca="1" si="15"/>
        <v>0</v>
      </c>
      <c r="G221" s="18">
        <f t="shared" ca="1" si="18"/>
        <v>92.248543852143754</v>
      </c>
    </row>
    <row r="222" spans="1:7" x14ac:dyDescent="0.75">
      <c r="A222" s="224">
        <v>41849</v>
      </c>
      <c r="B222" s="220">
        <v>0</v>
      </c>
      <c r="C222">
        <f t="shared" si="19"/>
        <v>0</v>
      </c>
      <c r="D222">
        <f t="shared" si="16"/>
        <v>4.3300000000000427</v>
      </c>
      <c r="E222">
        <f t="shared" si="17"/>
        <v>129370</v>
      </c>
      <c r="F222" s="18">
        <f t="shared" ca="1" si="15"/>
        <v>0</v>
      </c>
      <c r="G222" s="18">
        <f t="shared" ca="1" si="18"/>
        <v>92.248543852143754</v>
      </c>
    </row>
    <row r="223" spans="1:7" x14ac:dyDescent="0.75">
      <c r="A223" s="224">
        <v>41850</v>
      </c>
      <c r="B223" s="220">
        <v>0</v>
      </c>
      <c r="C223">
        <f t="shared" si="19"/>
        <v>0</v>
      </c>
      <c r="D223">
        <f t="shared" si="16"/>
        <v>3.7900000000000427</v>
      </c>
      <c r="E223">
        <f t="shared" si="17"/>
        <v>129370</v>
      </c>
      <c r="F223" s="18">
        <f t="shared" ca="1" si="15"/>
        <v>0</v>
      </c>
      <c r="G223" s="18">
        <f t="shared" ca="1" si="18"/>
        <v>92.248543852143754</v>
      </c>
    </row>
    <row r="224" spans="1:7" x14ac:dyDescent="0.75">
      <c r="A224" s="224">
        <v>41851</v>
      </c>
      <c r="B224" s="220">
        <v>0</v>
      </c>
      <c r="C224">
        <f t="shared" si="19"/>
        <v>0</v>
      </c>
      <c r="D224">
        <f t="shared" si="16"/>
        <v>3.2500000000000426</v>
      </c>
      <c r="E224">
        <f t="shared" si="17"/>
        <v>129370</v>
      </c>
      <c r="F224" s="18">
        <f t="shared" ca="1" si="15"/>
        <v>0</v>
      </c>
      <c r="G224" s="18">
        <f t="shared" ca="1" si="18"/>
        <v>92.248543852143754</v>
      </c>
    </row>
    <row r="225" spans="1:7" x14ac:dyDescent="0.75">
      <c r="A225" s="224">
        <v>41852</v>
      </c>
      <c r="B225" s="220">
        <v>0</v>
      </c>
      <c r="C225">
        <f t="shared" si="19"/>
        <v>0</v>
      </c>
      <c r="D225">
        <f t="shared" si="16"/>
        <v>2.7100000000000426</v>
      </c>
      <c r="E225">
        <f t="shared" si="17"/>
        <v>129370</v>
      </c>
      <c r="F225" s="18">
        <f t="shared" ca="1" si="15"/>
        <v>0</v>
      </c>
      <c r="G225" s="18">
        <f t="shared" ca="1" si="18"/>
        <v>92.248543852143754</v>
      </c>
    </row>
    <row r="226" spans="1:7" x14ac:dyDescent="0.75">
      <c r="A226" s="224">
        <v>41853</v>
      </c>
      <c r="B226" s="220">
        <v>0</v>
      </c>
      <c r="C226">
        <f t="shared" si="19"/>
        <v>0</v>
      </c>
      <c r="D226">
        <f t="shared" si="16"/>
        <v>2.1700000000000426</v>
      </c>
      <c r="E226">
        <f t="shared" si="17"/>
        <v>129370</v>
      </c>
      <c r="F226" s="18">
        <f t="shared" ca="1" si="15"/>
        <v>0</v>
      </c>
      <c r="G226" s="18">
        <f t="shared" ca="1" si="18"/>
        <v>92.248543852143754</v>
      </c>
    </row>
    <row r="227" spans="1:7" x14ac:dyDescent="0.75">
      <c r="A227" s="224">
        <v>41854</v>
      </c>
      <c r="B227" s="220">
        <v>0</v>
      </c>
      <c r="C227">
        <f t="shared" si="19"/>
        <v>0</v>
      </c>
      <c r="D227">
        <f t="shared" si="16"/>
        <v>1.6300000000000425</v>
      </c>
      <c r="E227">
        <f t="shared" si="17"/>
        <v>129370</v>
      </c>
      <c r="F227" s="18">
        <f t="shared" ca="1" si="15"/>
        <v>0</v>
      </c>
      <c r="G227" s="18">
        <f t="shared" ca="1" si="18"/>
        <v>92.248543852143754</v>
      </c>
    </row>
    <row r="228" spans="1:7" x14ac:dyDescent="0.75">
      <c r="A228" s="224">
        <v>41855</v>
      </c>
      <c r="B228" s="220">
        <v>0</v>
      </c>
      <c r="C228">
        <f t="shared" si="19"/>
        <v>0</v>
      </c>
      <c r="D228">
        <f t="shared" si="16"/>
        <v>1.0900000000000425</v>
      </c>
      <c r="E228">
        <f t="shared" si="17"/>
        <v>129370</v>
      </c>
      <c r="F228" s="18">
        <f t="shared" ca="1" si="15"/>
        <v>0</v>
      </c>
      <c r="G228" s="18">
        <f t="shared" ca="1" si="18"/>
        <v>92.248543852143754</v>
      </c>
    </row>
    <row r="229" spans="1:7" x14ac:dyDescent="0.75">
      <c r="A229" s="224">
        <v>41856</v>
      </c>
      <c r="B229" s="220">
        <v>0</v>
      </c>
      <c r="C229">
        <f t="shared" si="19"/>
        <v>0</v>
      </c>
      <c r="D229">
        <f t="shared" si="16"/>
        <v>0.55000000000004245</v>
      </c>
      <c r="E229">
        <f t="shared" si="17"/>
        <v>129370</v>
      </c>
      <c r="F229" s="18">
        <f t="shared" ca="1" si="15"/>
        <v>0</v>
      </c>
      <c r="G229" s="18">
        <f t="shared" ca="1" si="18"/>
        <v>92.248543852143754</v>
      </c>
    </row>
    <row r="230" spans="1:7" x14ac:dyDescent="0.75">
      <c r="A230" s="224">
        <v>41857</v>
      </c>
      <c r="B230" s="220">
        <v>0</v>
      </c>
      <c r="C230">
        <f t="shared" si="19"/>
        <v>0</v>
      </c>
      <c r="D230">
        <f t="shared" si="16"/>
        <v>1.0000000000042419E-2</v>
      </c>
      <c r="E230">
        <f t="shared" si="17"/>
        <v>129370</v>
      </c>
      <c r="F230" s="18">
        <f t="shared" ca="1" si="15"/>
        <v>0</v>
      </c>
      <c r="G230" s="18">
        <f t="shared" ca="1" si="18"/>
        <v>92.248543852143754</v>
      </c>
    </row>
    <row r="231" spans="1:7" x14ac:dyDescent="0.75">
      <c r="A231" s="224">
        <v>41858</v>
      </c>
      <c r="B231" s="220">
        <v>0</v>
      </c>
      <c r="C231">
        <f t="shared" si="19"/>
        <v>0</v>
      </c>
      <c r="D231">
        <f t="shared" si="16"/>
        <v>0</v>
      </c>
      <c r="E231">
        <f t="shared" si="17"/>
        <v>129370</v>
      </c>
      <c r="F231" s="18">
        <f t="shared" ca="1" si="15"/>
        <v>0</v>
      </c>
      <c r="G231" s="18">
        <f t="shared" ca="1" si="18"/>
        <v>92.248543852143754</v>
      </c>
    </row>
    <row r="232" spans="1:7" x14ac:dyDescent="0.75">
      <c r="A232" s="224">
        <v>41859</v>
      </c>
      <c r="B232" s="220">
        <v>0</v>
      </c>
      <c r="C232">
        <f t="shared" si="19"/>
        <v>0</v>
      </c>
      <c r="D232">
        <f t="shared" si="16"/>
        <v>0</v>
      </c>
      <c r="E232">
        <f t="shared" si="17"/>
        <v>129370</v>
      </c>
      <c r="F232" s="18">
        <f t="shared" ca="1" si="15"/>
        <v>0</v>
      </c>
      <c r="G232" s="18">
        <f t="shared" ca="1" si="18"/>
        <v>92.248543852143754</v>
      </c>
    </row>
    <row r="233" spans="1:7" x14ac:dyDescent="0.75">
      <c r="A233" s="224">
        <v>41860</v>
      </c>
      <c r="B233" s="220">
        <v>0</v>
      </c>
      <c r="C233">
        <f t="shared" si="19"/>
        <v>0</v>
      </c>
      <c r="D233">
        <f t="shared" si="16"/>
        <v>0</v>
      </c>
      <c r="E233">
        <f t="shared" si="17"/>
        <v>129370</v>
      </c>
      <c r="F233" s="18">
        <f t="shared" ca="1" si="15"/>
        <v>0</v>
      </c>
      <c r="G233" s="18">
        <f t="shared" ca="1" si="18"/>
        <v>92.248543852143754</v>
      </c>
    </row>
    <row r="234" spans="1:7" x14ac:dyDescent="0.75">
      <c r="A234" s="224">
        <v>41861</v>
      </c>
      <c r="B234" s="220">
        <v>0</v>
      </c>
      <c r="C234">
        <f t="shared" si="19"/>
        <v>0</v>
      </c>
      <c r="D234">
        <f t="shared" si="16"/>
        <v>0</v>
      </c>
      <c r="E234">
        <f t="shared" si="17"/>
        <v>129370</v>
      </c>
      <c r="F234" s="18">
        <f t="shared" ca="1" si="15"/>
        <v>0</v>
      </c>
      <c r="G234" s="18">
        <f t="shared" ca="1" si="18"/>
        <v>92.248543852143754</v>
      </c>
    </row>
    <row r="235" spans="1:7" x14ac:dyDescent="0.75">
      <c r="A235" s="224">
        <v>41862</v>
      </c>
      <c r="B235" s="220">
        <v>0</v>
      </c>
      <c r="C235">
        <f t="shared" si="19"/>
        <v>0</v>
      </c>
      <c r="D235">
        <f t="shared" si="16"/>
        <v>0</v>
      </c>
      <c r="E235">
        <f t="shared" si="17"/>
        <v>129370</v>
      </c>
      <c r="F235" s="18">
        <f t="shared" ca="1" si="15"/>
        <v>0</v>
      </c>
      <c r="G235" s="18">
        <f t="shared" ca="1" si="18"/>
        <v>92.248543852143754</v>
      </c>
    </row>
    <row r="236" spans="1:7" x14ac:dyDescent="0.75">
      <c r="A236" s="224">
        <v>41863</v>
      </c>
      <c r="B236" s="220">
        <v>0</v>
      </c>
      <c r="C236">
        <f t="shared" si="19"/>
        <v>0</v>
      </c>
      <c r="D236">
        <f t="shared" si="16"/>
        <v>0</v>
      </c>
      <c r="E236">
        <f t="shared" si="17"/>
        <v>129370</v>
      </c>
      <c r="F236" s="18">
        <f t="shared" ca="1" si="15"/>
        <v>0</v>
      </c>
      <c r="G236" s="18">
        <f t="shared" ca="1" si="18"/>
        <v>92.248543852143754</v>
      </c>
    </row>
    <row r="237" spans="1:7" x14ac:dyDescent="0.75">
      <c r="A237" s="224">
        <v>41864</v>
      </c>
      <c r="B237" s="220">
        <v>0</v>
      </c>
      <c r="C237">
        <f t="shared" si="19"/>
        <v>0</v>
      </c>
      <c r="D237">
        <f t="shared" si="16"/>
        <v>0</v>
      </c>
      <c r="E237">
        <f t="shared" si="17"/>
        <v>129370</v>
      </c>
      <c r="F237" s="18">
        <f t="shared" ca="1" si="15"/>
        <v>0</v>
      </c>
      <c r="G237" s="18">
        <f t="shared" ca="1" si="18"/>
        <v>92.248543852143754</v>
      </c>
    </row>
    <row r="238" spans="1:7" x14ac:dyDescent="0.75">
      <c r="A238" s="224">
        <v>41865</v>
      </c>
      <c r="B238" s="220">
        <v>0</v>
      </c>
      <c r="C238">
        <f t="shared" si="19"/>
        <v>0</v>
      </c>
      <c r="D238">
        <f t="shared" si="16"/>
        <v>0</v>
      </c>
      <c r="E238">
        <f t="shared" si="17"/>
        <v>129370</v>
      </c>
      <c r="F238" s="18">
        <f t="shared" ca="1" si="15"/>
        <v>0</v>
      </c>
      <c r="G238" s="18">
        <f t="shared" ca="1" si="18"/>
        <v>92.248543852143754</v>
      </c>
    </row>
    <row r="239" spans="1:7" x14ac:dyDescent="0.75">
      <c r="A239" s="224">
        <v>41866</v>
      </c>
      <c r="B239" s="220">
        <v>0</v>
      </c>
      <c r="C239">
        <f t="shared" si="19"/>
        <v>0</v>
      </c>
      <c r="D239">
        <f t="shared" si="16"/>
        <v>0</v>
      </c>
      <c r="E239">
        <f t="shared" si="17"/>
        <v>129370</v>
      </c>
      <c r="F239" s="18">
        <f t="shared" ca="1" si="15"/>
        <v>0</v>
      </c>
      <c r="G239" s="18">
        <f t="shared" ca="1" si="18"/>
        <v>92.248543852143754</v>
      </c>
    </row>
    <row r="240" spans="1:7" x14ac:dyDescent="0.75">
      <c r="A240" s="224">
        <v>41867</v>
      </c>
      <c r="B240" s="220">
        <v>0</v>
      </c>
      <c r="C240">
        <f t="shared" si="19"/>
        <v>0</v>
      </c>
      <c r="D240">
        <f t="shared" si="16"/>
        <v>0</v>
      </c>
      <c r="E240">
        <f t="shared" si="17"/>
        <v>129370</v>
      </c>
      <c r="F240" s="18">
        <f t="shared" ca="1" si="15"/>
        <v>0</v>
      </c>
      <c r="G240" s="18">
        <f t="shared" ca="1" si="18"/>
        <v>92.248543852143754</v>
      </c>
    </row>
    <row r="241" spans="1:7" x14ac:dyDescent="0.75">
      <c r="A241" s="224">
        <v>41868</v>
      </c>
      <c r="B241" s="220">
        <v>0</v>
      </c>
      <c r="C241">
        <f t="shared" si="19"/>
        <v>0</v>
      </c>
      <c r="D241">
        <f t="shared" si="16"/>
        <v>0</v>
      </c>
      <c r="E241">
        <f t="shared" si="17"/>
        <v>129370</v>
      </c>
      <c r="F241" s="18">
        <f t="shared" ca="1" si="15"/>
        <v>0</v>
      </c>
      <c r="G241" s="18">
        <f t="shared" ca="1" si="18"/>
        <v>92.248543852143754</v>
      </c>
    </row>
    <row r="242" spans="1:7" x14ac:dyDescent="0.75">
      <c r="A242" s="224">
        <v>41869</v>
      </c>
      <c r="B242" s="220">
        <v>0</v>
      </c>
      <c r="C242">
        <f t="shared" si="19"/>
        <v>0</v>
      </c>
      <c r="D242">
        <f t="shared" si="16"/>
        <v>0</v>
      </c>
      <c r="E242">
        <f t="shared" si="17"/>
        <v>129370</v>
      </c>
      <c r="F242" s="18">
        <f t="shared" ca="1" si="15"/>
        <v>0</v>
      </c>
      <c r="G242" s="18">
        <f t="shared" ca="1" si="18"/>
        <v>92.248543852143754</v>
      </c>
    </row>
    <row r="243" spans="1:7" x14ac:dyDescent="0.75">
      <c r="A243" s="224">
        <v>41870</v>
      </c>
      <c r="B243" s="220">
        <v>0</v>
      </c>
      <c r="C243">
        <f t="shared" si="19"/>
        <v>0</v>
      </c>
      <c r="D243">
        <f t="shared" si="16"/>
        <v>0</v>
      </c>
      <c r="E243">
        <f t="shared" si="17"/>
        <v>129370</v>
      </c>
      <c r="F243" s="18">
        <f t="shared" ca="1" si="15"/>
        <v>0</v>
      </c>
      <c r="G243" s="18">
        <f t="shared" ca="1" si="18"/>
        <v>92.248543852143754</v>
      </c>
    </row>
    <row r="244" spans="1:7" x14ac:dyDescent="0.75">
      <c r="A244" s="224">
        <v>41871</v>
      </c>
      <c r="B244" s="220">
        <v>0</v>
      </c>
      <c r="C244">
        <f t="shared" si="19"/>
        <v>0</v>
      </c>
      <c r="D244">
        <f t="shared" si="16"/>
        <v>0</v>
      </c>
      <c r="E244">
        <f t="shared" si="17"/>
        <v>129370</v>
      </c>
      <c r="F244" s="18">
        <f t="shared" ca="1" si="15"/>
        <v>0</v>
      </c>
      <c r="G244" s="18">
        <f t="shared" ca="1" si="18"/>
        <v>92.248543852143754</v>
      </c>
    </row>
    <row r="245" spans="1:7" x14ac:dyDescent="0.75">
      <c r="A245" s="224">
        <v>41872</v>
      </c>
      <c r="B245" s="220">
        <v>0</v>
      </c>
      <c r="C245">
        <f t="shared" si="19"/>
        <v>0</v>
      </c>
      <c r="D245">
        <f t="shared" si="16"/>
        <v>0</v>
      </c>
      <c r="E245">
        <f t="shared" si="17"/>
        <v>129370</v>
      </c>
      <c r="F245" s="18">
        <f t="shared" ca="1" si="15"/>
        <v>0</v>
      </c>
      <c r="G245" s="18">
        <f t="shared" ca="1" si="18"/>
        <v>92.248543852143754</v>
      </c>
    </row>
    <row r="246" spans="1:7" x14ac:dyDescent="0.75">
      <c r="A246" s="224">
        <v>41873</v>
      </c>
      <c r="B246" s="220">
        <v>0</v>
      </c>
      <c r="C246">
        <f t="shared" si="19"/>
        <v>0</v>
      </c>
      <c r="D246">
        <f t="shared" si="16"/>
        <v>0</v>
      </c>
      <c r="E246">
        <f t="shared" si="17"/>
        <v>129370</v>
      </c>
      <c r="F246" s="18">
        <f t="shared" ca="1" si="15"/>
        <v>0</v>
      </c>
      <c r="G246" s="18">
        <f t="shared" ca="1" si="18"/>
        <v>92.248543852143754</v>
      </c>
    </row>
    <row r="247" spans="1:7" x14ac:dyDescent="0.75">
      <c r="A247" s="224">
        <v>41874</v>
      </c>
      <c r="B247" s="220">
        <v>0</v>
      </c>
      <c r="C247">
        <f t="shared" si="19"/>
        <v>0</v>
      </c>
      <c r="D247">
        <f t="shared" si="16"/>
        <v>0</v>
      </c>
      <c r="E247">
        <f t="shared" si="17"/>
        <v>129370</v>
      </c>
      <c r="F247" s="18">
        <f t="shared" ca="1" si="15"/>
        <v>0</v>
      </c>
      <c r="G247" s="18">
        <f t="shared" ca="1" si="18"/>
        <v>92.248543852143754</v>
      </c>
    </row>
    <row r="248" spans="1:7" x14ac:dyDescent="0.75">
      <c r="A248" s="224">
        <v>41875</v>
      </c>
      <c r="B248" s="220">
        <v>0</v>
      </c>
      <c r="C248">
        <f t="shared" si="19"/>
        <v>0</v>
      </c>
      <c r="D248">
        <f t="shared" si="16"/>
        <v>0</v>
      </c>
      <c r="E248">
        <f t="shared" si="17"/>
        <v>129370</v>
      </c>
      <c r="F248" s="18">
        <f t="shared" ca="1" si="15"/>
        <v>0</v>
      </c>
      <c r="G248" s="18">
        <f t="shared" ca="1" si="18"/>
        <v>92.248543852143754</v>
      </c>
    </row>
    <row r="249" spans="1:7" x14ac:dyDescent="0.75">
      <c r="A249" s="224">
        <v>41876</v>
      </c>
      <c r="B249" s="220">
        <v>0</v>
      </c>
      <c r="C249">
        <f t="shared" si="19"/>
        <v>0</v>
      </c>
      <c r="D249">
        <f t="shared" si="16"/>
        <v>0</v>
      </c>
      <c r="E249">
        <f t="shared" si="17"/>
        <v>129370</v>
      </c>
      <c r="F249" s="18">
        <f t="shared" ca="1" si="15"/>
        <v>0</v>
      </c>
      <c r="G249" s="18">
        <f t="shared" ca="1" si="18"/>
        <v>92.248543852143754</v>
      </c>
    </row>
    <row r="250" spans="1:7" x14ac:dyDescent="0.75">
      <c r="A250" s="224">
        <v>41877</v>
      </c>
      <c r="B250" s="220">
        <v>0</v>
      </c>
      <c r="C250">
        <f t="shared" si="19"/>
        <v>0</v>
      </c>
      <c r="D250">
        <f t="shared" si="16"/>
        <v>0</v>
      </c>
      <c r="E250">
        <f t="shared" si="17"/>
        <v>129370</v>
      </c>
      <c r="F250" s="18">
        <f t="shared" ca="1" si="15"/>
        <v>0</v>
      </c>
      <c r="G250" s="18">
        <f t="shared" ca="1" si="18"/>
        <v>92.248543852143754</v>
      </c>
    </row>
    <row r="251" spans="1:7" x14ac:dyDescent="0.75">
      <c r="A251" s="224">
        <v>41878</v>
      </c>
      <c r="B251" s="220">
        <v>0</v>
      </c>
      <c r="C251">
        <f t="shared" si="19"/>
        <v>0</v>
      </c>
      <c r="D251">
        <f t="shared" si="16"/>
        <v>0</v>
      </c>
      <c r="E251">
        <f t="shared" si="17"/>
        <v>129370</v>
      </c>
      <c r="F251" s="18">
        <f t="shared" ca="1" si="15"/>
        <v>0</v>
      </c>
      <c r="G251" s="18">
        <f t="shared" ca="1" si="18"/>
        <v>92.248543852143754</v>
      </c>
    </row>
    <row r="252" spans="1:7" x14ac:dyDescent="0.75">
      <c r="A252" s="224">
        <v>41879</v>
      </c>
      <c r="B252" s="220">
        <v>0.4</v>
      </c>
      <c r="C252">
        <f t="shared" si="19"/>
        <v>0.04</v>
      </c>
      <c r="D252">
        <f t="shared" si="16"/>
        <v>0</v>
      </c>
      <c r="E252">
        <f t="shared" si="17"/>
        <v>129410</v>
      </c>
      <c r="F252" s="18">
        <f t="shared" ca="1" si="15"/>
        <v>2.8522391235106696E-2</v>
      </c>
      <c r="G252" s="18">
        <f t="shared" ca="1" si="18"/>
        <v>92.277066243378854</v>
      </c>
    </row>
    <row r="253" spans="1:7" x14ac:dyDescent="0.75">
      <c r="A253" s="224">
        <v>41880</v>
      </c>
      <c r="B253" s="220">
        <v>7.8</v>
      </c>
      <c r="C253">
        <f t="shared" si="19"/>
        <v>0.78</v>
      </c>
      <c r="D253">
        <f t="shared" si="16"/>
        <v>0.24</v>
      </c>
      <c r="E253">
        <f t="shared" si="17"/>
        <v>130190</v>
      </c>
      <c r="F253" s="18">
        <f t="shared" ca="1" si="15"/>
        <v>0.55618662908458061</v>
      </c>
      <c r="G253" s="18">
        <f t="shared" ca="1" si="18"/>
        <v>92.833252872463433</v>
      </c>
    </row>
    <row r="254" spans="1:7" x14ac:dyDescent="0.75">
      <c r="A254" s="224">
        <v>41881</v>
      </c>
      <c r="B254" s="220">
        <v>3.6</v>
      </c>
      <c r="C254">
        <f t="shared" si="19"/>
        <v>0.36</v>
      </c>
      <c r="D254">
        <f t="shared" si="16"/>
        <v>5.9999999999999942E-2</v>
      </c>
      <c r="E254">
        <f t="shared" si="17"/>
        <v>130550</v>
      </c>
      <c r="F254" s="18">
        <f t="shared" ca="1" si="15"/>
        <v>0.25670152111596028</v>
      </c>
      <c r="G254" s="18">
        <f t="shared" ca="1" si="18"/>
        <v>93.08995439357939</v>
      </c>
    </row>
    <row r="255" spans="1:7" x14ac:dyDescent="0.75">
      <c r="A255" s="224">
        <v>41882</v>
      </c>
      <c r="B255" s="220">
        <v>10.6</v>
      </c>
      <c r="C255">
        <f t="shared" si="19"/>
        <v>1.06</v>
      </c>
      <c r="D255">
        <f t="shared" si="16"/>
        <v>0.58000000000000007</v>
      </c>
      <c r="E255">
        <f t="shared" si="17"/>
        <v>131610</v>
      </c>
      <c r="F255" s="18">
        <f t="shared" ca="1" si="15"/>
        <v>0.75584336773032745</v>
      </c>
      <c r="G255" s="18">
        <f t="shared" ca="1" si="18"/>
        <v>93.845797761309711</v>
      </c>
    </row>
    <row r="256" spans="1:7" x14ac:dyDescent="0.75">
      <c r="A256" s="224">
        <v>41883</v>
      </c>
      <c r="B256" s="220">
        <v>3.2</v>
      </c>
      <c r="C256">
        <f t="shared" si="19"/>
        <v>0.32</v>
      </c>
      <c r="D256">
        <f t="shared" si="16"/>
        <v>0.3600000000000001</v>
      </c>
      <c r="E256">
        <f t="shared" si="17"/>
        <v>131930</v>
      </c>
      <c r="F256" s="18">
        <f t="shared" ca="1" si="15"/>
        <v>0.22817912988085357</v>
      </c>
      <c r="G256" s="18">
        <f t="shared" ca="1" si="18"/>
        <v>94.073976891190568</v>
      </c>
    </row>
    <row r="257" spans="1:7" x14ac:dyDescent="0.75">
      <c r="A257" s="224">
        <v>41884</v>
      </c>
      <c r="B257" s="220">
        <v>6.2</v>
      </c>
      <c r="C257">
        <f t="shared" si="19"/>
        <v>0.62</v>
      </c>
      <c r="D257">
        <f t="shared" si="16"/>
        <v>0.44000000000000006</v>
      </c>
      <c r="E257">
        <f t="shared" si="17"/>
        <v>132550</v>
      </c>
      <c r="F257" s="18">
        <f t="shared" ca="1" si="15"/>
        <v>0.44209706414415378</v>
      </c>
      <c r="G257" s="18">
        <f t="shared" ca="1" si="18"/>
        <v>94.516073955334718</v>
      </c>
    </row>
    <row r="258" spans="1:7" x14ac:dyDescent="0.75">
      <c r="A258" s="224">
        <v>41885</v>
      </c>
      <c r="B258" s="220">
        <v>0</v>
      </c>
      <c r="C258">
        <f t="shared" si="19"/>
        <v>0</v>
      </c>
      <c r="D258">
        <f t="shared" si="16"/>
        <v>0</v>
      </c>
      <c r="E258">
        <f t="shared" si="17"/>
        <v>132550</v>
      </c>
      <c r="F258" s="18">
        <f t="shared" ca="1" si="15"/>
        <v>0</v>
      </c>
      <c r="G258" s="18">
        <f t="shared" ca="1" si="18"/>
        <v>94.516073955334718</v>
      </c>
    </row>
    <row r="259" spans="1:7" x14ac:dyDescent="0.75">
      <c r="A259" s="224">
        <v>41886</v>
      </c>
      <c r="B259" s="220">
        <v>0</v>
      </c>
      <c r="C259">
        <f t="shared" si="19"/>
        <v>0</v>
      </c>
      <c r="D259">
        <f t="shared" si="16"/>
        <v>0</v>
      </c>
      <c r="E259">
        <f t="shared" si="17"/>
        <v>132550</v>
      </c>
      <c r="F259" s="18">
        <f t="shared" ca="1" si="15"/>
        <v>0</v>
      </c>
      <c r="G259" s="18">
        <f t="shared" ca="1" si="18"/>
        <v>94.516073955334718</v>
      </c>
    </row>
    <row r="260" spans="1:7" x14ac:dyDescent="0.75">
      <c r="A260" s="224">
        <v>41887</v>
      </c>
      <c r="B260" s="220">
        <v>0</v>
      </c>
      <c r="C260">
        <f t="shared" si="19"/>
        <v>0</v>
      </c>
      <c r="D260">
        <f t="shared" si="16"/>
        <v>0</v>
      </c>
      <c r="E260">
        <f t="shared" si="17"/>
        <v>132550</v>
      </c>
      <c r="F260" s="18">
        <f t="shared" ca="1" si="15"/>
        <v>0</v>
      </c>
      <c r="G260" s="18">
        <f t="shared" ca="1" si="18"/>
        <v>94.516073955334718</v>
      </c>
    </row>
    <row r="261" spans="1:7" x14ac:dyDescent="0.75">
      <c r="A261" s="224">
        <v>41888</v>
      </c>
      <c r="B261" s="220">
        <v>0</v>
      </c>
      <c r="C261">
        <f t="shared" si="19"/>
        <v>0</v>
      </c>
      <c r="D261">
        <f t="shared" si="16"/>
        <v>0</v>
      </c>
      <c r="E261">
        <f t="shared" si="17"/>
        <v>132550</v>
      </c>
      <c r="F261" s="18">
        <f t="shared" ca="1" si="15"/>
        <v>0</v>
      </c>
      <c r="G261" s="18">
        <f t="shared" ca="1" si="18"/>
        <v>94.516073955334718</v>
      </c>
    </row>
    <row r="262" spans="1:7" x14ac:dyDescent="0.75">
      <c r="A262" s="224">
        <v>41889</v>
      </c>
      <c r="B262" s="220">
        <v>0</v>
      </c>
      <c r="C262">
        <f t="shared" si="19"/>
        <v>0</v>
      </c>
      <c r="D262">
        <f t="shared" si="16"/>
        <v>0</v>
      </c>
      <c r="E262">
        <f t="shared" si="17"/>
        <v>132550</v>
      </c>
      <c r="F262" s="18">
        <f t="shared" ca="1" si="15"/>
        <v>0</v>
      </c>
      <c r="G262" s="18">
        <f t="shared" ca="1" si="18"/>
        <v>94.516073955334718</v>
      </c>
    </row>
    <row r="263" spans="1:7" x14ac:dyDescent="0.75">
      <c r="A263" s="224">
        <v>41890</v>
      </c>
      <c r="B263" s="220">
        <v>0</v>
      </c>
      <c r="C263">
        <f t="shared" si="19"/>
        <v>0</v>
      </c>
      <c r="D263">
        <f t="shared" si="16"/>
        <v>0</v>
      </c>
      <c r="E263">
        <f t="shared" si="17"/>
        <v>132550</v>
      </c>
      <c r="F263" s="18">
        <f t="shared" ca="1" si="15"/>
        <v>0</v>
      </c>
      <c r="G263" s="18">
        <f t="shared" ca="1" si="18"/>
        <v>94.516073955334718</v>
      </c>
    </row>
    <row r="264" spans="1:7" x14ac:dyDescent="0.75">
      <c r="A264" s="224">
        <v>41891</v>
      </c>
      <c r="B264" s="220">
        <v>0</v>
      </c>
      <c r="C264">
        <f t="shared" si="19"/>
        <v>0</v>
      </c>
      <c r="D264">
        <f t="shared" si="16"/>
        <v>0</v>
      </c>
      <c r="E264">
        <f t="shared" si="17"/>
        <v>132550</v>
      </c>
      <c r="F264" s="18">
        <f t="shared" ca="1" si="15"/>
        <v>0</v>
      </c>
      <c r="G264" s="18">
        <f t="shared" ca="1" si="18"/>
        <v>94.516073955334718</v>
      </c>
    </row>
    <row r="265" spans="1:7" x14ac:dyDescent="0.75">
      <c r="A265" s="224">
        <v>41892</v>
      </c>
      <c r="B265" s="220">
        <v>0</v>
      </c>
      <c r="C265">
        <f t="shared" si="19"/>
        <v>0</v>
      </c>
      <c r="D265">
        <f t="shared" si="16"/>
        <v>0</v>
      </c>
      <c r="E265">
        <f t="shared" si="17"/>
        <v>132550</v>
      </c>
      <c r="F265" s="18">
        <f t="shared" ca="1" si="15"/>
        <v>0</v>
      </c>
      <c r="G265" s="18">
        <f t="shared" ca="1" si="18"/>
        <v>94.516073955334718</v>
      </c>
    </row>
    <row r="266" spans="1:7" x14ac:dyDescent="0.75">
      <c r="A266" s="224">
        <v>41893</v>
      </c>
      <c r="B266" s="220">
        <v>0</v>
      </c>
      <c r="C266">
        <f t="shared" si="19"/>
        <v>0</v>
      </c>
      <c r="D266">
        <f t="shared" si="16"/>
        <v>0</v>
      </c>
      <c r="E266">
        <f t="shared" si="17"/>
        <v>132550</v>
      </c>
      <c r="F266" s="18">
        <f t="shared" ca="1" si="15"/>
        <v>0</v>
      </c>
      <c r="G266" s="18">
        <f t="shared" ca="1" si="18"/>
        <v>94.516073955334718</v>
      </c>
    </row>
    <row r="267" spans="1:7" x14ac:dyDescent="0.75">
      <c r="A267" s="224">
        <v>41894</v>
      </c>
      <c r="B267" s="220">
        <v>0</v>
      </c>
      <c r="C267">
        <f t="shared" si="19"/>
        <v>0</v>
      </c>
      <c r="D267">
        <f t="shared" si="16"/>
        <v>0</v>
      </c>
      <c r="E267">
        <f t="shared" si="17"/>
        <v>132550</v>
      </c>
      <c r="F267" s="18">
        <f t="shared" ca="1" si="15"/>
        <v>0</v>
      </c>
      <c r="G267" s="18">
        <f t="shared" ca="1" si="18"/>
        <v>94.516073955334718</v>
      </c>
    </row>
    <row r="268" spans="1:7" x14ac:dyDescent="0.75">
      <c r="A268" s="224">
        <v>41895</v>
      </c>
      <c r="B268" s="220">
        <v>0</v>
      </c>
      <c r="C268">
        <f t="shared" si="19"/>
        <v>0</v>
      </c>
      <c r="D268">
        <f t="shared" si="16"/>
        <v>0</v>
      </c>
      <c r="E268">
        <f t="shared" si="17"/>
        <v>132550</v>
      </c>
      <c r="F268" s="18">
        <f t="shared" ca="1" si="15"/>
        <v>0</v>
      </c>
      <c r="G268" s="18">
        <f t="shared" ca="1" si="18"/>
        <v>94.516073955334718</v>
      </c>
    </row>
    <row r="269" spans="1:7" x14ac:dyDescent="0.75">
      <c r="A269" s="224">
        <v>41896</v>
      </c>
      <c r="B269" s="220">
        <v>0</v>
      </c>
      <c r="C269">
        <f t="shared" si="19"/>
        <v>0</v>
      </c>
      <c r="D269">
        <f t="shared" si="16"/>
        <v>0</v>
      </c>
      <c r="E269">
        <f t="shared" si="17"/>
        <v>132550</v>
      </c>
      <c r="F269" s="18">
        <f t="shared" ref="F269:F332" ca="1" si="20">(C269*1000/$B$2)/60</f>
        <v>0</v>
      </c>
      <c r="G269" s="18">
        <f t="shared" ca="1" si="18"/>
        <v>94.516073955334718</v>
      </c>
    </row>
    <row r="270" spans="1:7" x14ac:dyDescent="0.75">
      <c r="A270" s="224">
        <v>41897</v>
      </c>
      <c r="B270" s="220">
        <v>0</v>
      </c>
      <c r="C270">
        <f t="shared" si="19"/>
        <v>0</v>
      </c>
      <c r="D270">
        <f t="shared" ref="D270:D333" si="21">IF(A270&lt;$B$10,IF(D269+C270 &gt;$B$5, $B$5,  D269+C270),IF(D269+C270-$B$7/1000&gt;$B$5, $B$5, IF(D269+C270-$B$7/1000 &lt; 0, 0,D269+C270-$B$7/1000)))</f>
        <v>0</v>
      </c>
      <c r="E270">
        <f t="shared" ref="E270:E333" si="22">C270*1000+E269</f>
        <v>132550</v>
      </c>
      <c r="F270" s="18">
        <f t="shared" ca="1" si="20"/>
        <v>0</v>
      </c>
      <c r="G270" s="18">
        <f t="shared" ref="G270:G333" ca="1" si="23">F270+G269</f>
        <v>94.516073955334718</v>
      </c>
    </row>
    <row r="271" spans="1:7" x14ac:dyDescent="0.75">
      <c r="A271" s="224">
        <v>41898</v>
      </c>
      <c r="B271" s="220">
        <v>0</v>
      </c>
      <c r="C271">
        <f t="shared" ref="C271:C334" si="24">IF(B271*$B$3/1000&gt;$B$4, $B$4, B271*$B$3/1000)</f>
        <v>0</v>
      </c>
      <c r="D271">
        <f t="shared" si="21"/>
        <v>0</v>
      </c>
      <c r="E271">
        <f t="shared" si="22"/>
        <v>132550</v>
      </c>
      <c r="F271" s="18">
        <f t="shared" ca="1" si="20"/>
        <v>0</v>
      </c>
      <c r="G271" s="18">
        <f t="shared" ca="1" si="23"/>
        <v>94.516073955334718</v>
      </c>
    </row>
    <row r="272" spans="1:7" x14ac:dyDescent="0.75">
      <c r="A272" s="224">
        <v>41899</v>
      </c>
      <c r="B272" s="220">
        <v>0</v>
      </c>
      <c r="C272">
        <f t="shared" si="24"/>
        <v>0</v>
      </c>
      <c r="D272">
        <f t="shared" si="21"/>
        <v>0</v>
      </c>
      <c r="E272">
        <f t="shared" si="22"/>
        <v>132550</v>
      </c>
      <c r="F272" s="18">
        <f t="shared" ca="1" si="20"/>
        <v>0</v>
      </c>
      <c r="G272" s="18">
        <f t="shared" ca="1" si="23"/>
        <v>94.516073955334718</v>
      </c>
    </row>
    <row r="273" spans="1:7" x14ac:dyDescent="0.75">
      <c r="A273" s="224">
        <v>41900</v>
      </c>
      <c r="B273" s="220">
        <v>26.4</v>
      </c>
      <c r="C273">
        <f t="shared" si="24"/>
        <v>2.5</v>
      </c>
      <c r="D273">
        <f t="shared" si="21"/>
        <v>1.96</v>
      </c>
      <c r="E273">
        <f t="shared" si="22"/>
        <v>135050</v>
      </c>
      <c r="F273" s="18">
        <f t="shared" ca="1" si="20"/>
        <v>1.7826494521941685</v>
      </c>
      <c r="G273" s="18">
        <f t="shared" ca="1" si="23"/>
        <v>96.298723407528882</v>
      </c>
    </row>
    <row r="274" spans="1:7" x14ac:dyDescent="0.75">
      <c r="A274" s="224">
        <v>41901</v>
      </c>
      <c r="B274" s="220">
        <v>0.4</v>
      </c>
      <c r="C274">
        <f t="shared" si="24"/>
        <v>0.04</v>
      </c>
      <c r="D274">
        <f t="shared" si="21"/>
        <v>1.46</v>
      </c>
      <c r="E274">
        <f t="shared" si="22"/>
        <v>135090</v>
      </c>
      <c r="F274" s="18">
        <f t="shared" ca="1" si="20"/>
        <v>2.8522391235106696E-2</v>
      </c>
      <c r="G274" s="18">
        <f t="shared" ca="1" si="23"/>
        <v>96.327245798763983</v>
      </c>
    </row>
    <row r="275" spans="1:7" x14ac:dyDescent="0.75">
      <c r="A275" s="224">
        <v>41902</v>
      </c>
      <c r="B275" s="220">
        <v>0</v>
      </c>
      <c r="C275">
        <f t="shared" si="24"/>
        <v>0</v>
      </c>
      <c r="D275">
        <f t="shared" si="21"/>
        <v>0.91999999999999993</v>
      </c>
      <c r="E275">
        <f t="shared" si="22"/>
        <v>135090</v>
      </c>
      <c r="F275" s="18">
        <f t="shared" ca="1" si="20"/>
        <v>0</v>
      </c>
      <c r="G275" s="18">
        <f t="shared" ca="1" si="23"/>
        <v>96.327245798763983</v>
      </c>
    </row>
    <row r="276" spans="1:7" x14ac:dyDescent="0.75">
      <c r="A276" s="224">
        <v>41903</v>
      </c>
      <c r="B276" s="220">
        <v>2</v>
      </c>
      <c r="C276">
        <f t="shared" si="24"/>
        <v>0.2</v>
      </c>
      <c r="D276">
        <f t="shared" si="21"/>
        <v>0.57999999999999985</v>
      </c>
      <c r="E276">
        <f t="shared" si="22"/>
        <v>135290</v>
      </c>
      <c r="F276" s="18">
        <f t="shared" ca="1" si="20"/>
        <v>0.14261195617553349</v>
      </c>
      <c r="G276" s="18">
        <f t="shared" ca="1" si="23"/>
        <v>96.469857754939511</v>
      </c>
    </row>
    <row r="277" spans="1:7" x14ac:dyDescent="0.75">
      <c r="A277" s="224">
        <v>41904</v>
      </c>
      <c r="B277" s="220">
        <v>12.4</v>
      </c>
      <c r="C277">
        <f t="shared" si="24"/>
        <v>1.24</v>
      </c>
      <c r="D277">
        <f t="shared" si="21"/>
        <v>1.2799999999999998</v>
      </c>
      <c r="E277">
        <f t="shared" si="22"/>
        <v>136530</v>
      </c>
      <c r="F277" s="18">
        <f t="shared" ca="1" si="20"/>
        <v>0.88419412828830757</v>
      </c>
      <c r="G277" s="18">
        <f t="shared" ca="1" si="23"/>
        <v>97.354051883227825</v>
      </c>
    </row>
    <row r="278" spans="1:7" x14ac:dyDescent="0.75">
      <c r="A278" s="224">
        <v>41905</v>
      </c>
      <c r="B278" s="220">
        <v>29.4</v>
      </c>
      <c r="C278">
        <f t="shared" si="24"/>
        <v>2.5</v>
      </c>
      <c r="D278">
        <f t="shared" si="21"/>
        <v>3.2399999999999998</v>
      </c>
      <c r="E278">
        <f t="shared" si="22"/>
        <v>139030</v>
      </c>
      <c r="F278" s="18">
        <f t="shared" ca="1" si="20"/>
        <v>1.7826494521941685</v>
      </c>
      <c r="G278" s="18">
        <f t="shared" ca="1" si="23"/>
        <v>99.136701335421989</v>
      </c>
    </row>
    <row r="279" spans="1:7" x14ac:dyDescent="0.75">
      <c r="A279" s="224">
        <v>41906</v>
      </c>
      <c r="B279" s="220">
        <v>1.6</v>
      </c>
      <c r="C279">
        <f t="shared" si="24"/>
        <v>0.16</v>
      </c>
      <c r="D279">
        <f t="shared" si="21"/>
        <v>2.86</v>
      </c>
      <c r="E279">
        <f t="shared" si="22"/>
        <v>139190</v>
      </c>
      <c r="F279" s="18">
        <f t="shared" ca="1" si="20"/>
        <v>0.11408956494042678</v>
      </c>
      <c r="G279" s="18">
        <f t="shared" ca="1" si="23"/>
        <v>99.250790900362418</v>
      </c>
    </row>
    <row r="280" spans="1:7" x14ac:dyDescent="0.75">
      <c r="A280" s="224">
        <v>41907</v>
      </c>
      <c r="B280" s="220">
        <v>0.6</v>
      </c>
      <c r="C280">
        <f t="shared" si="24"/>
        <v>0.06</v>
      </c>
      <c r="D280">
        <f t="shared" si="21"/>
        <v>2.38</v>
      </c>
      <c r="E280">
        <f t="shared" si="22"/>
        <v>139250</v>
      </c>
      <c r="F280" s="18">
        <f t="shared" ca="1" si="20"/>
        <v>4.2783586852660045E-2</v>
      </c>
      <c r="G280" s="18">
        <f t="shared" ca="1" si="23"/>
        <v>99.293574487215082</v>
      </c>
    </row>
    <row r="281" spans="1:7" x14ac:dyDescent="0.75">
      <c r="A281" s="224">
        <v>41908</v>
      </c>
      <c r="B281" s="220">
        <v>8.1999999999999993</v>
      </c>
      <c r="C281">
        <f t="shared" si="24"/>
        <v>0.81999999999999984</v>
      </c>
      <c r="D281">
        <f t="shared" si="21"/>
        <v>2.6599999999999997</v>
      </c>
      <c r="E281">
        <f t="shared" si="22"/>
        <v>140070</v>
      </c>
      <c r="F281" s="18">
        <f t="shared" ca="1" si="20"/>
        <v>0.58470902031968719</v>
      </c>
      <c r="G281" s="18">
        <f t="shared" ca="1" si="23"/>
        <v>99.878283507534775</v>
      </c>
    </row>
    <row r="282" spans="1:7" x14ac:dyDescent="0.75">
      <c r="A282" s="224">
        <v>41909</v>
      </c>
      <c r="B282" s="220">
        <v>0</v>
      </c>
      <c r="C282">
        <f t="shared" si="24"/>
        <v>0</v>
      </c>
      <c r="D282">
        <f t="shared" si="21"/>
        <v>2.1199999999999997</v>
      </c>
      <c r="E282">
        <f t="shared" si="22"/>
        <v>140070</v>
      </c>
      <c r="F282" s="18">
        <f t="shared" ca="1" si="20"/>
        <v>0</v>
      </c>
      <c r="G282" s="18">
        <f t="shared" ca="1" si="23"/>
        <v>99.878283507534775</v>
      </c>
    </row>
    <row r="283" spans="1:7" x14ac:dyDescent="0.75">
      <c r="A283" s="224">
        <v>41910</v>
      </c>
      <c r="B283" s="220">
        <v>12.4</v>
      </c>
      <c r="C283">
        <f t="shared" si="24"/>
        <v>1.24</v>
      </c>
      <c r="D283">
        <f t="shared" si="21"/>
        <v>2.8199999999999994</v>
      </c>
      <c r="E283">
        <f t="shared" si="22"/>
        <v>141310</v>
      </c>
      <c r="F283" s="18">
        <f t="shared" ca="1" si="20"/>
        <v>0.88419412828830757</v>
      </c>
      <c r="G283" s="18">
        <f t="shared" ca="1" si="23"/>
        <v>100.76247763582309</v>
      </c>
    </row>
    <row r="284" spans="1:7" x14ac:dyDescent="0.75">
      <c r="A284" s="224">
        <v>41911</v>
      </c>
      <c r="B284" s="220">
        <v>5.6</v>
      </c>
      <c r="C284">
        <f t="shared" si="24"/>
        <v>0.56000000000000005</v>
      </c>
      <c r="D284">
        <f t="shared" si="21"/>
        <v>2.8399999999999994</v>
      </c>
      <c r="E284">
        <f t="shared" si="22"/>
        <v>141870</v>
      </c>
      <c r="F284" s="18">
        <f t="shared" ca="1" si="20"/>
        <v>0.39931347729149375</v>
      </c>
      <c r="G284" s="18">
        <f t="shared" ca="1" si="23"/>
        <v>101.16179111311459</v>
      </c>
    </row>
    <row r="285" spans="1:7" x14ac:dyDescent="0.75">
      <c r="A285" s="224">
        <v>41912</v>
      </c>
      <c r="B285" s="220">
        <v>0</v>
      </c>
      <c r="C285">
        <f t="shared" si="24"/>
        <v>0</v>
      </c>
      <c r="D285">
        <f t="shared" si="21"/>
        <v>2.2999999999999994</v>
      </c>
      <c r="E285">
        <f t="shared" si="22"/>
        <v>141870</v>
      </c>
      <c r="F285" s="18">
        <f t="shared" ca="1" si="20"/>
        <v>0</v>
      </c>
      <c r="G285" s="18">
        <f t="shared" ca="1" si="23"/>
        <v>101.16179111311459</v>
      </c>
    </row>
    <row r="286" spans="1:7" x14ac:dyDescent="0.75">
      <c r="A286" s="224">
        <v>41913</v>
      </c>
      <c r="B286" s="220">
        <v>0</v>
      </c>
      <c r="C286">
        <f t="shared" si="24"/>
        <v>0</v>
      </c>
      <c r="D286">
        <f t="shared" si="21"/>
        <v>1.7599999999999993</v>
      </c>
      <c r="E286">
        <f t="shared" si="22"/>
        <v>141870</v>
      </c>
      <c r="F286" s="18">
        <f t="shared" ca="1" si="20"/>
        <v>0</v>
      </c>
      <c r="G286" s="18">
        <f t="shared" ca="1" si="23"/>
        <v>101.16179111311459</v>
      </c>
    </row>
    <row r="287" spans="1:7" x14ac:dyDescent="0.75">
      <c r="A287" s="224">
        <v>41914</v>
      </c>
      <c r="B287" s="220">
        <v>0</v>
      </c>
      <c r="C287">
        <f t="shared" si="24"/>
        <v>0</v>
      </c>
      <c r="D287">
        <f t="shared" si="21"/>
        <v>1.2199999999999993</v>
      </c>
      <c r="E287">
        <f t="shared" si="22"/>
        <v>141870</v>
      </c>
      <c r="F287" s="18">
        <f t="shared" ca="1" si="20"/>
        <v>0</v>
      </c>
      <c r="G287" s="18">
        <f t="shared" ca="1" si="23"/>
        <v>101.16179111311459</v>
      </c>
    </row>
    <row r="288" spans="1:7" x14ac:dyDescent="0.75">
      <c r="A288" s="224">
        <v>41915</v>
      </c>
      <c r="B288" s="220">
        <v>57.8</v>
      </c>
      <c r="C288">
        <f t="shared" si="24"/>
        <v>2.5</v>
      </c>
      <c r="D288">
        <f t="shared" si="21"/>
        <v>3.1799999999999993</v>
      </c>
      <c r="E288">
        <f t="shared" si="22"/>
        <v>144370</v>
      </c>
      <c r="F288" s="18">
        <f t="shared" ca="1" si="20"/>
        <v>1.7826494521941685</v>
      </c>
      <c r="G288" s="18">
        <f t="shared" ca="1" si="23"/>
        <v>102.94444056530875</v>
      </c>
    </row>
    <row r="289" spans="1:7" x14ac:dyDescent="0.75">
      <c r="A289" s="224">
        <v>41916</v>
      </c>
      <c r="B289" s="220">
        <v>6</v>
      </c>
      <c r="C289">
        <f t="shared" si="24"/>
        <v>0.6</v>
      </c>
      <c r="D289">
        <f t="shared" si="21"/>
        <v>3.2399999999999993</v>
      </c>
      <c r="E289">
        <f t="shared" si="22"/>
        <v>144970</v>
      </c>
      <c r="F289" s="18">
        <f t="shared" ca="1" si="20"/>
        <v>0.42783586852660049</v>
      </c>
      <c r="G289" s="18">
        <f t="shared" ca="1" si="23"/>
        <v>103.37227643383535</v>
      </c>
    </row>
    <row r="290" spans="1:7" x14ac:dyDescent="0.75">
      <c r="A290" s="224">
        <v>41917</v>
      </c>
      <c r="B290" s="220">
        <v>9.1999999999999993</v>
      </c>
      <c r="C290">
        <f t="shared" si="24"/>
        <v>0.91999999999999993</v>
      </c>
      <c r="D290">
        <f t="shared" si="21"/>
        <v>3.6199999999999992</v>
      </c>
      <c r="E290">
        <f t="shared" si="22"/>
        <v>145890</v>
      </c>
      <c r="F290" s="18">
        <f t="shared" ca="1" si="20"/>
        <v>0.65601499840745392</v>
      </c>
      <c r="G290" s="18">
        <f t="shared" ca="1" si="23"/>
        <v>104.02829143224281</v>
      </c>
    </row>
    <row r="291" spans="1:7" x14ac:dyDescent="0.75">
      <c r="A291" s="224">
        <v>41918</v>
      </c>
      <c r="B291" s="220">
        <v>0.4</v>
      </c>
      <c r="C291">
        <f t="shared" si="24"/>
        <v>0.04</v>
      </c>
      <c r="D291">
        <f t="shared" si="21"/>
        <v>3.1199999999999992</v>
      </c>
      <c r="E291">
        <f t="shared" si="22"/>
        <v>145930</v>
      </c>
      <c r="F291" s="18">
        <f t="shared" ca="1" si="20"/>
        <v>2.8522391235106696E-2</v>
      </c>
      <c r="G291" s="18">
        <f t="shared" ca="1" si="23"/>
        <v>104.05681382347791</v>
      </c>
    </row>
    <row r="292" spans="1:7" x14ac:dyDescent="0.75">
      <c r="A292" s="224">
        <v>41919</v>
      </c>
      <c r="B292" s="220">
        <v>0</v>
      </c>
      <c r="C292">
        <f t="shared" si="24"/>
        <v>0</v>
      </c>
      <c r="D292">
        <f t="shared" si="21"/>
        <v>2.5799999999999992</v>
      </c>
      <c r="E292">
        <f t="shared" si="22"/>
        <v>145930</v>
      </c>
      <c r="F292" s="18">
        <f t="shared" ca="1" si="20"/>
        <v>0</v>
      </c>
      <c r="G292" s="18">
        <f t="shared" ca="1" si="23"/>
        <v>104.05681382347791</v>
      </c>
    </row>
    <row r="293" spans="1:7" x14ac:dyDescent="0.75">
      <c r="A293" s="224">
        <v>41920</v>
      </c>
      <c r="B293" s="220">
        <v>1.4</v>
      </c>
      <c r="C293">
        <f t="shared" si="24"/>
        <v>0.14000000000000001</v>
      </c>
      <c r="D293">
        <f t="shared" si="21"/>
        <v>2.1799999999999993</v>
      </c>
      <c r="E293">
        <f t="shared" si="22"/>
        <v>146070</v>
      </c>
      <c r="F293" s="18">
        <f t="shared" ca="1" si="20"/>
        <v>9.9828369322873436E-2</v>
      </c>
      <c r="G293" s="18">
        <f t="shared" ca="1" si="23"/>
        <v>104.15664219280079</v>
      </c>
    </row>
    <row r="294" spans="1:7" x14ac:dyDescent="0.75">
      <c r="A294" s="224">
        <v>41921</v>
      </c>
      <c r="B294" s="220">
        <v>1.8</v>
      </c>
      <c r="C294">
        <f t="shared" si="24"/>
        <v>0.18</v>
      </c>
      <c r="D294">
        <f t="shared" si="21"/>
        <v>1.8199999999999994</v>
      </c>
      <c r="E294">
        <f t="shared" si="22"/>
        <v>146250</v>
      </c>
      <c r="F294" s="18">
        <f t="shared" ca="1" si="20"/>
        <v>0.12835076055798014</v>
      </c>
      <c r="G294" s="18">
        <f t="shared" ca="1" si="23"/>
        <v>104.28499295335877</v>
      </c>
    </row>
    <row r="295" spans="1:7" x14ac:dyDescent="0.75">
      <c r="A295" s="224">
        <v>41922</v>
      </c>
      <c r="B295" s="220">
        <v>17.8</v>
      </c>
      <c r="C295">
        <f t="shared" si="24"/>
        <v>1.78</v>
      </c>
      <c r="D295">
        <f t="shared" si="21"/>
        <v>3.0599999999999996</v>
      </c>
      <c r="E295">
        <f t="shared" si="22"/>
        <v>148030</v>
      </c>
      <c r="F295" s="18">
        <f t="shared" ca="1" si="20"/>
        <v>1.2692464099622482</v>
      </c>
      <c r="G295" s="18">
        <f t="shared" ca="1" si="23"/>
        <v>105.55423936332102</v>
      </c>
    </row>
    <row r="296" spans="1:7" x14ac:dyDescent="0.75">
      <c r="A296" s="224">
        <v>41923</v>
      </c>
      <c r="B296" s="220">
        <v>15.4</v>
      </c>
      <c r="C296">
        <f t="shared" si="24"/>
        <v>1.54</v>
      </c>
      <c r="D296">
        <f t="shared" si="21"/>
        <v>4.0599999999999996</v>
      </c>
      <c r="E296">
        <f t="shared" si="22"/>
        <v>149570</v>
      </c>
      <c r="F296" s="18">
        <f t="shared" ca="1" si="20"/>
        <v>1.0981120625516079</v>
      </c>
      <c r="G296" s="18">
        <f t="shared" ca="1" si="23"/>
        <v>106.65235142587262</v>
      </c>
    </row>
    <row r="297" spans="1:7" x14ac:dyDescent="0.75">
      <c r="A297" s="224">
        <v>41924</v>
      </c>
      <c r="B297" s="220">
        <v>33</v>
      </c>
      <c r="C297">
        <f t="shared" si="24"/>
        <v>2.5</v>
      </c>
      <c r="D297">
        <f t="shared" si="21"/>
        <v>6.02</v>
      </c>
      <c r="E297">
        <f t="shared" si="22"/>
        <v>152070</v>
      </c>
      <c r="F297" s="18">
        <f t="shared" ca="1" si="20"/>
        <v>1.7826494521941685</v>
      </c>
      <c r="G297" s="18">
        <f t="shared" ca="1" si="23"/>
        <v>108.43500087806679</v>
      </c>
    </row>
    <row r="298" spans="1:7" x14ac:dyDescent="0.75">
      <c r="A298" s="224">
        <v>41925</v>
      </c>
      <c r="B298" s="220">
        <v>31.4</v>
      </c>
      <c r="C298">
        <f t="shared" si="24"/>
        <v>2.5</v>
      </c>
      <c r="D298">
        <f t="shared" si="21"/>
        <v>7.9799999999999995</v>
      </c>
      <c r="E298">
        <f t="shared" si="22"/>
        <v>154570</v>
      </c>
      <c r="F298" s="18">
        <f t="shared" ca="1" si="20"/>
        <v>1.7826494521941685</v>
      </c>
      <c r="G298" s="18">
        <f t="shared" ca="1" si="23"/>
        <v>110.21765033026095</v>
      </c>
    </row>
    <row r="299" spans="1:7" x14ac:dyDescent="0.75">
      <c r="A299" s="224">
        <v>41926</v>
      </c>
      <c r="B299" s="220">
        <v>28.4</v>
      </c>
      <c r="C299">
        <f t="shared" si="24"/>
        <v>2.5</v>
      </c>
      <c r="D299">
        <f t="shared" si="21"/>
        <v>9.9400000000000013</v>
      </c>
      <c r="E299">
        <f t="shared" si="22"/>
        <v>157070</v>
      </c>
      <c r="F299" s="18">
        <f t="shared" ca="1" si="20"/>
        <v>1.7826494521941685</v>
      </c>
      <c r="G299" s="18">
        <f t="shared" ca="1" si="23"/>
        <v>112.00029978245512</v>
      </c>
    </row>
    <row r="300" spans="1:7" x14ac:dyDescent="0.75">
      <c r="A300" s="224">
        <v>41927</v>
      </c>
      <c r="B300" s="220">
        <v>6.4</v>
      </c>
      <c r="C300">
        <f t="shared" si="24"/>
        <v>0.64</v>
      </c>
      <c r="D300">
        <f t="shared" si="21"/>
        <v>10.040000000000003</v>
      </c>
      <c r="E300">
        <f t="shared" si="22"/>
        <v>157710</v>
      </c>
      <c r="F300" s="18">
        <f t="shared" ca="1" si="20"/>
        <v>0.45635825976170713</v>
      </c>
      <c r="G300" s="18">
        <f t="shared" ca="1" si="23"/>
        <v>112.45665804221683</v>
      </c>
    </row>
    <row r="301" spans="1:7" x14ac:dyDescent="0.75">
      <c r="A301" s="224">
        <v>41928</v>
      </c>
      <c r="B301" s="220">
        <v>17.2</v>
      </c>
      <c r="C301">
        <f t="shared" si="24"/>
        <v>1.72</v>
      </c>
      <c r="D301">
        <f t="shared" si="21"/>
        <v>11.220000000000002</v>
      </c>
      <c r="E301">
        <f t="shared" si="22"/>
        <v>159430</v>
      </c>
      <c r="F301" s="18">
        <f t="shared" ca="1" si="20"/>
        <v>1.226462823109588</v>
      </c>
      <c r="G301" s="18">
        <f t="shared" ca="1" si="23"/>
        <v>113.68312086532642</v>
      </c>
    </row>
    <row r="302" spans="1:7" x14ac:dyDescent="0.75">
      <c r="A302" s="224">
        <v>41929</v>
      </c>
      <c r="B302" s="220">
        <v>27</v>
      </c>
      <c r="C302">
        <f t="shared" si="24"/>
        <v>2.5</v>
      </c>
      <c r="D302">
        <f t="shared" si="21"/>
        <v>13.180000000000003</v>
      </c>
      <c r="E302">
        <f t="shared" si="22"/>
        <v>161930</v>
      </c>
      <c r="F302" s="18">
        <f t="shared" ca="1" si="20"/>
        <v>1.7826494521941685</v>
      </c>
      <c r="G302" s="18">
        <f t="shared" ca="1" si="23"/>
        <v>115.46577031752058</v>
      </c>
    </row>
    <row r="303" spans="1:7" x14ac:dyDescent="0.75">
      <c r="A303" s="224">
        <v>41930</v>
      </c>
      <c r="B303" s="220">
        <v>16.8</v>
      </c>
      <c r="C303">
        <f t="shared" si="24"/>
        <v>1.68</v>
      </c>
      <c r="D303">
        <f t="shared" si="21"/>
        <v>14.320000000000004</v>
      </c>
      <c r="E303">
        <f t="shared" si="22"/>
        <v>163610</v>
      </c>
      <c r="F303" s="18">
        <f t="shared" ca="1" si="20"/>
        <v>1.1979404318744813</v>
      </c>
      <c r="G303" s="18">
        <f t="shared" ca="1" si="23"/>
        <v>116.66371074939507</v>
      </c>
    </row>
    <row r="304" spans="1:7" x14ac:dyDescent="0.75">
      <c r="A304" s="224">
        <v>41931</v>
      </c>
      <c r="B304" s="220">
        <v>46.2</v>
      </c>
      <c r="C304">
        <f t="shared" si="24"/>
        <v>2.5</v>
      </c>
      <c r="D304">
        <f t="shared" si="21"/>
        <v>16.280000000000005</v>
      </c>
      <c r="E304">
        <f t="shared" si="22"/>
        <v>166110</v>
      </c>
      <c r="F304" s="18">
        <f t="shared" ca="1" si="20"/>
        <v>1.7826494521941685</v>
      </c>
      <c r="G304" s="18">
        <f t="shared" ca="1" si="23"/>
        <v>118.44636020158923</v>
      </c>
    </row>
    <row r="305" spans="1:7" x14ac:dyDescent="0.75">
      <c r="A305" s="224">
        <v>41932</v>
      </c>
      <c r="B305" s="220">
        <v>10.8</v>
      </c>
      <c r="C305">
        <f t="shared" si="24"/>
        <v>1.08</v>
      </c>
      <c r="D305">
        <f t="shared" si="21"/>
        <v>16.820000000000007</v>
      </c>
      <c r="E305">
        <f t="shared" si="22"/>
        <v>167190</v>
      </c>
      <c r="F305" s="18">
        <f t="shared" ca="1" si="20"/>
        <v>0.7701045633478808</v>
      </c>
      <c r="G305" s="18">
        <f t="shared" ca="1" si="23"/>
        <v>119.21646476493711</v>
      </c>
    </row>
    <row r="306" spans="1:7" x14ac:dyDescent="0.75">
      <c r="A306" s="224">
        <v>41933</v>
      </c>
      <c r="B306" s="220">
        <v>40.200000000000003</v>
      </c>
      <c r="C306">
        <f t="shared" si="24"/>
        <v>2.5</v>
      </c>
      <c r="D306">
        <f t="shared" si="21"/>
        <v>18.780000000000008</v>
      </c>
      <c r="E306">
        <f t="shared" si="22"/>
        <v>169690</v>
      </c>
      <c r="F306" s="18">
        <f t="shared" ca="1" si="20"/>
        <v>1.7826494521941685</v>
      </c>
      <c r="G306" s="18">
        <f t="shared" ca="1" si="23"/>
        <v>120.99911421713128</v>
      </c>
    </row>
    <row r="307" spans="1:7" x14ac:dyDescent="0.75">
      <c r="A307" s="224">
        <v>41934</v>
      </c>
      <c r="B307" s="220">
        <v>21.4</v>
      </c>
      <c r="C307">
        <f t="shared" si="24"/>
        <v>2.14</v>
      </c>
      <c r="D307">
        <f t="shared" si="21"/>
        <v>20.38000000000001</v>
      </c>
      <c r="E307">
        <f t="shared" si="22"/>
        <v>171830</v>
      </c>
      <c r="F307" s="18">
        <f t="shared" ca="1" si="20"/>
        <v>1.5259479310782083</v>
      </c>
      <c r="G307" s="18">
        <f t="shared" ca="1" si="23"/>
        <v>122.52506214820949</v>
      </c>
    </row>
    <row r="308" spans="1:7" x14ac:dyDescent="0.75">
      <c r="A308" s="224">
        <v>41935</v>
      </c>
      <c r="B308" s="220">
        <v>9.4</v>
      </c>
      <c r="C308">
        <f t="shared" si="24"/>
        <v>0.94</v>
      </c>
      <c r="D308">
        <f t="shared" si="21"/>
        <v>20.780000000000012</v>
      </c>
      <c r="E308">
        <f t="shared" si="22"/>
        <v>172770</v>
      </c>
      <c r="F308" s="18">
        <f t="shared" ca="1" si="20"/>
        <v>0.67027619402500738</v>
      </c>
      <c r="G308" s="18">
        <f t="shared" ca="1" si="23"/>
        <v>123.19533834223449</v>
      </c>
    </row>
    <row r="309" spans="1:7" x14ac:dyDescent="0.75">
      <c r="A309" s="224">
        <v>41936</v>
      </c>
      <c r="B309" s="220">
        <v>1.6</v>
      </c>
      <c r="C309">
        <f t="shared" si="24"/>
        <v>0.16</v>
      </c>
      <c r="D309">
        <f t="shared" si="21"/>
        <v>20.400000000000013</v>
      </c>
      <c r="E309">
        <f t="shared" si="22"/>
        <v>172930</v>
      </c>
      <c r="F309" s="18">
        <f t="shared" ca="1" si="20"/>
        <v>0.11408956494042678</v>
      </c>
      <c r="G309" s="18">
        <f t="shared" ca="1" si="23"/>
        <v>123.30942790717492</v>
      </c>
    </row>
    <row r="310" spans="1:7" x14ac:dyDescent="0.75">
      <c r="A310" s="224">
        <v>41937</v>
      </c>
      <c r="B310" s="220">
        <v>21.8</v>
      </c>
      <c r="C310">
        <f t="shared" si="24"/>
        <v>2.1800000000000002</v>
      </c>
      <c r="D310">
        <f t="shared" si="21"/>
        <v>22.040000000000013</v>
      </c>
      <c r="E310">
        <f t="shared" si="22"/>
        <v>175110</v>
      </c>
      <c r="F310" s="18">
        <f t="shared" ca="1" si="20"/>
        <v>1.5544703223133149</v>
      </c>
      <c r="G310" s="18">
        <f t="shared" ca="1" si="23"/>
        <v>124.86389822948824</v>
      </c>
    </row>
    <row r="311" spans="1:7" x14ac:dyDescent="0.75">
      <c r="A311" s="224">
        <v>41938</v>
      </c>
      <c r="B311" s="220">
        <v>2.4</v>
      </c>
      <c r="C311">
        <f t="shared" si="24"/>
        <v>0.24</v>
      </c>
      <c r="D311">
        <f t="shared" si="21"/>
        <v>21.740000000000013</v>
      </c>
      <c r="E311">
        <f t="shared" si="22"/>
        <v>175350</v>
      </c>
      <c r="F311" s="18">
        <f t="shared" ca="1" si="20"/>
        <v>0.17113434741064018</v>
      </c>
      <c r="G311" s="18">
        <f t="shared" ca="1" si="23"/>
        <v>125.03503257689889</v>
      </c>
    </row>
    <row r="312" spans="1:7" x14ac:dyDescent="0.75">
      <c r="A312" s="224">
        <v>41939</v>
      </c>
      <c r="B312" s="220">
        <v>33.6</v>
      </c>
      <c r="C312">
        <f t="shared" si="24"/>
        <v>2.5</v>
      </c>
      <c r="D312">
        <f t="shared" si="21"/>
        <v>23.700000000000014</v>
      </c>
      <c r="E312">
        <f t="shared" si="22"/>
        <v>177850</v>
      </c>
      <c r="F312" s="18">
        <f t="shared" ca="1" si="20"/>
        <v>1.7826494521941685</v>
      </c>
      <c r="G312" s="18">
        <f t="shared" ca="1" si="23"/>
        <v>126.81768202909305</v>
      </c>
    </row>
    <row r="313" spans="1:7" x14ac:dyDescent="0.75">
      <c r="A313" s="224">
        <v>41940</v>
      </c>
      <c r="B313" s="220">
        <v>24.4</v>
      </c>
      <c r="C313">
        <f t="shared" si="24"/>
        <v>2.44</v>
      </c>
      <c r="D313">
        <f t="shared" si="21"/>
        <v>25.600000000000016</v>
      </c>
      <c r="E313">
        <f t="shared" si="22"/>
        <v>180290</v>
      </c>
      <c r="F313" s="18">
        <f t="shared" ca="1" si="20"/>
        <v>1.7398658653415084</v>
      </c>
      <c r="G313" s="18">
        <f t="shared" ca="1" si="23"/>
        <v>128.55754789443455</v>
      </c>
    </row>
    <row r="314" spans="1:7" x14ac:dyDescent="0.75">
      <c r="A314" s="224">
        <v>41941</v>
      </c>
      <c r="B314" s="220">
        <v>7</v>
      </c>
      <c r="C314">
        <f t="shared" si="24"/>
        <v>0.7</v>
      </c>
      <c r="D314">
        <f t="shared" si="21"/>
        <v>25.760000000000016</v>
      </c>
      <c r="E314">
        <f t="shared" si="22"/>
        <v>180990</v>
      </c>
      <c r="F314" s="18">
        <f t="shared" ca="1" si="20"/>
        <v>0.49914184661436717</v>
      </c>
      <c r="G314" s="18">
        <f t="shared" ca="1" si="23"/>
        <v>129.05668974104893</v>
      </c>
    </row>
    <row r="315" spans="1:7" x14ac:dyDescent="0.75">
      <c r="A315" s="224">
        <v>41942</v>
      </c>
      <c r="B315" s="220">
        <v>9</v>
      </c>
      <c r="C315">
        <f t="shared" si="24"/>
        <v>0.9</v>
      </c>
      <c r="D315">
        <f t="shared" si="21"/>
        <v>26</v>
      </c>
      <c r="E315">
        <f t="shared" si="22"/>
        <v>181890</v>
      </c>
      <c r="F315" s="18">
        <f t="shared" ca="1" si="20"/>
        <v>0.64175380278990068</v>
      </c>
      <c r="G315" s="18">
        <f t="shared" ca="1" si="23"/>
        <v>129.69844354383883</v>
      </c>
    </row>
    <row r="316" spans="1:7" x14ac:dyDescent="0.75">
      <c r="A316" s="224">
        <v>41943</v>
      </c>
      <c r="B316" s="220">
        <v>15</v>
      </c>
      <c r="C316">
        <f t="shared" si="24"/>
        <v>1.5</v>
      </c>
      <c r="D316">
        <f t="shared" si="21"/>
        <v>26</v>
      </c>
      <c r="E316">
        <f t="shared" si="22"/>
        <v>183390</v>
      </c>
      <c r="F316" s="18">
        <f t="shared" ca="1" si="20"/>
        <v>1.0695896713165012</v>
      </c>
      <c r="G316" s="18">
        <f t="shared" ca="1" si="23"/>
        <v>130.76803321515533</v>
      </c>
    </row>
    <row r="317" spans="1:7" x14ac:dyDescent="0.75">
      <c r="A317" s="224">
        <v>41944</v>
      </c>
      <c r="B317" s="220">
        <v>6.4</v>
      </c>
      <c r="C317">
        <f t="shared" si="24"/>
        <v>0.64</v>
      </c>
      <c r="D317">
        <f t="shared" si="21"/>
        <v>26</v>
      </c>
      <c r="E317">
        <f t="shared" si="22"/>
        <v>184030</v>
      </c>
      <c r="F317" s="18">
        <f t="shared" ca="1" si="20"/>
        <v>0.45635825976170713</v>
      </c>
      <c r="G317" s="18">
        <f t="shared" ca="1" si="23"/>
        <v>131.22439147491704</v>
      </c>
    </row>
    <row r="318" spans="1:7" x14ac:dyDescent="0.75">
      <c r="A318" s="224">
        <v>41945</v>
      </c>
      <c r="B318" s="220">
        <v>37.6</v>
      </c>
      <c r="C318">
        <f t="shared" si="24"/>
        <v>2.5</v>
      </c>
      <c r="D318">
        <f t="shared" si="21"/>
        <v>26</v>
      </c>
      <c r="E318">
        <f t="shared" si="22"/>
        <v>186530</v>
      </c>
      <c r="F318" s="18">
        <f t="shared" ca="1" si="20"/>
        <v>1.7826494521941685</v>
      </c>
      <c r="G318" s="18">
        <f t="shared" ca="1" si="23"/>
        <v>133.00704092711121</v>
      </c>
    </row>
    <row r="319" spans="1:7" x14ac:dyDescent="0.75">
      <c r="A319" s="224">
        <v>41946</v>
      </c>
      <c r="B319" s="220">
        <v>35.200000000000003</v>
      </c>
      <c r="C319">
        <f t="shared" si="24"/>
        <v>2.5</v>
      </c>
      <c r="D319">
        <f t="shared" si="21"/>
        <v>26</v>
      </c>
      <c r="E319">
        <f t="shared" si="22"/>
        <v>189030</v>
      </c>
      <c r="F319" s="18">
        <f t="shared" ca="1" si="20"/>
        <v>1.7826494521941685</v>
      </c>
      <c r="G319" s="18">
        <f t="shared" ca="1" si="23"/>
        <v>134.78969037930537</v>
      </c>
    </row>
    <row r="320" spans="1:7" x14ac:dyDescent="0.75">
      <c r="A320" s="224">
        <v>41947</v>
      </c>
      <c r="B320" s="220">
        <v>9</v>
      </c>
      <c r="C320">
        <f t="shared" si="24"/>
        <v>0.9</v>
      </c>
      <c r="D320">
        <f t="shared" si="21"/>
        <v>26</v>
      </c>
      <c r="E320">
        <f t="shared" si="22"/>
        <v>189930</v>
      </c>
      <c r="F320" s="18">
        <f t="shared" ca="1" si="20"/>
        <v>0.64175380278990068</v>
      </c>
      <c r="G320" s="18">
        <f t="shared" ca="1" si="23"/>
        <v>135.43144418209528</v>
      </c>
    </row>
    <row r="321" spans="1:7" x14ac:dyDescent="0.75">
      <c r="A321" s="224">
        <v>41948</v>
      </c>
      <c r="B321" s="220">
        <v>4.4000000000000004</v>
      </c>
      <c r="C321">
        <f t="shared" si="24"/>
        <v>0.44000000000000006</v>
      </c>
      <c r="D321">
        <f t="shared" si="21"/>
        <v>25.900000000000002</v>
      </c>
      <c r="E321">
        <f t="shared" si="22"/>
        <v>190370</v>
      </c>
      <c r="F321" s="18">
        <f t="shared" ca="1" si="20"/>
        <v>0.31374630358617372</v>
      </c>
      <c r="G321" s="18">
        <f t="shared" ca="1" si="23"/>
        <v>135.74519048568146</v>
      </c>
    </row>
    <row r="322" spans="1:7" x14ac:dyDescent="0.75">
      <c r="A322" s="224">
        <v>41949</v>
      </c>
      <c r="B322" s="220">
        <v>20.2</v>
      </c>
      <c r="C322">
        <f t="shared" si="24"/>
        <v>2.02</v>
      </c>
      <c r="D322">
        <f t="shared" si="21"/>
        <v>26</v>
      </c>
      <c r="E322">
        <f t="shared" si="22"/>
        <v>192390</v>
      </c>
      <c r="F322" s="18">
        <f t="shared" ca="1" si="20"/>
        <v>1.4403807573728882</v>
      </c>
      <c r="G322" s="18">
        <f t="shared" ca="1" si="23"/>
        <v>137.18557124305434</v>
      </c>
    </row>
    <row r="323" spans="1:7" x14ac:dyDescent="0.75">
      <c r="A323" s="224">
        <v>41950</v>
      </c>
      <c r="B323" s="220">
        <v>1.4</v>
      </c>
      <c r="C323">
        <f t="shared" si="24"/>
        <v>0.14000000000000001</v>
      </c>
      <c r="D323">
        <f t="shared" si="21"/>
        <v>25.6</v>
      </c>
      <c r="E323">
        <f t="shared" si="22"/>
        <v>192530</v>
      </c>
      <c r="F323" s="18">
        <f t="shared" ca="1" si="20"/>
        <v>9.9828369322873436E-2</v>
      </c>
      <c r="G323" s="18">
        <f t="shared" ca="1" si="23"/>
        <v>137.2853996123772</v>
      </c>
    </row>
    <row r="324" spans="1:7" x14ac:dyDescent="0.75">
      <c r="A324" s="224">
        <v>41951</v>
      </c>
      <c r="B324" s="220">
        <v>34</v>
      </c>
      <c r="C324">
        <f t="shared" si="24"/>
        <v>2.5</v>
      </c>
      <c r="D324">
        <f t="shared" si="21"/>
        <v>26</v>
      </c>
      <c r="E324">
        <f t="shared" si="22"/>
        <v>195030</v>
      </c>
      <c r="F324" s="18">
        <f t="shared" ca="1" si="20"/>
        <v>1.7826494521941685</v>
      </c>
      <c r="G324" s="18">
        <f t="shared" ca="1" si="23"/>
        <v>139.06804906457137</v>
      </c>
    </row>
    <row r="325" spans="1:7" x14ac:dyDescent="0.75">
      <c r="A325" s="224">
        <v>41952</v>
      </c>
      <c r="B325" s="220">
        <v>0</v>
      </c>
      <c r="C325">
        <f t="shared" si="24"/>
        <v>0</v>
      </c>
      <c r="D325">
        <f t="shared" si="21"/>
        <v>25.46</v>
      </c>
      <c r="E325">
        <f t="shared" si="22"/>
        <v>195030</v>
      </c>
      <c r="F325" s="18">
        <f t="shared" ca="1" si="20"/>
        <v>0</v>
      </c>
      <c r="G325" s="18">
        <f t="shared" ca="1" si="23"/>
        <v>139.06804906457137</v>
      </c>
    </row>
    <row r="326" spans="1:7" x14ac:dyDescent="0.75">
      <c r="A326" s="224">
        <v>41953</v>
      </c>
      <c r="B326" s="220">
        <v>0</v>
      </c>
      <c r="C326">
        <f t="shared" si="24"/>
        <v>0</v>
      </c>
      <c r="D326">
        <f t="shared" si="21"/>
        <v>24.92</v>
      </c>
      <c r="E326">
        <f t="shared" si="22"/>
        <v>195030</v>
      </c>
      <c r="F326" s="18">
        <f t="shared" ca="1" si="20"/>
        <v>0</v>
      </c>
      <c r="G326" s="18">
        <f t="shared" ca="1" si="23"/>
        <v>139.06804906457137</v>
      </c>
    </row>
    <row r="327" spans="1:7" x14ac:dyDescent="0.75">
      <c r="A327" s="224">
        <v>41954</v>
      </c>
      <c r="B327" s="220">
        <v>0</v>
      </c>
      <c r="C327">
        <f t="shared" si="24"/>
        <v>0</v>
      </c>
      <c r="D327">
        <f t="shared" si="21"/>
        <v>24.380000000000003</v>
      </c>
      <c r="E327">
        <f t="shared" si="22"/>
        <v>195030</v>
      </c>
      <c r="F327" s="18">
        <f t="shared" ca="1" si="20"/>
        <v>0</v>
      </c>
      <c r="G327" s="18">
        <f t="shared" ca="1" si="23"/>
        <v>139.06804906457137</v>
      </c>
    </row>
    <row r="328" spans="1:7" x14ac:dyDescent="0.75">
      <c r="A328" s="224">
        <v>41955</v>
      </c>
      <c r="B328" s="220">
        <v>0</v>
      </c>
      <c r="C328">
        <f t="shared" si="24"/>
        <v>0</v>
      </c>
      <c r="D328">
        <f t="shared" si="21"/>
        <v>23.840000000000003</v>
      </c>
      <c r="E328">
        <f t="shared" si="22"/>
        <v>195030</v>
      </c>
      <c r="F328" s="18">
        <f t="shared" ca="1" si="20"/>
        <v>0</v>
      </c>
      <c r="G328" s="18">
        <f t="shared" ca="1" si="23"/>
        <v>139.06804906457137</v>
      </c>
    </row>
    <row r="329" spans="1:7" x14ac:dyDescent="0.75">
      <c r="A329" s="224">
        <v>41956</v>
      </c>
      <c r="B329" s="220">
        <v>0</v>
      </c>
      <c r="C329">
        <f t="shared" si="24"/>
        <v>0</v>
      </c>
      <c r="D329">
        <f t="shared" si="21"/>
        <v>23.300000000000004</v>
      </c>
      <c r="E329">
        <f t="shared" si="22"/>
        <v>195030</v>
      </c>
      <c r="F329" s="18">
        <f t="shared" ca="1" si="20"/>
        <v>0</v>
      </c>
      <c r="G329" s="18">
        <f t="shared" ca="1" si="23"/>
        <v>139.06804906457137</v>
      </c>
    </row>
    <row r="330" spans="1:7" x14ac:dyDescent="0.75">
      <c r="A330" s="224">
        <v>41957</v>
      </c>
      <c r="B330" s="220">
        <v>0</v>
      </c>
      <c r="C330">
        <f t="shared" si="24"/>
        <v>0</v>
      </c>
      <c r="D330">
        <f t="shared" si="21"/>
        <v>22.760000000000005</v>
      </c>
      <c r="E330">
        <f t="shared" si="22"/>
        <v>195030</v>
      </c>
      <c r="F330" s="18">
        <f t="shared" ca="1" si="20"/>
        <v>0</v>
      </c>
      <c r="G330" s="18">
        <f t="shared" ca="1" si="23"/>
        <v>139.06804906457137</v>
      </c>
    </row>
    <row r="331" spans="1:7" x14ac:dyDescent="0.75">
      <c r="A331" s="224">
        <v>41958</v>
      </c>
      <c r="B331" s="220">
        <v>0</v>
      </c>
      <c r="C331">
        <f t="shared" si="24"/>
        <v>0</v>
      </c>
      <c r="D331">
        <f t="shared" si="21"/>
        <v>22.220000000000006</v>
      </c>
      <c r="E331">
        <f t="shared" si="22"/>
        <v>195030</v>
      </c>
      <c r="F331" s="18">
        <f t="shared" ca="1" si="20"/>
        <v>0</v>
      </c>
      <c r="G331" s="18">
        <f t="shared" ca="1" si="23"/>
        <v>139.06804906457137</v>
      </c>
    </row>
    <row r="332" spans="1:7" x14ac:dyDescent="0.75">
      <c r="A332" s="224">
        <v>41959</v>
      </c>
      <c r="B332" s="220">
        <v>0</v>
      </c>
      <c r="C332">
        <f t="shared" si="24"/>
        <v>0</v>
      </c>
      <c r="D332">
        <f t="shared" si="21"/>
        <v>21.680000000000007</v>
      </c>
      <c r="E332">
        <f t="shared" si="22"/>
        <v>195030</v>
      </c>
      <c r="F332" s="18">
        <f t="shared" ca="1" si="20"/>
        <v>0</v>
      </c>
      <c r="G332" s="18">
        <f t="shared" ca="1" si="23"/>
        <v>139.06804906457137</v>
      </c>
    </row>
    <row r="333" spans="1:7" x14ac:dyDescent="0.75">
      <c r="A333" s="224">
        <v>41960</v>
      </c>
      <c r="B333" s="220">
        <v>0</v>
      </c>
      <c r="C333">
        <f t="shared" si="24"/>
        <v>0</v>
      </c>
      <c r="D333">
        <f t="shared" si="21"/>
        <v>21.140000000000008</v>
      </c>
      <c r="E333">
        <f t="shared" si="22"/>
        <v>195030</v>
      </c>
      <c r="F333" s="18">
        <f t="shared" ref="F333:F377" ca="1" si="25">(C333*1000/$B$2)/60</f>
        <v>0</v>
      </c>
      <c r="G333" s="18">
        <f t="shared" ca="1" si="23"/>
        <v>139.06804906457137</v>
      </c>
    </row>
    <row r="334" spans="1:7" x14ac:dyDescent="0.75">
      <c r="A334" s="224">
        <v>41961</v>
      </c>
      <c r="B334" s="220">
        <v>0</v>
      </c>
      <c r="C334">
        <f t="shared" si="24"/>
        <v>0</v>
      </c>
      <c r="D334">
        <f t="shared" ref="D334:D377" si="26">IF(A334&lt;$B$10,IF(D333+C334 &gt;$B$5, $B$5,  D333+C334),IF(D333+C334-$B$7/1000&gt;$B$5, $B$5, IF(D333+C334-$B$7/1000 &lt; 0, 0,D333+C334-$B$7/1000)))</f>
        <v>20.600000000000009</v>
      </c>
      <c r="E334">
        <f t="shared" ref="E334:E377" si="27">C334*1000+E333</f>
        <v>195030</v>
      </c>
      <c r="F334" s="18">
        <f t="shared" ca="1" si="25"/>
        <v>0</v>
      </c>
      <c r="G334" s="18">
        <f t="shared" ref="G334:G377" ca="1" si="28">F334+G333</f>
        <v>139.06804906457137</v>
      </c>
    </row>
    <row r="335" spans="1:7" x14ac:dyDescent="0.75">
      <c r="A335" s="224">
        <v>41962</v>
      </c>
      <c r="B335" s="220">
        <v>3.4</v>
      </c>
      <c r="C335">
        <f t="shared" ref="C335:C377" si="29">IF(B335*$B$3/1000&gt;$B$4, $B$4, B335*$B$3/1000)</f>
        <v>0.34</v>
      </c>
      <c r="D335">
        <f t="shared" si="26"/>
        <v>20.400000000000009</v>
      </c>
      <c r="E335">
        <f t="shared" si="27"/>
        <v>195370</v>
      </c>
      <c r="F335" s="18">
        <f t="shared" ca="1" si="25"/>
        <v>0.24244032549840694</v>
      </c>
      <c r="G335" s="18">
        <f t="shared" ca="1" si="28"/>
        <v>139.31048939006976</v>
      </c>
    </row>
    <row r="336" spans="1:7" x14ac:dyDescent="0.75">
      <c r="A336" s="224">
        <v>41963</v>
      </c>
      <c r="B336" s="220">
        <v>29.4</v>
      </c>
      <c r="C336">
        <f t="shared" si="29"/>
        <v>2.5</v>
      </c>
      <c r="D336">
        <f t="shared" si="26"/>
        <v>22.36000000000001</v>
      </c>
      <c r="E336">
        <f t="shared" si="27"/>
        <v>197870</v>
      </c>
      <c r="F336" s="18">
        <f t="shared" ca="1" si="25"/>
        <v>1.7826494521941685</v>
      </c>
      <c r="G336" s="18">
        <f t="shared" ca="1" si="28"/>
        <v>141.09313884226393</v>
      </c>
    </row>
    <row r="337" spans="1:7" x14ac:dyDescent="0.75">
      <c r="A337" s="224">
        <v>41964</v>
      </c>
      <c r="B337" s="220">
        <v>32.799999999999997</v>
      </c>
      <c r="C337">
        <f t="shared" si="29"/>
        <v>2.5</v>
      </c>
      <c r="D337">
        <f t="shared" si="26"/>
        <v>24.320000000000011</v>
      </c>
      <c r="E337">
        <f t="shared" si="27"/>
        <v>200370</v>
      </c>
      <c r="F337" s="18">
        <f t="shared" ca="1" si="25"/>
        <v>1.7826494521941685</v>
      </c>
      <c r="G337" s="18">
        <f t="shared" ca="1" si="28"/>
        <v>142.87578829445809</v>
      </c>
    </row>
    <row r="338" spans="1:7" x14ac:dyDescent="0.75">
      <c r="A338" s="224">
        <v>41965</v>
      </c>
      <c r="B338" s="220">
        <v>25.6</v>
      </c>
      <c r="C338">
        <f t="shared" si="29"/>
        <v>2.5</v>
      </c>
      <c r="D338">
        <f t="shared" si="26"/>
        <v>26</v>
      </c>
      <c r="E338">
        <f t="shared" si="27"/>
        <v>202870</v>
      </c>
      <c r="F338" s="18">
        <f t="shared" ca="1" si="25"/>
        <v>1.7826494521941685</v>
      </c>
      <c r="G338" s="18">
        <f t="shared" ca="1" si="28"/>
        <v>144.65843774665225</v>
      </c>
    </row>
    <row r="339" spans="1:7" x14ac:dyDescent="0.75">
      <c r="A339" s="224">
        <v>41966</v>
      </c>
      <c r="B339" s="220">
        <v>15.2</v>
      </c>
      <c r="C339">
        <f t="shared" si="29"/>
        <v>1.52</v>
      </c>
      <c r="D339">
        <f t="shared" si="26"/>
        <v>26</v>
      </c>
      <c r="E339">
        <f t="shared" si="27"/>
        <v>204390</v>
      </c>
      <c r="F339" s="18">
        <f t="shared" ca="1" si="25"/>
        <v>1.0838508669340545</v>
      </c>
      <c r="G339" s="18">
        <f t="shared" ca="1" si="28"/>
        <v>145.74228861358631</v>
      </c>
    </row>
    <row r="340" spans="1:7" x14ac:dyDescent="0.75">
      <c r="A340" s="224">
        <v>41967</v>
      </c>
      <c r="B340" s="220">
        <v>60.6</v>
      </c>
      <c r="C340">
        <f t="shared" si="29"/>
        <v>2.5</v>
      </c>
      <c r="D340">
        <f t="shared" si="26"/>
        <v>26</v>
      </c>
      <c r="E340">
        <f t="shared" si="27"/>
        <v>206890</v>
      </c>
      <c r="F340" s="18">
        <f t="shared" ca="1" si="25"/>
        <v>1.7826494521941685</v>
      </c>
      <c r="G340" s="18">
        <f t="shared" ca="1" si="28"/>
        <v>147.52493806578047</v>
      </c>
    </row>
    <row r="341" spans="1:7" x14ac:dyDescent="0.75">
      <c r="A341" s="224">
        <v>41968</v>
      </c>
      <c r="B341" s="220">
        <v>15</v>
      </c>
      <c r="C341">
        <f t="shared" si="29"/>
        <v>1.5</v>
      </c>
      <c r="D341">
        <f t="shared" si="26"/>
        <v>26</v>
      </c>
      <c r="E341">
        <f t="shared" si="27"/>
        <v>208390</v>
      </c>
      <c r="F341" s="18">
        <f t="shared" ca="1" si="25"/>
        <v>1.0695896713165012</v>
      </c>
      <c r="G341" s="18">
        <f t="shared" ca="1" si="28"/>
        <v>148.59452773709697</v>
      </c>
    </row>
    <row r="342" spans="1:7" x14ac:dyDescent="0.75">
      <c r="A342" s="224">
        <v>41969</v>
      </c>
      <c r="B342" s="220">
        <v>43</v>
      </c>
      <c r="C342">
        <f t="shared" si="29"/>
        <v>2.5</v>
      </c>
      <c r="D342">
        <f t="shared" si="26"/>
        <v>26</v>
      </c>
      <c r="E342">
        <f t="shared" si="27"/>
        <v>210890</v>
      </c>
      <c r="F342" s="18">
        <f t="shared" ca="1" si="25"/>
        <v>1.7826494521941685</v>
      </c>
      <c r="G342" s="18">
        <f t="shared" ca="1" si="28"/>
        <v>150.37717718929113</v>
      </c>
    </row>
    <row r="343" spans="1:7" x14ac:dyDescent="0.75">
      <c r="A343" s="224">
        <v>41970</v>
      </c>
      <c r="B343" s="220">
        <v>15</v>
      </c>
      <c r="C343">
        <f t="shared" si="29"/>
        <v>1.5</v>
      </c>
      <c r="D343">
        <f t="shared" si="26"/>
        <v>26</v>
      </c>
      <c r="E343">
        <f t="shared" si="27"/>
        <v>212390</v>
      </c>
      <c r="F343" s="18">
        <f t="shared" ca="1" si="25"/>
        <v>1.0695896713165012</v>
      </c>
      <c r="G343" s="18">
        <f t="shared" ca="1" si="28"/>
        <v>151.44676686060762</v>
      </c>
    </row>
    <row r="344" spans="1:7" x14ac:dyDescent="0.75">
      <c r="A344" s="224">
        <v>41971</v>
      </c>
      <c r="B344" s="220">
        <v>0</v>
      </c>
      <c r="C344">
        <f t="shared" si="29"/>
        <v>0</v>
      </c>
      <c r="D344">
        <f t="shared" si="26"/>
        <v>25.46</v>
      </c>
      <c r="E344">
        <f t="shared" si="27"/>
        <v>212390</v>
      </c>
      <c r="F344" s="18">
        <f t="shared" ca="1" si="25"/>
        <v>0</v>
      </c>
      <c r="G344" s="18">
        <f t="shared" ca="1" si="28"/>
        <v>151.44676686060762</v>
      </c>
    </row>
    <row r="345" spans="1:7" x14ac:dyDescent="0.75">
      <c r="A345" s="224">
        <v>41972</v>
      </c>
      <c r="B345" s="220">
        <v>0</v>
      </c>
      <c r="C345">
        <f t="shared" si="29"/>
        <v>0</v>
      </c>
      <c r="D345">
        <f t="shared" si="26"/>
        <v>24.92</v>
      </c>
      <c r="E345">
        <f t="shared" si="27"/>
        <v>212390</v>
      </c>
      <c r="F345" s="18">
        <f t="shared" ca="1" si="25"/>
        <v>0</v>
      </c>
      <c r="G345" s="18">
        <f t="shared" ca="1" si="28"/>
        <v>151.44676686060762</v>
      </c>
    </row>
    <row r="346" spans="1:7" x14ac:dyDescent="0.75">
      <c r="A346" s="224">
        <v>41973</v>
      </c>
      <c r="B346" s="220">
        <v>0</v>
      </c>
      <c r="C346">
        <f t="shared" si="29"/>
        <v>0</v>
      </c>
      <c r="D346">
        <f t="shared" si="26"/>
        <v>24.380000000000003</v>
      </c>
      <c r="E346">
        <f t="shared" si="27"/>
        <v>212390</v>
      </c>
      <c r="F346" s="18">
        <f t="shared" ca="1" si="25"/>
        <v>0</v>
      </c>
      <c r="G346" s="18">
        <f t="shared" ca="1" si="28"/>
        <v>151.44676686060762</v>
      </c>
    </row>
    <row r="347" spans="1:7" x14ac:dyDescent="0.75">
      <c r="A347" s="224">
        <v>41974</v>
      </c>
      <c r="B347" s="220">
        <v>0</v>
      </c>
      <c r="C347">
        <f t="shared" si="29"/>
        <v>0</v>
      </c>
      <c r="D347">
        <f t="shared" si="26"/>
        <v>23.840000000000003</v>
      </c>
      <c r="E347">
        <f t="shared" si="27"/>
        <v>212390</v>
      </c>
      <c r="F347" s="18">
        <f t="shared" ca="1" si="25"/>
        <v>0</v>
      </c>
      <c r="G347" s="18">
        <f t="shared" ca="1" si="28"/>
        <v>151.44676686060762</v>
      </c>
    </row>
    <row r="348" spans="1:7" x14ac:dyDescent="0.75">
      <c r="A348" s="224">
        <v>41975</v>
      </c>
      <c r="B348" s="220">
        <v>0</v>
      </c>
      <c r="C348">
        <f t="shared" si="29"/>
        <v>0</v>
      </c>
      <c r="D348">
        <f t="shared" si="26"/>
        <v>23.300000000000004</v>
      </c>
      <c r="E348">
        <f t="shared" si="27"/>
        <v>212390</v>
      </c>
      <c r="F348" s="18">
        <f t="shared" ca="1" si="25"/>
        <v>0</v>
      </c>
      <c r="G348" s="18">
        <f t="shared" ca="1" si="28"/>
        <v>151.44676686060762</v>
      </c>
    </row>
    <row r="349" spans="1:7" x14ac:dyDescent="0.75">
      <c r="A349" s="224">
        <v>41976</v>
      </c>
      <c r="B349" s="220">
        <v>0</v>
      </c>
      <c r="C349">
        <f t="shared" si="29"/>
        <v>0</v>
      </c>
      <c r="D349">
        <f t="shared" si="26"/>
        <v>22.760000000000005</v>
      </c>
      <c r="E349">
        <f t="shared" si="27"/>
        <v>212390</v>
      </c>
      <c r="F349" s="18">
        <f t="shared" ca="1" si="25"/>
        <v>0</v>
      </c>
      <c r="G349" s="18">
        <f t="shared" ca="1" si="28"/>
        <v>151.44676686060762</v>
      </c>
    </row>
    <row r="350" spans="1:7" x14ac:dyDescent="0.75">
      <c r="A350" s="224">
        <v>41977</v>
      </c>
      <c r="B350" s="220">
        <v>1.2</v>
      </c>
      <c r="C350">
        <f t="shared" si="29"/>
        <v>0.12</v>
      </c>
      <c r="D350">
        <f t="shared" si="26"/>
        <v>22.340000000000007</v>
      </c>
      <c r="E350">
        <f t="shared" si="27"/>
        <v>212510</v>
      </c>
      <c r="F350" s="18">
        <f t="shared" ca="1" si="25"/>
        <v>8.556717370532009E-2</v>
      </c>
      <c r="G350" s="18">
        <f t="shared" ca="1" si="28"/>
        <v>151.53233403431295</v>
      </c>
    </row>
    <row r="351" spans="1:7" x14ac:dyDescent="0.75">
      <c r="A351" s="224">
        <v>41978</v>
      </c>
      <c r="B351" s="220">
        <v>45.4</v>
      </c>
      <c r="C351">
        <f t="shared" si="29"/>
        <v>2.5</v>
      </c>
      <c r="D351">
        <f t="shared" si="26"/>
        <v>24.300000000000008</v>
      </c>
      <c r="E351">
        <f t="shared" si="27"/>
        <v>215010</v>
      </c>
      <c r="F351" s="18">
        <f t="shared" ca="1" si="25"/>
        <v>1.7826494521941685</v>
      </c>
      <c r="G351" s="18">
        <f t="shared" ca="1" si="28"/>
        <v>153.31498348650712</v>
      </c>
    </row>
    <row r="352" spans="1:7" x14ac:dyDescent="0.75">
      <c r="A352" s="224">
        <v>41979</v>
      </c>
      <c r="B352" s="220">
        <v>0.8</v>
      </c>
      <c r="C352">
        <f t="shared" si="29"/>
        <v>0.08</v>
      </c>
      <c r="D352">
        <f t="shared" si="26"/>
        <v>23.840000000000007</v>
      </c>
      <c r="E352">
        <f t="shared" si="27"/>
        <v>215090</v>
      </c>
      <c r="F352" s="18">
        <f t="shared" ca="1" si="25"/>
        <v>5.7044782470213391E-2</v>
      </c>
      <c r="G352" s="18">
        <f t="shared" ca="1" si="28"/>
        <v>153.37202826897732</v>
      </c>
    </row>
    <row r="353" spans="1:7" x14ac:dyDescent="0.75">
      <c r="A353" s="224">
        <v>41980</v>
      </c>
      <c r="B353" s="220">
        <v>15.2</v>
      </c>
      <c r="C353">
        <f t="shared" si="29"/>
        <v>1.52</v>
      </c>
      <c r="D353">
        <f t="shared" si="26"/>
        <v>24.820000000000007</v>
      </c>
      <c r="E353">
        <f t="shared" si="27"/>
        <v>216610</v>
      </c>
      <c r="F353" s="18">
        <f t="shared" ca="1" si="25"/>
        <v>1.0838508669340545</v>
      </c>
      <c r="G353" s="18">
        <f t="shared" ca="1" si="28"/>
        <v>154.45587913591137</v>
      </c>
    </row>
    <row r="354" spans="1:7" x14ac:dyDescent="0.75">
      <c r="A354" s="224">
        <v>41981</v>
      </c>
      <c r="B354" s="220">
        <v>48.6</v>
      </c>
      <c r="C354">
        <f t="shared" si="29"/>
        <v>2.5</v>
      </c>
      <c r="D354">
        <f t="shared" si="26"/>
        <v>26</v>
      </c>
      <c r="E354">
        <f t="shared" si="27"/>
        <v>219110</v>
      </c>
      <c r="F354" s="18">
        <f t="shared" ca="1" si="25"/>
        <v>1.7826494521941685</v>
      </c>
      <c r="G354" s="18">
        <f t="shared" ca="1" si="28"/>
        <v>156.23852858810554</v>
      </c>
    </row>
    <row r="355" spans="1:7" x14ac:dyDescent="0.75">
      <c r="A355" s="224">
        <v>41982</v>
      </c>
      <c r="B355" s="220">
        <v>34.200000000000003</v>
      </c>
      <c r="C355">
        <f t="shared" si="29"/>
        <v>2.5</v>
      </c>
      <c r="D355">
        <f t="shared" si="26"/>
        <v>26</v>
      </c>
      <c r="E355">
        <f t="shared" si="27"/>
        <v>221610</v>
      </c>
      <c r="F355" s="18">
        <f t="shared" ca="1" si="25"/>
        <v>1.7826494521941685</v>
      </c>
      <c r="G355" s="18">
        <f t="shared" ca="1" si="28"/>
        <v>158.0211780402997</v>
      </c>
    </row>
    <row r="356" spans="1:7" x14ac:dyDescent="0.75">
      <c r="A356" s="224">
        <v>41983</v>
      </c>
      <c r="B356" s="220">
        <v>4.4000000000000004</v>
      </c>
      <c r="C356">
        <f t="shared" si="29"/>
        <v>0.44000000000000006</v>
      </c>
      <c r="D356">
        <f t="shared" si="26"/>
        <v>25.900000000000002</v>
      </c>
      <c r="E356">
        <f t="shared" si="27"/>
        <v>222050</v>
      </c>
      <c r="F356" s="18">
        <f t="shared" ca="1" si="25"/>
        <v>0.31374630358617372</v>
      </c>
      <c r="G356" s="18">
        <f t="shared" ca="1" si="28"/>
        <v>158.33492434388589</v>
      </c>
    </row>
    <row r="357" spans="1:7" x14ac:dyDescent="0.75">
      <c r="A357" s="224">
        <v>41984</v>
      </c>
      <c r="B357" s="220">
        <v>17.8</v>
      </c>
      <c r="C357">
        <f t="shared" si="29"/>
        <v>1.78</v>
      </c>
      <c r="D357">
        <f t="shared" si="26"/>
        <v>26</v>
      </c>
      <c r="E357">
        <f t="shared" si="27"/>
        <v>223830</v>
      </c>
      <c r="F357" s="18">
        <f t="shared" ca="1" si="25"/>
        <v>1.2692464099622482</v>
      </c>
      <c r="G357" s="18">
        <f t="shared" ca="1" si="28"/>
        <v>159.60417075384814</v>
      </c>
    </row>
    <row r="358" spans="1:7" x14ac:dyDescent="0.75">
      <c r="A358" s="224">
        <v>41985</v>
      </c>
      <c r="B358" s="220">
        <v>1.4</v>
      </c>
      <c r="C358">
        <f t="shared" si="29"/>
        <v>0.14000000000000001</v>
      </c>
      <c r="D358">
        <f t="shared" si="26"/>
        <v>25.6</v>
      </c>
      <c r="E358">
        <f t="shared" si="27"/>
        <v>223970</v>
      </c>
      <c r="F358" s="18">
        <f t="shared" ca="1" si="25"/>
        <v>9.9828369322873436E-2</v>
      </c>
      <c r="G358" s="18">
        <f t="shared" ca="1" si="28"/>
        <v>159.703999123171</v>
      </c>
    </row>
    <row r="359" spans="1:7" x14ac:dyDescent="0.75">
      <c r="A359" s="224">
        <v>41986</v>
      </c>
      <c r="B359" s="220">
        <v>1</v>
      </c>
      <c r="C359">
        <f t="shared" si="29"/>
        <v>0.1</v>
      </c>
      <c r="D359">
        <f t="shared" si="26"/>
        <v>25.160000000000004</v>
      </c>
      <c r="E359">
        <f t="shared" si="27"/>
        <v>224070</v>
      </c>
      <c r="F359" s="18">
        <f t="shared" ca="1" si="25"/>
        <v>7.1305978087766744E-2</v>
      </c>
      <c r="G359" s="18">
        <f t="shared" ca="1" si="28"/>
        <v>159.77530510125877</v>
      </c>
    </row>
    <row r="360" spans="1:7" x14ac:dyDescent="0.75">
      <c r="A360" s="224">
        <v>41987</v>
      </c>
      <c r="B360" s="220">
        <v>0</v>
      </c>
      <c r="C360">
        <f t="shared" si="29"/>
        <v>0</v>
      </c>
      <c r="D360">
        <f t="shared" si="26"/>
        <v>24.620000000000005</v>
      </c>
      <c r="E360">
        <f t="shared" si="27"/>
        <v>224070</v>
      </c>
      <c r="F360" s="18">
        <f t="shared" ca="1" si="25"/>
        <v>0</v>
      </c>
      <c r="G360" s="18">
        <f t="shared" ca="1" si="28"/>
        <v>159.77530510125877</v>
      </c>
    </row>
    <row r="361" spans="1:7" x14ac:dyDescent="0.75">
      <c r="A361" s="224">
        <v>41988</v>
      </c>
      <c r="B361" s="220">
        <v>9</v>
      </c>
      <c r="C361">
        <f t="shared" si="29"/>
        <v>0.9</v>
      </c>
      <c r="D361">
        <f t="shared" si="26"/>
        <v>24.980000000000004</v>
      </c>
      <c r="E361">
        <f t="shared" si="27"/>
        <v>224970</v>
      </c>
      <c r="F361" s="18">
        <f t="shared" ca="1" si="25"/>
        <v>0.64175380278990068</v>
      </c>
      <c r="G361" s="18">
        <f t="shared" ca="1" si="28"/>
        <v>160.41705890404867</v>
      </c>
    </row>
    <row r="362" spans="1:7" x14ac:dyDescent="0.75">
      <c r="A362" s="224">
        <v>41989</v>
      </c>
      <c r="B362" s="220">
        <v>20.2</v>
      </c>
      <c r="C362">
        <f t="shared" si="29"/>
        <v>2.02</v>
      </c>
      <c r="D362">
        <f t="shared" si="26"/>
        <v>26</v>
      </c>
      <c r="E362">
        <f t="shared" si="27"/>
        <v>226990</v>
      </c>
      <c r="F362" s="18">
        <f t="shared" ca="1" si="25"/>
        <v>1.4403807573728882</v>
      </c>
      <c r="G362" s="18">
        <f t="shared" ca="1" si="28"/>
        <v>161.85743966142155</v>
      </c>
    </row>
    <row r="363" spans="1:7" x14ac:dyDescent="0.75">
      <c r="A363" s="224">
        <v>41990</v>
      </c>
      <c r="B363" s="220">
        <v>0.8</v>
      </c>
      <c r="C363">
        <f t="shared" si="29"/>
        <v>0.08</v>
      </c>
      <c r="D363">
        <f t="shared" si="26"/>
        <v>25.54</v>
      </c>
      <c r="E363">
        <f t="shared" si="27"/>
        <v>227070</v>
      </c>
      <c r="F363" s="18">
        <f t="shared" ca="1" si="25"/>
        <v>5.7044782470213391E-2</v>
      </c>
      <c r="G363" s="18">
        <f t="shared" ca="1" si="28"/>
        <v>161.91448444389175</v>
      </c>
    </row>
    <row r="364" spans="1:7" x14ac:dyDescent="0.75">
      <c r="A364" s="224">
        <v>41991</v>
      </c>
      <c r="B364" s="220">
        <v>24.6</v>
      </c>
      <c r="C364">
        <f t="shared" si="29"/>
        <v>2.46</v>
      </c>
      <c r="D364">
        <f t="shared" si="26"/>
        <v>26</v>
      </c>
      <c r="E364">
        <f t="shared" si="27"/>
        <v>229530</v>
      </c>
      <c r="F364" s="18">
        <f t="shared" ca="1" si="25"/>
        <v>1.7541270609590618</v>
      </c>
      <c r="G364" s="18">
        <f t="shared" ca="1" si="28"/>
        <v>163.66861150485082</v>
      </c>
    </row>
    <row r="365" spans="1:7" x14ac:dyDescent="0.75">
      <c r="A365" s="224">
        <v>41992</v>
      </c>
      <c r="B365" s="220">
        <v>0</v>
      </c>
      <c r="C365">
        <f t="shared" si="29"/>
        <v>0</v>
      </c>
      <c r="D365">
        <f t="shared" si="26"/>
        <v>25.46</v>
      </c>
      <c r="E365">
        <f t="shared" si="27"/>
        <v>229530</v>
      </c>
      <c r="F365" s="18">
        <f t="shared" ca="1" si="25"/>
        <v>0</v>
      </c>
      <c r="G365" s="18">
        <f t="shared" ca="1" si="28"/>
        <v>163.66861150485082</v>
      </c>
    </row>
    <row r="366" spans="1:7" x14ac:dyDescent="0.75">
      <c r="A366" s="224">
        <v>41993</v>
      </c>
      <c r="B366" s="220">
        <v>0</v>
      </c>
      <c r="C366">
        <f t="shared" si="29"/>
        <v>0</v>
      </c>
      <c r="D366">
        <f t="shared" si="26"/>
        <v>24.92</v>
      </c>
      <c r="E366">
        <f t="shared" si="27"/>
        <v>229530</v>
      </c>
      <c r="F366" s="18">
        <f t="shared" ca="1" si="25"/>
        <v>0</v>
      </c>
      <c r="G366" s="18">
        <f t="shared" ca="1" si="28"/>
        <v>163.66861150485082</v>
      </c>
    </row>
    <row r="367" spans="1:7" x14ac:dyDescent="0.75">
      <c r="A367" s="224">
        <v>41994</v>
      </c>
      <c r="B367" s="220">
        <v>8.8000000000000007</v>
      </c>
      <c r="C367">
        <f t="shared" si="29"/>
        <v>0.88000000000000012</v>
      </c>
      <c r="D367">
        <f t="shared" si="26"/>
        <v>25.26</v>
      </c>
      <c r="E367">
        <f t="shared" si="27"/>
        <v>230410</v>
      </c>
      <c r="F367" s="18">
        <f t="shared" ca="1" si="25"/>
        <v>0.62749260717234745</v>
      </c>
      <c r="G367" s="18">
        <f t="shared" ca="1" si="28"/>
        <v>164.29610411202316</v>
      </c>
    </row>
    <row r="368" spans="1:7" x14ac:dyDescent="0.75">
      <c r="A368" s="224">
        <v>41995</v>
      </c>
      <c r="B368" s="220">
        <v>11.6</v>
      </c>
      <c r="C368">
        <f t="shared" si="29"/>
        <v>1.1599999999999999</v>
      </c>
      <c r="D368">
        <f t="shared" si="26"/>
        <v>25.880000000000003</v>
      </c>
      <c r="E368">
        <f t="shared" si="27"/>
        <v>231570</v>
      </c>
      <c r="F368" s="18">
        <f t="shared" ca="1" si="25"/>
        <v>0.82714934581809429</v>
      </c>
      <c r="G368" s="18">
        <f t="shared" ca="1" si="28"/>
        <v>165.12325345784126</v>
      </c>
    </row>
    <row r="369" spans="1:7" x14ac:dyDescent="0.75">
      <c r="A369" s="224">
        <v>41996</v>
      </c>
      <c r="B369" s="220">
        <v>10</v>
      </c>
      <c r="C369">
        <f t="shared" si="29"/>
        <v>1</v>
      </c>
      <c r="D369">
        <f t="shared" si="26"/>
        <v>26</v>
      </c>
      <c r="E369">
        <f t="shared" si="27"/>
        <v>232570</v>
      </c>
      <c r="F369" s="18">
        <f t="shared" ca="1" si="25"/>
        <v>0.71305978087766742</v>
      </c>
      <c r="G369" s="18">
        <f t="shared" ca="1" si="28"/>
        <v>165.83631323871893</v>
      </c>
    </row>
    <row r="370" spans="1:7" x14ac:dyDescent="0.75">
      <c r="A370" s="224">
        <v>41997</v>
      </c>
      <c r="B370" s="220">
        <v>2.2000000000000002</v>
      </c>
      <c r="C370">
        <f t="shared" si="29"/>
        <v>0.22000000000000003</v>
      </c>
      <c r="D370">
        <f t="shared" si="26"/>
        <v>25.68</v>
      </c>
      <c r="E370">
        <f t="shared" si="27"/>
        <v>232790</v>
      </c>
      <c r="F370" s="18">
        <f t="shared" ca="1" si="25"/>
        <v>0.15687315179308686</v>
      </c>
      <c r="G370" s="18">
        <f t="shared" ca="1" si="28"/>
        <v>165.99318639051202</v>
      </c>
    </row>
    <row r="371" spans="1:7" x14ac:dyDescent="0.75">
      <c r="A371" s="224">
        <v>41998</v>
      </c>
      <c r="B371" s="220">
        <v>0.6</v>
      </c>
      <c r="C371">
        <f t="shared" si="29"/>
        <v>0.06</v>
      </c>
      <c r="D371">
        <f t="shared" si="26"/>
        <v>25.2</v>
      </c>
      <c r="E371">
        <f t="shared" si="27"/>
        <v>232850</v>
      </c>
      <c r="F371" s="18">
        <f t="shared" ca="1" si="25"/>
        <v>4.2783586852660045E-2</v>
      </c>
      <c r="G371" s="18">
        <f t="shared" ca="1" si="28"/>
        <v>166.03596997736469</v>
      </c>
    </row>
    <row r="372" spans="1:7" x14ac:dyDescent="0.75">
      <c r="A372" s="224">
        <v>41999</v>
      </c>
      <c r="B372" s="220">
        <v>10.199999999999999</v>
      </c>
      <c r="C372">
        <f t="shared" si="29"/>
        <v>1.0199999999999998</v>
      </c>
      <c r="D372">
        <f t="shared" si="26"/>
        <v>25.68</v>
      </c>
      <c r="E372">
        <f t="shared" si="27"/>
        <v>233870</v>
      </c>
      <c r="F372" s="18">
        <f t="shared" ca="1" si="25"/>
        <v>0.72732097649522065</v>
      </c>
      <c r="G372" s="18">
        <f t="shared" ca="1" si="28"/>
        <v>166.76329095385989</v>
      </c>
    </row>
    <row r="373" spans="1:7" x14ac:dyDescent="0.75">
      <c r="A373" s="224">
        <v>42000</v>
      </c>
      <c r="B373" s="220">
        <v>5.4</v>
      </c>
      <c r="C373">
        <f t="shared" si="29"/>
        <v>0.54</v>
      </c>
      <c r="D373">
        <f t="shared" si="26"/>
        <v>25.68</v>
      </c>
      <c r="E373">
        <f t="shared" si="27"/>
        <v>234410</v>
      </c>
      <c r="F373" s="18">
        <f t="shared" ca="1" si="25"/>
        <v>0.3850522816739404</v>
      </c>
      <c r="G373" s="18">
        <f t="shared" ca="1" si="28"/>
        <v>167.14834323553384</v>
      </c>
    </row>
    <row r="374" spans="1:7" x14ac:dyDescent="0.75">
      <c r="A374" s="224">
        <v>42001</v>
      </c>
      <c r="B374" s="220">
        <v>0</v>
      </c>
      <c r="C374">
        <f t="shared" si="29"/>
        <v>0</v>
      </c>
      <c r="D374">
        <f t="shared" si="26"/>
        <v>25.14</v>
      </c>
      <c r="E374">
        <f t="shared" si="27"/>
        <v>234410</v>
      </c>
      <c r="F374" s="18">
        <f t="shared" ca="1" si="25"/>
        <v>0</v>
      </c>
      <c r="G374" s="18">
        <f t="shared" ca="1" si="28"/>
        <v>167.14834323553384</v>
      </c>
    </row>
    <row r="375" spans="1:7" x14ac:dyDescent="0.75">
      <c r="A375" s="224">
        <v>42002</v>
      </c>
      <c r="B375" s="220">
        <v>0</v>
      </c>
      <c r="C375">
        <f t="shared" si="29"/>
        <v>0</v>
      </c>
      <c r="D375">
        <f t="shared" si="26"/>
        <v>24.6</v>
      </c>
      <c r="E375">
        <f t="shared" si="27"/>
        <v>234410</v>
      </c>
      <c r="F375" s="18">
        <f t="shared" ca="1" si="25"/>
        <v>0</v>
      </c>
      <c r="G375" s="18">
        <f t="shared" ca="1" si="28"/>
        <v>167.14834323553384</v>
      </c>
    </row>
    <row r="376" spans="1:7" x14ac:dyDescent="0.75">
      <c r="A376" s="224">
        <v>42003</v>
      </c>
      <c r="B376" s="220">
        <v>0</v>
      </c>
      <c r="C376">
        <f t="shared" si="29"/>
        <v>0</v>
      </c>
      <c r="D376">
        <f t="shared" si="26"/>
        <v>24.060000000000002</v>
      </c>
      <c r="E376">
        <f t="shared" si="27"/>
        <v>234410</v>
      </c>
      <c r="F376" s="18">
        <f t="shared" ca="1" si="25"/>
        <v>0</v>
      </c>
      <c r="G376" s="18">
        <f t="shared" ca="1" si="28"/>
        <v>167.14834323553384</v>
      </c>
    </row>
    <row r="377" spans="1:7" x14ac:dyDescent="0.75">
      <c r="A377" s="224">
        <v>42004</v>
      </c>
      <c r="B377" s="220">
        <v>0</v>
      </c>
      <c r="C377">
        <f t="shared" si="29"/>
        <v>0</v>
      </c>
      <c r="D377">
        <f t="shared" si="26"/>
        <v>23.520000000000003</v>
      </c>
      <c r="E377">
        <f t="shared" si="27"/>
        <v>234410</v>
      </c>
      <c r="F377" s="18">
        <f t="shared" ca="1" si="25"/>
        <v>0</v>
      </c>
      <c r="G377" s="18">
        <f t="shared" ca="1" si="28"/>
        <v>167.14834323553384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31A53-85F7-4D5B-8C5A-FB32492E5728}">
  <dimension ref="A1:K366"/>
  <sheetViews>
    <sheetView workbookViewId="0">
      <selection activeCell="G5" sqref="G5"/>
    </sheetView>
  </sheetViews>
  <sheetFormatPr defaultRowHeight="14.75" x14ac:dyDescent="0.75"/>
  <cols>
    <col min="1" max="1" width="25.7265625" customWidth="1"/>
    <col min="2" max="2" width="24.26953125" customWidth="1"/>
    <col min="4" max="4" width="23" customWidth="1"/>
    <col min="5" max="5" width="25.1328125" customWidth="1"/>
    <col min="7" max="7" width="16.26953125" customWidth="1"/>
    <col min="8" max="8" width="17.86328125" customWidth="1"/>
    <col min="10" max="10" width="17" customWidth="1"/>
    <col min="11" max="11" width="19.40625" customWidth="1"/>
  </cols>
  <sheetData>
    <row r="1" spans="1:11" x14ac:dyDescent="0.75">
      <c r="A1" s="223" t="s">
        <v>316</v>
      </c>
      <c r="B1" s="223" t="s">
        <v>339</v>
      </c>
      <c r="D1" s="223" t="s">
        <v>316</v>
      </c>
      <c r="E1" s="223" t="s">
        <v>339</v>
      </c>
      <c r="G1" s="223" t="s">
        <v>316</v>
      </c>
      <c r="H1" s="223" t="s">
        <v>339</v>
      </c>
      <c r="J1" s="223" t="s">
        <v>316</v>
      </c>
      <c r="K1" s="223" t="s">
        <v>339</v>
      </c>
    </row>
    <row r="2" spans="1:11" x14ac:dyDescent="0.75">
      <c r="A2" s="68">
        <v>41640</v>
      </c>
      <c r="B2">
        <v>18.8</v>
      </c>
      <c r="D2" s="68">
        <v>42005</v>
      </c>
      <c r="E2">
        <v>7.8</v>
      </c>
      <c r="G2" s="68">
        <v>42005</v>
      </c>
      <c r="H2">
        <v>0</v>
      </c>
      <c r="J2" s="68">
        <v>41275</v>
      </c>
      <c r="K2">
        <v>0</v>
      </c>
    </row>
    <row r="3" spans="1:11" x14ac:dyDescent="0.75">
      <c r="A3" s="68">
        <v>41641</v>
      </c>
      <c r="B3">
        <v>19.8</v>
      </c>
      <c r="D3" s="68">
        <v>42006</v>
      </c>
      <c r="E3">
        <v>1</v>
      </c>
      <c r="G3" s="68">
        <v>42006</v>
      </c>
      <c r="H3">
        <v>1.4</v>
      </c>
      <c r="J3" s="68">
        <v>41276</v>
      </c>
      <c r="K3">
        <v>0</v>
      </c>
    </row>
    <row r="4" spans="1:11" x14ac:dyDescent="0.75">
      <c r="A4" s="68">
        <v>41642</v>
      </c>
      <c r="B4">
        <v>0</v>
      </c>
      <c r="D4" s="68">
        <v>42007</v>
      </c>
      <c r="E4">
        <v>13.4</v>
      </c>
      <c r="G4" s="68">
        <v>42007</v>
      </c>
      <c r="H4">
        <v>7.8</v>
      </c>
      <c r="J4" s="68">
        <v>41277</v>
      </c>
      <c r="K4">
        <v>0</v>
      </c>
    </row>
    <row r="5" spans="1:11" x14ac:dyDescent="0.75">
      <c r="A5" s="68">
        <v>41643</v>
      </c>
      <c r="B5">
        <v>0</v>
      </c>
      <c r="D5" s="68">
        <v>42008</v>
      </c>
      <c r="E5">
        <v>64.2</v>
      </c>
      <c r="G5" s="68">
        <v>42008</v>
      </c>
      <c r="H5">
        <v>29.6</v>
      </c>
      <c r="J5" s="68">
        <v>41278</v>
      </c>
      <c r="K5">
        <v>0</v>
      </c>
    </row>
    <row r="6" spans="1:11" x14ac:dyDescent="0.75">
      <c r="A6" s="68">
        <v>41644</v>
      </c>
      <c r="B6">
        <v>0</v>
      </c>
      <c r="D6" s="68">
        <v>42009</v>
      </c>
      <c r="E6">
        <v>32.200000000000003</v>
      </c>
      <c r="G6" s="68">
        <v>42009</v>
      </c>
      <c r="H6">
        <v>6</v>
      </c>
      <c r="J6" s="68">
        <v>41279</v>
      </c>
      <c r="K6">
        <v>4.4000000000000004</v>
      </c>
    </row>
    <row r="7" spans="1:11" x14ac:dyDescent="0.75">
      <c r="A7" s="68">
        <v>41645</v>
      </c>
      <c r="B7">
        <v>5</v>
      </c>
      <c r="D7" s="68">
        <v>42010</v>
      </c>
      <c r="E7">
        <v>2.8</v>
      </c>
      <c r="G7" s="68">
        <v>42010</v>
      </c>
      <c r="H7">
        <v>0</v>
      </c>
      <c r="J7" s="68">
        <v>41280</v>
      </c>
      <c r="K7">
        <v>5.6</v>
      </c>
    </row>
    <row r="8" spans="1:11" x14ac:dyDescent="0.75">
      <c r="A8" s="68">
        <v>41646</v>
      </c>
      <c r="B8">
        <v>20.399999999999999</v>
      </c>
      <c r="D8" s="68">
        <v>42011</v>
      </c>
      <c r="E8">
        <v>0</v>
      </c>
      <c r="G8" s="68">
        <v>42011</v>
      </c>
      <c r="H8">
        <v>0</v>
      </c>
      <c r="J8" s="68">
        <v>41281</v>
      </c>
      <c r="K8">
        <v>5</v>
      </c>
    </row>
    <row r="9" spans="1:11" x14ac:dyDescent="0.75">
      <c r="A9" s="68">
        <v>41647</v>
      </c>
      <c r="B9">
        <v>24.8</v>
      </c>
      <c r="D9" s="68">
        <v>42012</v>
      </c>
      <c r="E9">
        <v>0</v>
      </c>
      <c r="G9" s="68">
        <v>42012</v>
      </c>
      <c r="H9">
        <v>0</v>
      </c>
      <c r="J9" s="68">
        <v>41282</v>
      </c>
      <c r="K9">
        <v>2.6</v>
      </c>
    </row>
    <row r="10" spans="1:11" x14ac:dyDescent="0.75">
      <c r="A10" s="68">
        <v>41648</v>
      </c>
      <c r="B10">
        <v>34</v>
      </c>
      <c r="D10" s="68">
        <v>42013</v>
      </c>
      <c r="E10">
        <v>0.8</v>
      </c>
      <c r="G10" s="68">
        <v>42013</v>
      </c>
      <c r="H10">
        <v>1</v>
      </c>
      <c r="J10" s="68">
        <v>41283</v>
      </c>
      <c r="K10">
        <v>0.2</v>
      </c>
    </row>
    <row r="11" spans="1:11" x14ac:dyDescent="0.75">
      <c r="A11" s="68">
        <v>41649</v>
      </c>
      <c r="B11">
        <v>44.6</v>
      </c>
      <c r="D11" s="68">
        <v>42014</v>
      </c>
      <c r="E11">
        <v>0</v>
      </c>
      <c r="G11" s="68">
        <v>42014</v>
      </c>
      <c r="H11">
        <v>0.6</v>
      </c>
      <c r="J11" s="68">
        <v>41284</v>
      </c>
      <c r="K11">
        <v>0</v>
      </c>
    </row>
    <row r="12" spans="1:11" x14ac:dyDescent="0.75">
      <c r="A12" s="68">
        <v>41650</v>
      </c>
      <c r="B12">
        <v>14.4</v>
      </c>
      <c r="D12" s="68">
        <v>42015</v>
      </c>
      <c r="E12">
        <v>0</v>
      </c>
      <c r="G12" s="68">
        <v>42015</v>
      </c>
      <c r="H12">
        <v>1.6</v>
      </c>
      <c r="J12" s="68">
        <v>41285</v>
      </c>
      <c r="K12">
        <v>0</v>
      </c>
    </row>
    <row r="13" spans="1:11" x14ac:dyDescent="0.75">
      <c r="A13" s="68">
        <v>41651</v>
      </c>
      <c r="B13">
        <v>50.2</v>
      </c>
      <c r="D13" s="68">
        <v>42016</v>
      </c>
      <c r="E13">
        <v>0</v>
      </c>
      <c r="G13" s="68">
        <v>42016</v>
      </c>
      <c r="H13">
        <v>0</v>
      </c>
      <c r="J13" s="68">
        <v>41286</v>
      </c>
      <c r="K13">
        <v>0</v>
      </c>
    </row>
    <row r="14" spans="1:11" x14ac:dyDescent="0.75">
      <c r="A14" s="68">
        <v>41652</v>
      </c>
      <c r="B14">
        <v>9.6</v>
      </c>
      <c r="D14" s="68">
        <v>42017</v>
      </c>
      <c r="E14">
        <v>0</v>
      </c>
      <c r="G14" s="68">
        <v>42017</v>
      </c>
      <c r="H14">
        <v>0</v>
      </c>
      <c r="J14" s="68">
        <v>41287</v>
      </c>
      <c r="K14">
        <v>0</v>
      </c>
    </row>
    <row r="15" spans="1:11" x14ac:dyDescent="0.75">
      <c r="A15" s="68">
        <v>41653</v>
      </c>
      <c r="B15">
        <v>5.8</v>
      </c>
      <c r="D15" s="68">
        <v>42018</v>
      </c>
      <c r="E15">
        <v>0.4</v>
      </c>
      <c r="G15" s="68">
        <v>42018</v>
      </c>
      <c r="H15">
        <v>0</v>
      </c>
      <c r="J15" s="68">
        <v>41288</v>
      </c>
      <c r="K15">
        <v>0</v>
      </c>
    </row>
    <row r="16" spans="1:11" x14ac:dyDescent="0.75">
      <c r="A16" s="68">
        <v>41654</v>
      </c>
      <c r="B16">
        <v>1.6</v>
      </c>
      <c r="D16" s="68">
        <v>42019</v>
      </c>
      <c r="E16">
        <v>35.4</v>
      </c>
      <c r="G16" s="68">
        <v>42019</v>
      </c>
      <c r="H16">
        <v>12.4</v>
      </c>
      <c r="J16" s="68">
        <v>41289</v>
      </c>
      <c r="K16">
        <v>1</v>
      </c>
    </row>
    <row r="17" spans="1:11" x14ac:dyDescent="0.75">
      <c r="A17" s="68">
        <v>41655</v>
      </c>
      <c r="B17">
        <v>0.8</v>
      </c>
      <c r="D17" s="68">
        <v>42020</v>
      </c>
      <c r="E17">
        <v>6</v>
      </c>
      <c r="G17" s="68">
        <v>42020</v>
      </c>
      <c r="H17">
        <v>1.6</v>
      </c>
      <c r="J17" s="68">
        <v>41290</v>
      </c>
      <c r="K17">
        <v>1.2</v>
      </c>
    </row>
    <row r="18" spans="1:11" x14ac:dyDescent="0.75">
      <c r="A18" s="68">
        <v>41656</v>
      </c>
      <c r="B18">
        <v>0</v>
      </c>
      <c r="D18" s="68">
        <v>42021</v>
      </c>
      <c r="E18">
        <v>20.399999999999999</v>
      </c>
      <c r="G18" s="68">
        <v>42021</v>
      </c>
      <c r="H18">
        <v>28.8</v>
      </c>
      <c r="J18" s="68">
        <v>41291</v>
      </c>
      <c r="K18">
        <v>2.2000000000000002</v>
      </c>
    </row>
    <row r="19" spans="1:11" x14ac:dyDescent="0.75">
      <c r="A19" s="68">
        <v>41657</v>
      </c>
      <c r="B19">
        <v>2.6</v>
      </c>
      <c r="D19" s="68">
        <v>42022</v>
      </c>
      <c r="E19">
        <v>16.600000000000001</v>
      </c>
      <c r="G19" s="68">
        <v>42022</v>
      </c>
      <c r="H19">
        <v>1</v>
      </c>
      <c r="J19" s="68">
        <v>41292</v>
      </c>
      <c r="K19">
        <v>0</v>
      </c>
    </row>
    <row r="20" spans="1:11" x14ac:dyDescent="0.75">
      <c r="A20" s="68">
        <v>41658</v>
      </c>
      <c r="B20">
        <v>1</v>
      </c>
      <c r="D20" s="68">
        <v>42023</v>
      </c>
      <c r="E20">
        <v>2.6</v>
      </c>
      <c r="G20" s="68">
        <v>42023</v>
      </c>
      <c r="H20">
        <v>0</v>
      </c>
      <c r="J20" s="68">
        <v>41293</v>
      </c>
      <c r="K20">
        <v>0</v>
      </c>
    </row>
    <row r="21" spans="1:11" x14ac:dyDescent="0.75">
      <c r="A21" s="68">
        <v>41659</v>
      </c>
      <c r="B21">
        <v>0.6</v>
      </c>
      <c r="D21" s="68">
        <v>42024</v>
      </c>
      <c r="E21">
        <v>0.4</v>
      </c>
      <c r="G21" s="68">
        <v>42024</v>
      </c>
      <c r="H21">
        <v>0</v>
      </c>
      <c r="J21" s="68">
        <v>41294</v>
      </c>
      <c r="K21">
        <v>0</v>
      </c>
    </row>
    <row r="22" spans="1:11" x14ac:dyDescent="0.75">
      <c r="A22" s="68">
        <v>41660</v>
      </c>
      <c r="B22">
        <v>0.8</v>
      </c>
      <c r="D22" s="68">
        <v>42025</v>
      </c>
      <c r="E22">
        <v>18.399999999999999</v>
      </c>
      <c r="G22" s="68">
        <v>42025</v>
      </c>
      <c r="H22">
        <v>7.2</v>
      </c>
      <c r="J22" s="68">
        <v>41295</v>
      </c>
      <c r="K22">
        <v>0</v>
      </c>
    </row>
    <row r="23" spans="1:11" x14ac:dyDescent="0.75">
      <c r="A23" s="68">
        <v>41661</v>
      </c>
      <c r="B23">
        <v>0.6</v>
      </c>
      <c r="D23" s="68">
        <v>42026</v>
      </c>
      <c r="E23">
        <v>14</v>
      </c>
      <c r="G23" s="68">
        <v>42026</v>
      </c>
      <c r="H23">
        <v>5.2</v>
      </c>
      <c r="J23" s="68">
        <v>41296</v>
      </c>
      <c r="K23">
        <v>0.2</v>
      </c>
    </row>
    <row r="24" spans="1:11" x14ac:dyDescent="0.75">
      <c r="A24" s="68">
        <v>41662</v>
      </c>
      <c r="B24">
        <v>0</v>
      </c>
      <c r="D24" s="68">
        <v>42027</v>
      </c>
      <c r="E24">
        <v>90.8</v>
      </c>
      <c r="G24" s="68">
        <v>42027</v>
      </c>
      <c r="H24">
        <v>5.6</v>
      </c>
      <c r="J24" s="68">
        <v>41297</v>
      </c>
      <c r="K24">
        <v>6.4</v>
      </c>
    </row>
    <row r="25" spans="1:11" x14ac:dyDescent="0.75">
      <c r="A25" s="68">
        <v>41663</v>
      </c>
      <c r="B25">
        <v>0</v>
      </c>
      <c r="D25" s="68">
        <v>42028</v>
      </c>
      <c r="E25">
        <v>40</v>
      </c>
      <c r="G25" s="68">
        <v>42028</v>
      </c>
      <c r="H25">
        <v>6.6</v>
      </c>
      <c r="J25" s="68">
        <v>41298</v>
      </c>
      <c r="K25">
        <v>2.2000000000000002</v>
      </c>
    </row>
    <row r="26" spans="1:11" x14ac:dyDescent="0.75">
      <c r="A26" s="68">
        <v>41664</v>
      </c>
      <c r="B26">
        <v>0</v>
      </c>
      <c r="D26" s="68">
        <v>42029</v>
      </c>
      <c r="E26">
        <v>1.8</v>
      </c>
      <c r="G26" s="68">
        <v>42029</v>
      </c>
      <c r="H26">
        <v>0</v>
      </c>
      <c r="J26" s="68">
        <v>41299</v>
      </c>
      <c r="K26">
        <v>0.2</v>
      </c>
    </row>
    <row r="27" spans="1:11" x14ac:dyDescent="0.75">
      <c r="A27" s="68">
        <v>41665</v>
      </c>
      <c r="B27">
        <v>0</v>
      </c>
      <c r="D27" s="68">
        <v>42030</v>
      </c>
      <c r="E27">
        <v>2.8</v>
      </c>
      <c r="G27" s="68">
        <v>42030</v>
      </c>
      <c r="H27">
        <v>0</v>
      </c>
      <c r="J27" s="68">
        <v>41300</v>
      </c>
      <c r="K27">
        <v>1.6</v>
      </c>
    </row>
    <row r="28" spans="1:11" x14ac:dyDescent="0.75">
      <c r="A28" s="68">
        <v>41666</v>
      </c>
      <c r="B28">
        <v>17.600000000000001</v>
      </c>
      <c r="D28" s="68">
        <v>42031</v>
      </c>
      <c r="E28">
        <v>2.8</v>
      </c>
      <c r="G28" s="68">
        <v>42031</v>
      </c>
      <c r="H28">
        <v>0.6</v>
      </c>
      <c r="J28" s="68">
        <v>41301</v>
      </c>
      <c r="K28">
        <v>4.5999999999999996</v>
      </c>
    </row>
    <row r="29" spans="1:11" x14ac:dyDescent="0.75">
      <c r="A29" s="68">
        <v>41667</v>
      </c>
      <c r="B29">
        <v>0</v>
      </c>
      <c r="D29" s="68">
        <v>42032</v>
      </c>
      <c r="E29">
        <v>0</v>
      </c>
      <c r="G29" s="68">
        <v>42032</v>
      </c>
      <c r="H29">
        <v>0</v>
      </c>
      <c r="J29" s="68">
        <v>41302</v>
      </c>
      <c r="K29">
        <v>10.4</v>
      </c>
    </row>
    <row r="30" spans="1:11" x14ac:dyDescent="0.75">
      <c r="A30" s="68">
        <v>41668</v>
      </c>
      <c r="B30">
        <v>0</v>
      </c>
      <c r="D30" s="68">
        <v>42033</v>
      </c>
      <c r="E30">
        <v>0</v>
      </c>
      <c r="G30" s="68">
        <v>42033</v>
      </c>
      <c r="H30">
        <v>0</v>
      </c>
      <c r="J30" s="68">
        <v>41303</v>
      </c>
      <c r="K30">
        <v>10.8</v>
      </c>
    </row>
    <row r="31" spans="1:11" x14ac:dyDescent="0.75">
      <c r="A31" s="68">
        <v>41669</v>
      </c>
      <c r="B31">
        <v>0</v>
      </c>
      <c r="D31" s="68">
        <v>42034</v>
      </c>
      <c r="E31">
        <v>0.6</v>
      </c>
      <c r="G31" s="68">
        <v>42034</v>
      </c>
      <c r="H31">
        <v>0</v>
      </c>
      <c r="J31" s="68">
        <v>41304</v>
      </c>
      <c r="K31">
        <v>6.2</v>
      </c>
    </row>
    <row r="32" spans="1:11" x14ac:dyDescent="0.75">
      <c r="A32" s="68">
        <v>41670</v>
      </c>
      <c r="B32">
        <v>2.6</v>
      </c>
      <c r="D32" s="68">
        <v>42035</v>
      </c>
      <c r="E32">
        <v>5.8</v>
      </c>
      <c r="G32" s="68">
        <v>42035</v>
      </c>
      <c r="H32">
        <v>1.2</v>
      </c>
      <c r="J32" s="68">
        <v>41305</v>
      </c>
      <c r="K32">
        <v>1.4</v>
      </c>
    </row>
    <row r="33" spans="1:11" x14ac:dyDescent="0.75">
      <c r="A33" s="68">
        <v>41671</v>
      </c>
      <c r="B33">
        <v>2.6</v>
      </c>
      <c r="D33" s="68">
        <v>42036</v>
      </c>
      <c r="E33">
        <v>8</v>
      </c>
      <c r="G33" s="68">
        <v>42036</v>
      </c>
      <c r="H33">
        <v>1.8</v>
      </c>
      <c r="J33" s="68">
        <v>41306</v>
      </c>
      <c r="K33">
        <v>0</v>
      </c>
    </row>
    <row r="34" spans="1:11" x14ac:dyDescent="0.75">
      <c r="A34" s="68">
        <v>41672</v>
      </c>
      <c r="B34">
        <v>0</v>
      </c>
      <c r="D34" s="68">
        <v>42037</v>
      </c>
      <c r="E34">
        <v>27</v>
      </c>
      <c r="G34" s="68">
        <v>42037</v>
      </c>
      <c r="H34">
        <v>4</v>
      </c>
      <c r="J34" s="68">
        <v>41307</v>
      </c>
      <c r="K34">
        <v>1</v>
      </c>
    </row>
    <row r="35" spans="1:11" x14ac:dyDescent="0.75">
      <c r="A35" s="68">
        <v>41673</v>
      </c>
      <c r="B35">
        <v>0</v>
      </c>
      <c r="D35" s="68">
        <v>42038</v>
      </c>
      <c r="E35">
        <v>0.6</v>
      </c>
      <c r="G35" s="68">
        <v>42038</v>
      </c>
      <c r="H35">
        <v>1.4</v>
      </c>
      <c r="J35" s="68">
        <v>41308</v>
      </c>
      <c r="K35">
        <v>8</v>
      </c>
    </row>
    <row r="36" spans="1:11" x14ac:dyDescent="0.75">
      <c r="A36" s="68">
        <v>41674</v>
      </c>
      <c r="B36">
        <v>0</v>
      </c>
      <c r="D36" s="68">
        <v>42039</v>
      </c>
      <c r="E36">
        <v>36</v>
      </c>
      <c r="G36" s="68">
        <v>42039</v>
      </c>
      <c r="H36">
        <v>17</v>
      </c>
      <c r="J36" s="68">
        <v>41309</v>
      </c>
      <c r="K36">
        <v>1.6</v>
      </c>
    </row>
    <row r="37" spans="1:11" x14ac:dyDescent="0.75">
      <c r="A37" s="68">
        <v>41675</v>
      </c>
      <c r="B37">
        <v>0</v>
      </c>
      <c r="D37" s="68">
        <v>42040</v>
      </c>
      <c r="E37">
        <v>27.2</v>
      </c>
      <c r="G37" s="68">
        <v>42040</v>
      </c>
      <c r="H37">
        <v>39.6</v>
      </c>
      <c r="J37" s="68">
        <v>41310</v>
      </c>
      <c r="K37">
        <v>3.8</v>
      </c>
    </row>
    <row r="38" spans="1:11" x14ac:dyDescent="0.75">
      <c r="A38" s="68">
        <v>41676</v>
      </c>
      <c r="B38">
        <v>0</v>
      </c>
      <c r="D38" s="68">
        <v>42041</v>
      </c>
      <c r="E38">
        <v>28.2</v>
      </c>
      <c r="G38" s="68">
        <v>42041</v>
      </c>
      <c r="H38">
        <v>9.8000000000000007</v>
      </c>
      <c r="J38" s="68">
        <v>41311</v>
      </c>
      <c r="K38">
        <v>0.2</v>
      </c>
    </row>
    <row r="39" spans="1:11" x14ac:dyDescent="0.75">
      <c r="A39" s="68">
        <v>41677</v>
      </c>
      <c r="B39">
        <v>0</v>
      </c>
      <c r="D39" s="68">
        <v>42042</v>
      </c>
      <c r="E39">
        <v>39.200000000000003</v>
      </c>
      <c r="G39" s="68">
        <v>42042</v>
      </c>
      <c r="H39">
        <v>11.4</v>
      </c>
      <c r="J39" s="68">
        <v>41312</v>
      </c>
      <c r="K39">
        <v>1.6</v>
      </c>
    </row>
    <row r="40" spans="1:11" x14ac:dyDescent="0.75">
      <c r="A40" s="68">
        <v>41678</v>
      </c>
      <c r="B40">
        <v>0</v>
      </c>
      <c r="D40" s="68">
        <v>42043</v>
      </c>
      <c r="E40">
        <v>6.6</v>
      </c>
      <c r="G40" s="68">
        <v>42043</v>
      </c>
      <c r="H40">
        <v>13.2</v>
      </c>
      <c r="J40" s="68">
        <v>41313</v>
      </c>
      <c r="K40">
        <v>0.2</v>
      </c>
    </row>
    <row r="41" spans="1:11" x14ac:dyDescent="0.75">
      <c r="A41" s="68">
        <v>41679</v>
      </c>
      <c r="B41">
        <v>12.2</v>
      </c>
      <c r="D41" s="68">
        <v>42044</v>
      </c>
      <c r="E41">
        <v>3.2</v>
      </c>
      <c r="G41" s="68">
        <v>42044</v>
      </c>
      <c r="H41">
        <v>11.8</v>
      </c>
      <c r="J41" s="68">
        <v>41314</v>
      </c>
      <c r="K41">
        <v>0</v>
      </c>
    </row>
    <row r="42" spans="1:11" x14ac:dyDescent="0.75">
      <c r="A42" s="68">
        <v>41680</v>
      </c>
      <c r="B42">
        <v>13.4</v>
      </c>
      <c r="D42" s="68">
        <v>42045</v>
      </c>
      <c r="E42">
        <v>0.2</v>
      </c>
      <c r="G42" s="68">
        <v>42045</v>
      </c>
      <c r="H42">
        <v>0.8</v>
      </c>
      <c r="J42" s="68">
        <v>41315</v>
      </c>
      <c r="K42">
        <v>1</v>
      </c>
    </row>
    <row r="43" spans="1:11" x14ac:dyDescent="0.75">
      <c r="A43" s="68">
        <v>41681</v>
      </c>
      <c r="B43">
        <v>46.6</v>
      </c>
      <c r="D43" s="68">
        <v>42046</v>
      </c>
      <c r="E43">
        <v>19.600000000000001</v>
      </c>
      <c r="G43" s="68">
        <v>42046</v>
      </c>
      <c r="H43">
        <v>1</v>
      </c>
      <c r="J43" s="68">
        <v>41316</v>
      </c>
      <c r="K43">
        <v>1.4</v>
      </c>
    </row>
    <row r="44" spans="1:11" x14ac:dyDescent="0.75">
      <c r="A44" s="68">
        <v>41682</v>
      </c>
      <c r="B44">
        <v>16.8</v>
      </c>
      <c r="D44" s="68">
        <v>42047</v>
      </c>
      <c r="E44">
        <v>30.4</v>
      </c>
      <c r="G44" s="68">
        <v>42047</v>
      </c>
      <c r="H44">
        <v>12.8</v>
      </c>
      <c r="J44" s="68">
        <v>41317</v>
      </c>
      <c r="K44">
        <v>4.5999999999999996</v>
      </c>
    </row>
    <row r="45" spans="1:11" x14ac:dyDescent="0.75">
      <c r="A45" s="68">
        <v>41683</v>
      </c>
      <c r="B45">
        <v>15.6</v>
      </c>
      <c r="D45" s="68">
        <v>42048</v>
      </c>
      <c r="E45">
        <v>19</v>
      </c>
      <c r="G45" s="68">
        <v>42048</v>
      </c>
      <c r="H45">
        <v>16.2</v>
      </c>
      <c r="J45" s="68">
        <v>41318</v>
      </c>
      <c r="K45">
        <v>3</v>
      </c>
    </row>
    <row r="46" spans="1:11" x14ac:dyDescent="0.75">
      <c r="A46" s="68">
        <v>41684</v>
      </c>
      <c r="B46">
        <v>3</v>
      </c>
      <c r="D46" s="68">
        <v>42049</v>
      </c>
      <c r="E46">
        <v>0.2</v>
      </c>
      <c r="G46" s="68">
        <v>42049</v>
      </c>
      <c r="H46">
        <v>0</v>
      </c>
      <c r="J46" s="68">
        <v>41319</v>
      </c>
      <c r="K46">
        <v>5.6</v>
      </c>
    </row>
    <row r="47" spans="1:11" x14ac:dyDescent="0.75">
      <c r="A47" s="68">
        <v>41685</v>
      </c>
      <c r="B47">
        <v>11.6</v>
      </c>
      <c r="D47" s="68">
        <v>42050</v>
      </c>
      <c r="E47">
        <v>0</v>
      </c>
      <c r="G47" s="68">
        <v>42050</v>
      </c>
      <c r="H47">
        <v>0</v>
      </c>
      <c r="J47" s="68">
        <v>41320</v>
      </c>
      <c r="K47">
        <v>2.4</v>
      </c>
    </row>
    <row r="48" spans="1:11" x14ac:dyDescent="0.75">
      <c r="A48" s="68">
        <v>41686</v>
      </c>
      <c r="B48">
        <v>19</v>
      </c>
      <c r="D48" s="68">
        <v>42051</v>
      </c>
      <c r="E48">
        <v>0</v>
      </c>
      <c r="G48" s="68">
        <v>42051</v>
      </c>
      <c r="H48">
        <v>0</v>
      </c>
      <c r="J48" s="68">
        <v>41321</v>
      </c>
      <c r="K48">
        <v>0</v>
      </c>
    </row>
    <row r="49" spans="1:11" x14ac:dyDescent="0.75">
      <c r="A49" s="68">
        <v>41687</v>
      </c>
      <c r="B49">
        <v>9.1999999999999993</v>
      </c>
      <c r="D49" s="68">
        <v>42052</v>
      </c>
      <c r="E49">
        <v>0</v>
      </c>
      <c r="G49" s="68">
        <v>42052</v>
      </c>
      <c r="H49">
        <v>0</v>
      </c>
      <c r="J49" s="68">
        <v>41322</v>
      </c>
      <c r="K49">
        <v>0</v>
      </c>
    </row>
    <row r="50" spans="1:11" x14ac:dyDescent="0.75">
      <c r="A50" s="68">
        <v>41688</v>
      </c>
      <c r="B50">
        <v>12.6</v>
      </c>
      <c r="D50" s="68">
        <v>42053</v>
      </c>
      <c r="E50">
        <v>4</v>
      </c>
      <c r="G50" s="68">
        <v>42053</v>
      </c>
      <c r="H50">
        <v>0</v>
      </c>
      <c r="J50" s="68">
        <v>41323</v>
      </c>
      <c r="K50">
        <v>0</v>
      </c>
    </row>
    <row r="51" spans="1:11" x14ac:dyDescent="0.75">
      <c r="A51" s="68">
        <v>41689</v>
      </c>
      <c r="B51">
        <v>21.8</v>
      </c>
      <c r="D51" s="68">
        <v>42054</v>
      </c>
      <c r="E51">
        <v>11</v>
      </c>
      <c r="G51" s="68">
        <v>42054</v>
      </c>
      <c r="H51">
        <v>0</v>
      </c>
      <c r="J51" s="68">
        <v>41324</v>
      </c>
      <c r="K51">
        <v>0</v>
      </c>
    </row>
    <row r="52" spans="1:11" x14ac:dyDescent="0.75">
      <c r="A52" s="68">
        <v>41690</v>
      </c>
      <c r="B52">
        <v>2.4</v>
      </c>
      <c r="D52" s="68">
        <v>42055</v>
      </c>
      <c r="E52">
        <v>0.4</v>
      </c>
      <c r="G52" s="68">
        <v>42055</v>
      </c>
      <c r="H52">
        <v>0</v>
      </c>
      <c r="J52" s="68">
        <v>41325</v>
      </c>
      <c r="K52">
        <v>2.2000000000000002</v>
      </c>
    </row>
    <row r="53" spans="1:11" x14ac:dyDescent="0.75">
      <c r="A53" s="68">
        <v>41691</v>
      </c>
      <c r="B53">
        <v>0.8</v>
      </c>
      <c r="D53" s="68">
        <v>42056</v>
      </c>
      <c r="E53">
        <v>0</v>
      </c>
      <c r="G53" s="68">
        <v>42056</v>
      </c>
      <c r="H53">
        <v>0</v>
      </c>
      <c r="J53" s="68">
        <v>41326</v>
      </c>
      <c r="K53">
        <v>9</v>
      </c>
    </row>
    <row r="54" spans="1:11" x14ac:dyDescent="0.75">
      <c r="A54" s="68">
        <v>41692</v>
      </c>
      <c r="B54">
        <v>4.8</v>
      </c>
      <c r="D54" s="68">
        <v>42057</v>
      </c>
      <c r="E54">
        <v>0</v>
      </c>
      <c r="G54" s="68">
        <v>42057</v>
      </c>
      <c r="H54">
        <v>0</v>
      </c>
      <c r="J54" s="68">
        <v>41327</v>
      </c>
      <c r="K54">
        <v>10.6</v>
      </c>
    </row>
    <row r="55" spans="1:11" x14ac:dyDescent="0.75">
      <c r="A55" s="68">
        <v>41693</v>
      </c>
      <c r="B55">
        <v>14.6</v>
      </c>
      <c r="D55" s="68">
        <v>42058</v>
      </c>
      <c r="E55">
        <v>0</v>
      </c>
      <c r="G55" s="68">
        <v>42058</v>
      </c>
      <c r="H55">
        <v>0</v>
      </c>
      <c r="J55" s="68">
        <v>41328</v>
      </c>
      <c r="K55">
        <v>4.5999999999999996</v>
      </c>
    </row>
    <row r="56" spans="1:11" x14ac:dyDescent="0.75">
      <c r="A56" s="68">
        <v>41694</v>
      </c>
      <c r="B56">
        <v>6.8</v>
      </c>
      <c r="D56" s="68">
        <v>42059</v>
      </c>
      <c r="E56">
        <v>0.2</v>
      </c>
      <c r="G56" s="68">
        <v>42059</v>
      </c>
      <c r="H56">
        <v>0</v>
      </c>
      <c r="J56" s="68">
        <v>41329</v>
      </c>
      <c r="K56">
        <v>23.6</v>
      </c>
    </row>
    <row r="57" spans="1:11" x14ac:dyDescent="0.75">
      <c r="A57" s="68">
        <v>41695</v>
      </c>
      <c r="B57">
        <v>0</v>
      </c>
      <c r="D57" s="68">
        <v>42060</v>
      </c>
      <c r="E57">
        <v>4.5999999999999996</v>
      </c>
      <c r="G57" s="68">
        <v>42060</v>
      </c>
      <c r="H57">
        <v>1.6</v>
      </c>
      <c r="J57" s="68">
        <v>41330</v>
      </c>
      <c r="K57">
        <v>1.6</v>
      </c>
    </row>
    <row r="58" spans="1:11" x14ac:dyDescent="0.75">
      <c r="A58" s="68">
        <v>41696</v>
      </c>
      <c r="B58">
        <v>0.8</v>
      </c>
      <c r="D58" s="68">
        <v>42061</v>
      </c>
      <c r="E58">
        <v>8.8000000000000007</v>
      </c>
      <c r="G58" s="68">
        <v>42061</v>
      </c>
      <c r="H58">
        <v>8.1999999999999993</v>
      </c>
      <c r="J58" s="68">
        <v>41331</v>
      </c>
      <c r="K58">
        <v>2.2000000000000002</v>
      </c>
    </row>
    <row r="59" spans="1:11" x14ac:dyDescent="0.75">
      <c r="A59" s="68">
        <v>41697</v>
      </c>
      <c r="B59">
        <v>0</v>
      </c>
      <c r="D59" s="68">
        <v>42062</v>
      </c>
      <c r="E59">
        <v>0.4</v>
      </c>
      <c r="G59" s="68">
        <v>42062</v>
      </c>
      <c r="H59">
        <v>0</v>
      </c>
      <c r="J59" s="68">
        <v>41332</v>
      </c>
      <c r="K59">
        <v>0.2</v>
      </c>
    </row>
    <row r="60" spans="1:11" x14ac:dyDescent="0.75">
      <c r="A60" s="68">
        <v>41698</v>
      </c>
      <c r="B60">
        <v>0.4</v>
      </c>
      <c r="D60" s="68">
        <v>42063</v>
      </c>
      <c r="E60">
        <v>0</v>
      </c>
      <c r="G60" s="68">
        <v>42063</v>
      </c>
      <c r="H60">
        <v>0</v>
      </c>
      <c r="J60" s="68">
        <v>41333</v>
      </c>
      <c r="K60">
        <v>8.6</v>
      </c>
    </row>
    <row r="61" spans="1:11" x14ac:dyDescent="0.75">
      <c r="A61" s="68">
        <v>41699</v>
      </c>
      <c r="B61">
        <v>2</v>
      </c>
      <c r="D61" s="68">
        <v>42064</v>
      </c>
      <c r="E61">
        <v>1.2</v>
      </c>
      <c r="G61" s="68">
        <v>42064</v>
      </c>
      <c r="H61">
        <v>2.2000000000000002</v>
      </c>
      <c r="J61" s="68">
        <v>41334</v>
      </c>
      <c r="K61">
        <v>20</v>
      </c>
    </row>
    <row r="62" spans="1:11" x14ac:dyDescent="0.75">
      <c r="A62" s="68">
        <v>41700</v>
      </c>
      <c r="B62">
        <v>19</v>
      </c>
      <c r="D62" s="68">
        <v>42065</v>
      </c>
      <c r="E62">
        <v>0</v>
      </c>
      <c r="G62" s="68">
        <v>42065</v>
      </c>
      <c r="H62">
        <v>0</v>
      </c>
      <c r="J62" s="68">
        <v>41335</v>
      </c>
      <c r="K62">
        <v>4.4000000000000004</v>
      </c>
    </row>
    <row r="63" spans="1:11" x14ac:dyDescent="0.75">
      <c r="A63" s="68">
        <v>41701</v>
      </c>
      <c r="B63">
        <v>1</v>
      </c>
      <c r="D63" s="68">
        <v>42066</v>
      </c>
      <c r="E63">
        <v>0</v>
      </c>
      <c r="G63" s="68">
        <v>42066</v>
      </c>
      <c r="H63">
        <v>0</v>
      </c>
      <c r="J63" s="68">
        <v>41336</v>
      </c>
      <c r="K63">
        <v>0</v>
      </c>
    </row>
    <row r="64" spans="1:11" x14ac:dyDescent="0.75">
      <c r="A64" s="68">
        <v>41702</v>
      </c>
      <c r="B64">
        <v>2.4</v>
      </c>
      <c r="D64" s="68">
        <v>42067</v>
      </c>
      <c r="E64">
        <v>0.4</v>
      </c>
      <c r="G64" s="68">
        <v>42067</v>
      </c>
      <c r="H64">
        <v>0</v>
      </c>
      <c r="J64" s="68">
        <v>41337</v>
      </c>
      <c r="K64">
        <v>0</v>
      </c>
    </row>
    <row r="65" spans="1:11" x14ac:dyDescent="0.75">
      <c r="A65" s="68">
        <v>41703</v>
      </c>
      <c r="B65">
        <v>23.8</v>
      </c>
      <c r="D65" s="68">
        <v>42068</v>
      </c>
      <c r="E65">
        <v>1.8</v>
      </c>
      <c r="G65" s="68">
        <v>42068</v>
      </c>
      <c r="H65">
        <v>0</v>
      </c>
      <c r="J65" s="68">
        <v>41338</v>
      </c>
      <c r="K65">
        <v>0</v>
      </c>
    </row>
    <row r="66" spans="1:11" x14ac:dyDescent="0.75">
      <c r="A66" s="68">
        <v>41704</v>
      </c>
      <c r="B66">
        <v>8.6</v>
      </c>
      <c r="D66" s="68">
        <v>42069</v>
      </c>
      <c r="E66">
        <v>0.8</v>
      </c>
      <c r="G66" s="68">
        <v>42069</v>
      </c>
      <c r="H66">
        <v>0</v>
      </c>
      <c r="J66" s="68">
        <v>41339</v>
      </c>
      <c r="K66">
        <v>0</v>
      </c>
    </row>
    <row r="67" spans="1:11" x14ac:dyDescent="0.75">
      <c r="A67" s="68">
        <v>41705</v>
      </c>
      <c r="B67">
        <v>34</v>
      </c>
      <c r="D67" s="68">
        <v>42070</v>
      </c>
      <c r="E67">
        <v>0</v>
      </c>
      <c r="G67" s="68">
        <v>42070</v>
      </c>
      <c r="H67">
        <v>0</v>
      </c>
      <c r="J67" s="68">
        <v>41340</v>
      </c>
      <c r="K67">
        <v>0</v>
      </c>
    </row>
    <row r="68" spans="1:11" x14ac:dyDescent="0.75">
      <c r="A68" s="68">
        <v>41706</v>
      </c>
      <c r="B68">
        <v>52.4</v>
      </c>
      <c r="D68" s="68">
        <v>42071</v>
      </c>
      <c r="E68">
        <v>0.4</v>
      </c>
      <c r="G68" s="68">
        <v>42071</v>
      </c>
      <c r="H68">
        <v>0</v>
      </c>
      <c r="J68" s="68">
        <v>41341</v>
      </c>
      <c r="K68">
        <v>0</v>
      </c>
    </row>
    <row r="69" spans="1:11" x14ac:dyDescent="0.75">
      <c r="A69" s="68">
        <v>41707</v>
      </c>
      <c r="B69">
        <v>10.6</v>
      </c>
      <c r="D69" s="68">
        <v>42072</v>
      </c>
      <c r="E69">
        <v>0.4</v>
      </c>
      <c r="G69" s="68">
        <v>42072</v>
      </c>
      <c r="H69">
        <v>0</v>
      </c>
      <c r="J69" s="68">
        <v>41342</v>
      </c>
      <c r="K69">
        <v>0.8</v>
      </c>
    </row>
    <row r="70" spans="1:11" x14ac:dyDescent="0.75">
      <c r="A70" s="68">
        <v>41708</v>
      </c>
      <c r="B70">
        <v>2.4</v>
      </c>
      <c r="D70" s="68">
        <v>42073</v>
      </c>
      <c r="E70">
        <v>2.8</v>
      </c>
      <c r="G70" s="68">
        <v>42073</v>
      </c>
      <c r="H70">
        <v>0.8</v>
      </c>
      <c r="J70" s="68">
        <v>41343</v>
      </c>
      <c r="K70">
        <v>0</v>
      </c>
    </row>
    <row r="71" spans="1:11" x14ac:dyDescent="0.75">
      <c r="A71" s="68">
        <v>41709</v>
      </c>
      <c r="B71">
        <v>0</v>
      </c>
      <c r="D71" s="68">
        <v>42074</v>
      </c>
      <c r="E71">
        <v>13.6</v>
      </c>
      <c r="G71" s="68">
        <v>42074</v>
      </c>
      <c r="H71">
        <v>6.4</v>
      </c>
      <c r="J71" s="68">
        <v>41344</v>
      </c>
      <c r="K71">
        <v>4</v>
      </c>
    </row>
    <row r="72" spans="1:11" x14ac:dyDescent="0.75">
      <c r="A72" s="68">
        <v>41710</v>
      </c>
      <c r="B72">
        <v>2.8</v>
      </c>
      <c r="D72" s="68">
        <v>42075</v>
      </c>
      <c r="E72">
        <v>8.6</v>
      </c>
      <c r="G72" s="68">
        <v>42075</v>
      </c>
      <c r="H72">
        <v>0.8</v>
      </c>
      <c r="J72" s="68">
        <v>41345</v>
      </c>
      <c r="K72">
        <v>22.8</v>
      </c>
    </row>
    <row r="73" spans="1:11" x14ac:dyDescent="0.75">
      <c r="A73" s="68">
        <v>41711</v>
      </c>
      <c r="B73">
        <v>20.2</v>
      </c>
      <c r="D73" s="68">
        <v>42076</v>
      </c>
      <c r="E73">
        <v>17.399999999999999</v>
      </c>
      <c r="G73" s="68">
        <v>42076</v>
      </c>
      <c r="H73">
        <v>8.4</v>
      </c>
      <c r="J73" s="68">
        <v>41346</v>
      </c>
      <c r="K73">
        <v>25.2</v>
      </c>
    </row>
    <row r="74" spans="1:11" x14ac:dyDescent="0.75">
      <c r="A74" s="68">
        <v>41712</v>
      </c>
      <c r="B74">
        <v>13.8</v>
      </c>
      <c r="D74" s="68">
        <v>42077</v>
      </c>
      <c r="E74">
        <v>0.6</v>
      </c>
      <c r="G74" s="68">
        <v>42077</v>
      </c>
      <c r="H74">
        <v>1</v>
      </c>
      <c r="J74" s="68">
        <v>41347</v>
      </c>
      <c r="K74">
        <v>5.6</v>
      </c>
    </row>
    <row r="75" spans="1:11" x14ac:dyDescent="0.75">
      <c r="A75" s="68">
        <v>41713</v>
      </c>
      <c r="B75">
        <v>22.8</v>
      </c>
      <c r="D75" s="68">
        <v>42078</v>
      </c>
      <c r="E75">
        <v>0</v>
      </c>
      <c r="G75" s="68">
        <v>42078</v>
      </c>
      <c r="H75">
        <v>0</v>
      </c>
      <c r="J75" s="68">
        <v>41348</v>
      </c>
      <c r="K75">
        <v>1.4</v>
      </c>
    </row>
    <row r="76" spans="1:11" x14ac:dyDescent="0.75">
      <c r="A76" s="68">
        <v>41714</v>
      </c>
      <c r="B76">
        <v>5.4</v>
      </c>
      <c r="D76" s="68">
        <v>42079</v>
      </c>
      <c r="E76">
        <v>0</v>
      </c>
      <c r="G76" s="68">
        <v>42079</v>
      </c>
      <c r="H76">
        <v>0</v>
      </c>
      <c r="J76" s="68">
        <v>41349</v>
      </c>
      <c r="K76">
        <v>0</v>
      </c>
    </row>
    <row r="77" spans="1:11" x14ac:dyDescent="0.75">
      <c r="A77" s="68">
        <v>41715</v>
      </c>
      <c r="B77">
        <v>0.4</v>
      </c>
      <c r="D77" s="68">
        <v>42080</v>
      </c>
      <c r="E77">
        <v>0</v>
      </c>
      <c r="G77" s="68">
        <v>42080</v>
      </c>
      <c r="H77">
        <v>0</v>
      </c>
      <c r="J77" s="68">
        <v>41350</v>
      </c>
      <c r="K77">
        <v>1.8</v>
      </c>
    </row>
    <row r="78" spans="1:11" x14ac:dyDescent="0.75">
      <c r="A78" s="68">
        <v>41716</v>
      </c>
      <c r="B78">
        <v>31</v>
      </c>
      <c r="D78" s="68">
        <v>42081</v>
      </c>
      <c r="E78">
        <v>31</v>
      </c>
      <c r="G78" s="68">
        <v>42081</v>
      </c>
      <c r="H78">
        <v>7.4</v>
      </c>
      <c r="J78" s="68">
        <v>41351</v>
      </c>
      <c r="K78">
        <v>0</v>
      </c>
    </row>
    <row r="79" spans="1:11" x14ac:dyDescent="0.75">
      <c r="A79" s="68">
        <v>41717</v>
      </c>
      <c r="B79">
        <v>1.6</v>
      </c>
      <c r="D79" s="68">
        <v>42082</v>
      </c>
      <c r="E79">
        <v>35.4</v>
      </c>
      <c r="G79" s="68">
        <v>42082</v>
      </c>
      <c r="H79">
        <v>10</v>
      </c>
      <c r="J79" s="68">
        <v>41352</v>
      </c>
      <c r="K79">
        <v>7.6</v>
      </c>
    </row>
    <row r="80" spans="1:11" x14ac:dyDescent="0.75">
      <c r="A80" s="68">
        <v>41718</v>
      </c>
      <c r="B80">
        <v>1.6</v>
      </c>
      <c r="D80" s="68">
        <v>42083</v>
      </c>
      <c r="E80">
        <v>28.6</v>
      </c>
      <c r="G80" s="68">
        <v>42083</v>
      </c>
      <c r="H80">
        <v>15.2</v>
      </c>
      <c r="J80" s="68">
        <v>41353</v>
      </c>
      <c r="K80">
        <v>3</v>
      </c>
    </row>
    <row r="81" spans="1:11" x14ac:dyDescent="0.75">
      <c r="A81" s="68">
        <v>41719</v>
      </c>
      <c r="B81">
        <v>7.6</v>
      </c>
      <c r="D81" s="68">
        <v>42084</v>
      </c>
      <c r="E81">
        <v>0</v>
      </c>
      <c r="G81" s="68">
        <v>42084</v>
      </c>
      <c r="H81">
        <v>0.2</v>
      </c>
      <c r="J81" s="68">
        <v>41354</v>
      </c>
      <c r="K81">
        <v>0</v>
      </c>
    </row>
    <row r="82" spans="1:11" x14ac:dyDescent="0.75">
      <c r="A82" s="68">
        <v>41720</v>
      </c>
      <c r="B82">
        <v>2.6</v>
      </c>
      <c r="D82" s="68">
        <v>42085</v>
      </c>
      <c r="E82">
        <v>7</v>
      </c>
      <c r="G82" s="68">
        <v>42085</v>
      </c>
      <c r="H82">
        <v>4.4000000000000004</v>
      </c>
      <c r="J82" s="68">
        <v>41355</v>
      </c>
      <c r="K82">
        <v>0</v>
      </c>
    </row>
    <row r="83" spans="1:11" x14ac:dyDescent="0.75">
      <c r="A83" s="68">
        <v>41721</v>
      </c>
      <c r="B83">
        <v>0</v>
      </c>
      <c r="D83" s="68">
        <v>42086</v>
      </c>
      <c r="E83">
        <v>9.6</v>
      </c>
      <c r="G83" s="68">
        <v>42086</v>
      </c>
      <c r="H83">
        <v>8.1999999999999993</v>
      </c>
      <c r="J83" s="68">
        <v>41356</v>
      </c>
      <c r="K83">
        <v>0</v>
      </c>
    </row>
    <row r="84" spans="1:11" x14ac:dyDescent="0.75">
      <c r="A84" s="68">
        <v>41722</v>
      </c>
      <c r="B84">
        <v>4</v>
      </c>
      <c r="D84" s="68">
        <v>42087</v>
      </c>
      <c r="E84">
        <v>18.2</v>
      </c>
      <c r="G84" s="68">
        <v>42087</v>
      </c>
      <c r="H84">
        <v>11.8</v>
      </c>
      <c r="J84" s="68">
        <v>41357</v>
      </c>
      <c r="K84">
        <v>0</v>
      </c>
    </row>
    <row r="85" spans="1:11" x14ac:dyDescent="0.75">
      <c r="A85" s="68">
        <v>41723</v>
      </c>
      <c r="B85">
        <v>31</v>
      </c>
      <c r="D85" s="68">
        <v>42088</v>
      </c>
      <c r="E85">
        <v>104.4</v>
      </c>
      <c r="G85" s="68">
        <v>42088</v>
      </c>
      <c r="H85">
        <v>5.4</v>
      </c>
      <c r="J85" s="68">
        <v>41358</v>
      </c>
      <c r="K85">
        <v>0.4</v>
      </c>
    </row>
    <row r="86" spans="1:11" x14ac:dyDescent="0.75">
      <c r="A86" s="68">
        <v>41724</v>
      </c>
      <c r="B86">
        <v>0.2</v>
      </c>
      <c r="D86" s="68">
        <v>42089</v>
      </c>
      <c r="E86">
        <v>33.200000000000003</v>
      </c>
      <c r="G86" s="68">
        <v>42089</v>
      </c>
      <c r="H86">
        <v>0</v>
      </c>
      <c r="J86" s="68">
        <v>41359</v>
      </c>
      <c r="K86">
        <v>0.8</v>
      </c>
    </row>
    <row r="87" spans="1:11" x14ac:dyDescent="0.75">
      <c r="A87" s="68">
        <v>41725</v>
      </c>
      <c r="B87">
        <v>4.4000000000000004</v>
      </c>
      <c r="D87" s="68">
        <v>42090</v>
      </c>
      <c r="E87">
        <v>26.2</v>
      </c>
      <c r="G87" s="68">
        <v>42090</v>
      </c>
      <c r="H87">
        <v>12.8</v>
      </c>
      <c r="J87" s="68">
        <v>41360</v>
      </c>
      <c r="K87">
        <v>0</v>
      </c>
    </row>
    <row r="88" spans="1:11" x14ac:dyDescent="0.75">
      <c r="A88" s="68">
        <v>41726</v>
      </c>
      <c r="B88">
        <v>23.6</v>
      </c>
      <c r="D88" s="68">
        <v>42091</v>
      </c>
      <c r="E88">
        <v>68.8</v>
      </c>
      <c r="G88" s="68">
        <v>42091</v>
      </c>
      <c r="H88">
        <v>4.5999999999999996</v>
      </c>
      <c r="J88" s="68">
        <v>41361</v>
      </c>
      <c r="K88">
        <v>0</v>
      </c>
    </row>
    <row r="89" spans="1:11" x14ac:dyDescent="0.75">
      <c r="A89" s="68">
        <v>41727</v>
      </c>
      <c r="B89">
        <v>41.6</v>
      </c>
      <c r="D89" s="68">
        <v>42092</v>
      </c>
      <c r="E89">
        <v>10</v>
      </c>
      <c r="G89" s="68">
        <v>42092</v>
      </c>
      <c r="H89">
        <v>11.8</v>
      </c>
      <c r="J89" s="68">
        <v>41362</v>
      </c>
      <c r="K89">
        <v>0</v>
      </c>
    </row>
    <row r="90" spans="1:11" x14ac:dyDescent="0.75">
      <c r="A90" s="68">
        <v>41728</v>
      </c>
      <c r="B90">
        <v>3</v>
      </c>
      <c r="D90" s="68">
        <v>42093</v>
      </c>
      <c r="E90">
        <v>37.700000000000003</v>
      </c>
      <c r="G90" s="68">
        <v>42093</v>
      </c>
      <c r="H90">
        <v>22</v>
      </c>
      <c r="J90" s="68">
        <v>41363</v>
      </c>
      <c r="K90">
        <v>0</v>
      </c>
    </row>
    <row r="91" spans="1:11" x14ac:dyDescent="0.75">
      <c r="A91" s="68">
        <v>41729</v>
      </c>
      <c r="B91">
        <v>0</v>
      </c>
      <c r="D91" s="68">
        <v>42094</v>
      </c>
      <c r="E91">
        <v>11.6</v>
      </c>
      <c r="G91" s="68">
        <v>42094</v>
      </c>
      <c r="H91">
        <v>2</v>
      </c>
      <c r="J91" s="68">
        <v>41364</v>
      </c>
      <c r="K91">
        <v>0</v>
      </c>
    </row>
    <row r="92" spans="1:11" x14ac:dyDescent="0.75">
      <c r="A92" s="68">
        <v>41730</v>
      </c>
      <c r="B92">
        <v>0</v>
      </c>
      <c r="D92" s="68">
        <v>42095</v>
      </c>
      <c r="E92">
        <v>0</v>
      </c>
      <c r="G92" s="68">
        <v>42095</v>
      </c>
      <c r="H92">
        <v>0</v>
      </c>
      <c r="J92" s="68">
        <v>41365</v>
      </c>
      <c r="K92">
        <v>0</v>
      </c>
    </row>
    <row r="93" spans="1:11" x14ac:dyDescent="0.75">
      <c r="A93" s="68">
        <v>41731</v>
      </c>
      <c r="B93">
        <v>5.6</v>
      </c>
      <c r="D93" s="68">
        <v>42096</v>
      </c>
      <c r="E93">
        <v>33.700000000000003</v>
      </c>
      <c r="G93" s="68">
        <v>42096</v>
      </c>
      <c r="H93">
        <v>0.4</v>
      </c>
      <c r="J93" s="68">
        <v>41366</v>
      </c>
      <c r="K93">
        <v>0</v>
      </c>
    </row>
    <row r="94" spans="1:11" x14ac:dyDescent="0.75">
      <c r="A94" s="68">
        <v>41732</v>
      </c>
      <c r="B94">
        <v>20.399999999999999</v>
      </c>
      <c r="D94" s="68">
        <v>42097</v>
      </c>
      <c r="E94">
        <v>9</v>
      </c>
      <c r="G94" s="68">
        <v>42097</v>
      </c>
      <c r="H94">
        <v>6.2</v>
      </c>
      <c r="J94" s="68">
        <v>41367</v>
      </c>
      <c r="K94">
        <v>0</v>
      </c>
    </row>
    <row r="95" spans="1:11" x14ac:dyDescent="0.75">
      <c r="A95" s="68">
        <v>41733</v>
      </c>
      <c r="B95">
        <v>2.6</v>
      </c>
      <c r="D95" s="68">
        <v>42098</v>
      </c>
      <c r="E95">
        <v>8.4</v>
      </c>
      <c r="G95" s="68">
        <v>42098</v>
      </c>
      <c r="H95">
        <v>1.4</v>
      </c>
      <c r="J95" s="68">
        <v>41368</v>
      </c>
      <c r="K95">
        <v>9.8000000000000007</v>
      </c>
    </row>
    <row r="96" spans="1:11" x14ac:dyDescent="0.75">
      <c r="A96" s="68">
        <v>41734</v>
      </c>
      <c r="B96">
        <v>15.9</v>
      </c>
      <c r="D96" s="68">
        <v>42099</v>
      </c>
      <c r="E96">
        <v>0.6</v>
      </c>
      <c r="G96" s="68">
        <v>42099</v>
      </c>
      <c r="H96">
        <v>0</v>
      </c>
      <c r="J96" s="68">
        <v>41369</v>
      </c>
      <c r="K96">
        <v>2.2000000000000002</v>
      </c>
    </row>
    <row r="97" spans="1:11" x14ac:dyDescent="0.75">
      <c r="A97" s="68">
        <v>41735</v>
      </c>
      <c r="B97">
        <v>9.4</v>
      </c>
      <c r="D97" s="68">
        <v>42100</v>
      </c>
      <c r="E97">
        <v>0</v>
      </c>
      <c r="G97" s="68">
        <v>42100</v>
      </c>
      <c r="H97">
        <v>0</v>
      </c>
      <c r="J97" s="68">
        <v>41370</v>
      </c>
      <c r="K97">
        <v>3.4</v>
      </c>
    </row>
    <row r="98" spans="1:11" x14ac:dyDescent="0.75">
      <c r="A98" s="68">
        <v>41736</v>
      </c>
      <c r="B98">
        <v>13.6</v>
      </c>
      <c r="D98" s="68">
        <v>42101</v>
      </c>
      <c r="E98">
        <v>0</v>
      </c>
      <c r="G98" s="68">
        <v>42101</v>
      </c>
      <c r="H98">
        <v>0</v>
      </c>
      <c r="J98" s="68">
        <v>41371</v>
      </c>
      <c r="K98">
        <v>0</v>
      </c>
    </row>
    <row r="99" spans="1:11" x14ac:dyDescent="0.75">
      <c r="A99" s="68">
        <v>41737</v>
      </c>
      <c r="B99">
        <v>5.6</v>
      </c>
      <c r="D99" s="68">
        <v>42102</v>
      </c>
      <c r="E99">
        <v>0</v>
      </c>
      <c r="G99" s="68">
        <v>42102</v>
      </c>
      <c r="H99">
        <v>0</v>
      </c>
      <c r="J99" s="68">
        <v>41372</v>
      </c>
      <c r="K99">
        <v>2</v>
      </c>
    </row>
    <row r="100" spans="1:11" x14ac:dyDescent="0.75">
      <c r="A100" s="68">
        <v>41738</v>
      </c>
      <c r="B100">
        <v>0</v>
      </c>
      <c r="D100" s="68">
        <v>42103</v>
      </c>
      <c r="E100">
        <v>3.2</v>
      </c>
      <c r="G100" s="68">
        <v>42103</v>
      </c>
      <c r="H100">
        <v>0</v>
      </c>
      <c r="J100" s="68">
        <v>41373</v>
      </c>
      <c r="K100">
        <v>0</v>
      </c>
    </row>
    <row r="101" spans="1:11" x14ac:dyDescent="0.75">
      <c r="A101" s="68">
        <v>41739</v>
      </c>
      <c r="B101">
        <v>16.600000000000001</v>
      </c>
      <c r="D101" s="68">
        <v>42104</v>
      </c>
      <c r="E101">
        <v>40.200000000000003</v>
      </c>
      <c r="G101" s="68">
        <v>42104</v>
      </c>
      <c r="H101">
        <v>3.4</v>
      </c>
      <c r="J101" s="68">
        <v>41374</v>
      </c>
      <c r="K101">
        <v>1.2</v>
      </c>
    </row>
    <row r="102" spans="1:11" x14ac:dyDescent="0.75">
      <c r="A102" s="68">
        <v>41740</v>
      </c>
      <c r="B102">
        <v>0</v>
      </c>
      <c r="D102" s="68">
        <v>42105</v>
      </c>
      <c r="E102">
        <v>9.1999999999999993</v>
      </c>
      <c r="G102" s="68">
        <v>42105</v>
      </c>
      <c r="H102">
        <v>2.2000000000000002</v>
      </c>
      <c r="J102" s="68">
        <v>41375</v>
      </c>
      <c r="K102">
        <v>1</v>
      </c>
    </row>
    <row r="103" spans="1:11" x14ac:dyDescent="0.75">
      <c r="A103" s="68">
        <v>41741</v>
      </c>
      <c r="B103">
        <v>0</v>
      </c>
      <c r="D103" s="68">
        <v>42106</v>
      </c>
      <c r="E103">
        <v>24.4</v>
      </c>
      <c r="G103" s="68">
        <v>42106</v>
      </c>
      <c r="H103">
        <v>5</v>
      </c>
      <c r="J103" s="68">
        <v>41376</v>
      </c>
      <c r="K103">
        <v>8.4</v>
      </c>
    </row>
    <row r="104" spans="1:11" x14ac:dyDescent="0.75">
      <c r="A104" s="68">
        <v>41742</v>
      </c>
      <c r="B104">
        <v>0</v>
      </c>
      <c r="D104" s="68">
        <v>42107</v>
      </c>
      <c r="E104">
        <v>16.2</v>
      </c>
      <c r="G104" s="68">
        <v>42107</v>
      </c>
      <c r="H104">
        <v>9.1999999999999993</v>
      </c>
      <c r="J104" s="68">
        <v>41377</v>
      </c>
      <c r="K104">
        <v>0</v>
      </c>
    </row>
    <row r="105" spans="1:11" x14ac:dyDescent="0.75">
      <c r="A105" s="68">
        <v>41743</v>
      </c>
      <c r="B105">
        <v>14.8</v>
      </c>
      <c r="D105" s="68">
        <v>42108</v>
      </c>
      <c r="E105">
        <v>1.5</v>
      </c>
      <c r="G105" s="68">
        <v>42108</v>
      </c>
      <c r="H105">
        <v>0</v>
      </c>
      <c r="J105" s="68">
        <v>41378</v>
      </c>
      <c r="K105">
        <v>0</v>
      </c>
    </row>
    <row r="106" spans="1:11" x14ac:dyDescent="0.75">
      <c r="A106" s="68">
        <v>41744</v>
      </c>
      <c r="B106">
        <v>20.8</v>
      </c>
      <c r="D106" s="68">
        <v>42109</v>
      </c>
      <c r="E106">
        <v>37.200000000000003</v>
      </c>
      <c r="G106" s="68">
        <v>42109</v>
      </c>
      <c r="H106">
        <v>0</v>
      </c>
      <c r="J106" s="68">
        <v>41379</v>
      </c>
      <c r="K106">
        <v>0</v>
      </c>
    </row>
    <row r="107" spans="1:11" x14ac:dyDescent="0.75">
      <c r="A107" s="68">
        <v>41745</v>
      </c>
      <c r="B107">
        <v>37.4</v>
      </c>
      <c r="D107" s="68">
        <v>42110</v>
      </c>
      <c r="E107">
        <v>3</v>
      </c>
      <c r="G107" s="68">
        <v>42110</v>
      </c>
      <c r="H107">
        <v>0</v>
      </c>
      <c r="J107" s="68">
        <v>41380</v>
      </c>
      <c r="K107">
        <v>0</v>
      </c>
    </row>
    <row r="108" spans="1:11" x14ac:dyDescent="0.75">
      <c r="A108" s="68">
        <v>41746</v>
      </c>
      <c r="B108">
        <v>9.8000000000000007</v>
      </c>
      <c r="D108" s="68">
        <v>42111</v>
      </c>
      <c r="E108">
        <v>0</v>
      </c>
      <c r="G108" s="68">
        <v>42111</v>
      </c>
      <c r="H108">
        <v>0</v>
      </c>
      <c r="J108" s="68">
        <v>41381</v>
      </c>
      <c r="K108">
        <v>0</v>
      </c>
    </row>
    <row r="109" spans="1:11" x14ac:dyDescent="0.75">
      <c r="A109" s="68">
        <v>41747</v>
      </c>
      <c r="B109">
        <v>1.9</v>
      </c>
      <c r="D109" s="68">
        <v>42112</v>
      </c>
      <c r="E109">
        <v>0</v>
      </c>
      <c r="G109" s="68">
        <v>42112</v>
      </c>
      <c r="H109">
        <v>0</v>
      </c>
      <c r="J109" s="68">
        <v>41382</v>
      </c>
      <c r="K109">
        <v>8.1999999999999993</v>
      </c>
    </row>
    <row r="110" spans="1:11" x14ac:dyDescent="0.75">
      <c r="A110" s="68">
        <v>41748</v>
      </c>
      <c r="B110">
        <v>21</v>
      </c>
      <c r="D110" s="68">
        <v>42113</v>
      </c>
      <c r="E110">
        <v>0</v>
      </c>
      <c r="G110" s="68">
        <v>42113</v>
      </c>
      <c r="H110">
        <v>0</v>
      </c>
      <c r="J110" s="68">
        <v>41383</v>
      </c>
      <c r="K110">
        <v>0.8</v>
      </c>
    </row>
    <row r="111" spans="1:11" x14ac:dyDescent="0.75">
      <c r="A111" s="68">
        <v>41749</v>
      </c>
      <c r="B111">
        <v>30</v>
      </c>
      <c r="D111" s="68">
        <v>42114</v>
      </c>
      <c r="E111">
        <v>1.1000000000000001</v>
      </c>
      <c r="G111" s="68">
        <v>42114</v>
      </c>
      <c r="H111">
        <v>0</v>
      </c>
      <c r="J111" s="68">
        <v>41384</v>
      </c>
      <c r="K111">
        <v>0</v>
      </c>
    </row>
    <row r="112" spans="1:11" x14ac:dyDescent="0.75">
      <c r="A112" s="68">
        <v>41750</v>
      </c>
      <c r="B112">
        <v>0</v>
      </c>
      <c r="D112" s="68">
        <v>42115</v>
      </c>
      <c r="E112">
        <v>0.4</v>
      </c>
      <c r="G112" s="68">
        <v>42115</v>
      </c>
      <c r="H112">
        <v>5</v>
      </c>
      <c r="J112" s="68">
        <v>41385</v>
      </c>
      <c r="K112">
        <v>0</v>
      </c>
    </row>
    <row r="113" spans="1:11" x14ac:dyDescent="0.75">
      <c r="A113" s="68">
        <v>41751</v>
      </c>
      <c r="B113">
        <v>4.4000000000000004</v>
      </c>
      <c r="D113" s="68">
        <v>42116</v>
      </c>
      <c r="E113">
        <v>8.1999999999999993</v>
      </c>
      <c r="G113" s="68">
        <v>42116</v>
      </c>
      <c r="H113">
        <v>0.8</v>
      </c>
      <c r="J113" s="68">
        <v>41386</v>
      </c>
      <c r="K113">
        <v>0</v>
      </c>
    </row>
    <row r="114" spans="1:11" x14ac:dyDescent="0.75">
      <c r="A114" s="68">
        <v>41752</v>
      </c>
      <c r="B114">
        <v>12.8</v>
      </c>
      <c r="D114" s="68">
        <v>42117</v>
      </c>
      <c r="E114">
        <v>8.4</v>
      </c>
      <c r="G114" s="68">
        <v>42117</v>
      </c>
      <c r="H114">
        <v>22.2</v>
      </c>
      <c r="J114" s="68">
        <v>41387</v>
      </c>
      <c r="K114">
        <v>0</v>
      </c>
    </row>
    <row r="115" spans="1:11" x14ac:dyDescent="0.75">
      <c r="A115" s="68">
        <v>41753</v>
      </c>
      <c r="B115">
        <v>26</v>
      </c>
      <c r="D115" s="68">
        <v>42118</v>
      </c>
      <c r="E115">
        <v>1.8</v>
      </c>
      <c r="G115" s="68">
        <v>42118</v>
      </c>
      <c r="H115">
        <v>6.8</v>
      </c>
      <c r="J115" s="68">
        <v>41388</v>
      </c>
      <c r="K115">
        <v>0.6</v>
      </c>
    </row>
    <row r="116" spans="1:11" x14ac:dyDescent="0.75">
      <c r="A116" s="68">
        <v>41754</v>
      </c>
      <c r="B116">
        <v>1.8</v>
      </c>
      <c r="D116" s="68">
        <v>42119</v>
      </c>
      <c r="E116">
        <v>0</v>
      </c>
      <c r="G116" s="68">
        <v>42119</v>
      </c>
      <c r="H116">
        <v>0.6</v>
      </c>
      <c r="J116" s="68">
        <v>41389</v>
      </c>
      <c r="K116">
        <v>1.2</v>
      </c>
    </row>
    <row r="117" spans="1:11" x14ac:dyDescent="0.75">
      <c r="A117" s="68">
        <v>41755</v>
      </c>
      <c r="B117">
        <v>35</v>
      </c>
      <c r="D117" s="68">
        <v>42120</v>
      </c>
      <c r="E117">
        <v>4.2</v>
      </c>
      <c r="G117" s="68">
        <v>42120</v>
      </c>
      <c r="H117">
        <v>0.4</v>
      </c>
      <c r="J117" s="68">
        <v>41390</v>
      </c>
      <c r="K117">
        <v>18.600000000000001</v>
      </c>
    </row>
    <row r="118" spans="1:11" x14ac:dyDescent="0.75">
      <c r="A118" s="68">
        <v>41756</v>
      </c>
      <c r="B118">
        <v>7.2</v>
      </c>
      <c r="D118" s="68">
        <v>42121</v>
      </c>
      <c r="E118">
        <v>22.4</v>
      </c>
      <c r="G118" s="68">
        <v>42121</v>
      </c>
      <c r="H118">
        <v>1.2</v>
      </c>
      <c r="J118" s="68">
        <v>41391</v>
      </c>
      <c r="K118">
        <v>2.8</v>
      </c>
    </row>
    <row r="119" spans="1:11" x14ac:dyDescent="0.75">
      <c r="A119" s="68">
        <v>41757</v>
      </c>
      <c r="B119">
        <v>0.8</v>
      </c>
      <c r="D119" s="68">
        <v>42122</v>
      </c>
      <c r="E119">
        <v>15.4</v>
      </c>
      <c r="G119" s="68">
        <v>42122</v>
      </c>
      <c r="H119">
        <v>0.8</v>
      </c>
      <c r="J119" s="68">
        <v>41392</v>
      </c>
      <c r="K119">
        <v>7</v>
      </c>
    </row>
    <row r="120" spans="1:11" x14ac:dyDescent="0.75">
      <c r="A120" s="68">
        <v>41758</v>
      </c>
      <c r="B120">
        <v>0.1</v>
      </c>
      <c r="D120" s="68">
        <v>42123</v>
      </c>
      <c r="E120">
        <v>27.6</v>
      </c>
      <c r="G120" s="68">
        <v>42123</v>
      </c>
      <c r="H120">
        <v>0</v>
      </c>
      <c r="J120" s="68">
        <v>41393</v>
      </c>
      <c r="K120">
        <v>0</v>
      </c>
    </row>
    <row r="121" spans="1:11" x14ac:dyDescent="0.75">
      <c r="A121" s="68">
        <v>41759</v>
      </c>
      <c r="B121">
        <v>0</v>
      </c>
      <c r="D121" s="68">
        <v>42124</v>
      </c>
      <c r="E121">
        <v>4.8</v>
      </c>
      <c r="G121" s="68">
        <v>42124</v>
      </c>
      <c r="H121">
        <v>1.6</v>
      </c>
      <c r="J121" s="68">
        <v>41394</v>
      </c>
      <c r="K121">
        <v>0.2</v>
      </c>
    </row>
    <row r="122" spans="1:11" x14ac:dyDescent="0.75">
      <c r="A122" s="68">
        <v>41760</v>
      </c>
      <c r="B122">
        <v>0</v>
      </c>
      <c r="D122" s="68">
        <v>42125</v>
      </c>
      <c r="E122">
        <v>0.8</v>
      </c>
      <c r="G122" s="68">
        <v>42125</v>
      </c>
      <c r="H122">
        <v>0</v>
      </c>
      <c r="J122" s="68">
        <v>41395</v>
      </c>
      <c r="K122">
        <v>0.2</v>
      </c>
    </row>
    <row r="123" spans="1:11" x14ac:dyDescent="0.75">
      <c r="A123" s="68">
        <v>41761</v>
      </c>
      <c r="B123">
        <v>2</v>
      </c>
      <c r="D123" s="68">
        <v>42126</v>
      </c>
      <c r="E123">
        <v>0</v>
      </c>
      <c r="G123" s="68">
        <v>42126</v>
      </c>
      <c r="H123">
        <v>0</v>
      </c>
      <c r="J123" s="68">
        <v>41396</v>
      </c>
      <c r="K123">
        <v>1</v>
      </c>
    </row>
    <row r="124" spans="1:11" x14ac:dyDescent="0.75">
      <c r="A124" s="68">
        <v>41762</v>
      </c>
      <c r="B124">
        <v>4.5999999999999996</v>
      </c>
      <c r="D124" s="68">
        <v>42127</v>
      </c>
      <c r="E124">
        <v>0</v>
      </c>
      <c r="G124" s="68">
        <v>42127</v>
      </c>
      <c r="H124">
        <v>0</v>
      </c>
      <c r="J124" s="68">
        <v>41397</v>
      </c>
      <c r="K124">
        <v>0</v>
      </c>
    </row>
    <row r="125" spans="1:11" x14ac:dyDescent="0.75">
      <c r="A125" s="68">
        <v>41763</v>
      </c>
      <c r="B125">
        <v>3.8</v>
      </c>
      <c r="D125" s="68">
        <v>42128</v>
      </c>
      <c r="E125">
        <v>19.8</v>
      </c>
      <c r="G125" s="68">
        <v>42128</v>
      </c>
      <c r="H125">
        <v>0.4</v>
      </c>
      <c r="J125" s="68">
        <v>41398</v>
      </c>
      <c r="K125">
        <v>0</v>
      </c>
    </row>
    <row r="126" spans="1:11" x14ac:dyDescent="0.75">
      <c r="A126" s="68">
        <v>41764</v>
      </c>
      <c r="B126">
        <v>0</v>
      </c>
      <c r="D126" s="68">
        <v>42129</v>
      </c>
      <c r="E126">
        <v>0.4</v>
      </c>
      <c r="G126" s="68">
        <v>42129</v>
      </c>
      <c r="H126">
        <v>1.6</v>
      </c>
      <c r="J126" s="68">
        <v>41399</v>
      </c>
      <c r="K126">
        <v>0</v>
      </c>
    </row>
    <row r="127" spans="1:11" x14ac:dyDescent="0.75">
      <c r="A127" s="68">
        <v>41765</v>
      </c>
      <c r="B127">
        <v>0</v>
      </c>
      <c r="D127" s="68">
        <v>42130</v>
      </c>
      <c r="E127">
        <v>0</v>
      </c>
      <c r="G127" s="68">
        <v>42130</v>
      </c>
      <c r="H127">
        <v>0</v>
      </c>
      <c r="J127" s="68">
        <v>41400</v>
      </c>
      <c r="K127">
        <v>0</v>
      </c>
    </row>
    <row r="128" spans="1:11" x14ac:dyDescent="0.75">
      <c r="A128" s="68">
        <v>41766</v>
      </c>
      <c r="B128">
        <v>0</v>
      </c>
      <c r="D128" s="68">
        <v>42131</v>
      </c>
      <c r="E128">
        <v>0</v>
      </c>
      <c r="G128" s="68">
        <v>42131</v>
      </c>
      <c r="H128">
        <v>0</v>
      </c>
      <c r="J128" s="68">
        <v>41401</v>
      </c>
      <c r="K128">
        <v>0</v>
      </c>
    </row>
    <row r="129" spans="1:11" x14ac:dyDescent="0.75">
      <c r="A129" s="68">
        <v>41767</v>
      </c>
      <c r="B129">
        <v>0</v>
      </c>
      <c r="D129" s="68">
        <v>42132</v>
      </c>
      <c r="E129">
        <v>0</v>
      </c>
      <c r="G129" s="68">
        <v>42132</v>
      </c>
      <c r="H129">
        <v>0</v>
      </c>
      <c r="J129" s="68">
        <v>41402</v>
      </c>
      <c r="K129">
        <v>0</v>
      </c>
    </row>
    <row r="130" spans="1:11" x14ac:dyDescent="0.75">
      <c r="A130" s="68">
        <v>41768</v>
      </c>
      <c r="B130">
        <v>0</v>
      </c>
      <c r="D130" s="68">
        <v>42133</v>
      </c>
      <c r="E130">
        <v>0</v>
      </c>
      <c r="G130" s="68">
        <v>42133</v>
      </c>
      <c r="H130">
        <v>0</v>
      </c>
      <c r="J130" s="68">
        <v>41403</v>
      </c>
      <c r="K130">
        <v>0</v>
      </c>
    </row>
    <row r="131" spans="1:11" x14ac:dyDescent="0.75">
      <c r="A131" s="68">
        <v>41769</v>
      </c>
      <c r="B131">
        <v>0.2</v>
      </c>
      <c r="D131" s="68">
        <v>42134</v>
      </c>
      <c r="E131">
        <v>0.4</v>
      </c>
      <c r="G131" s="68">
        <v>42134</v>
      </c>
      <c r="H131">
        <v>0</v>
      </c>
      <c r="J131" s="68">
        <v>41404</v>
      </c>
      <c r="K131">
        <v>0</v>
      </c>
    </row>
    <row r="132" spans="1:11" x14ac:dyDescent="0.75">
      <c r="A132" s="68">
        <v>41770</v>
      </c>
      <c r="B132">
        <v>0</v>
      </c>
      <c r="D132" s="68">
        <v>42135</v>
      </c>
      <c r="E132">
        <v>0</v>
      </c>
      <c r="G132" s="68">
        <v>42135</v>
      </c>
      <c r="H132">
        <v>0</v>
      </c>
      <c r="J132" s="68">
        <v>41405</v>
      </c>
      <c r="K132">
        <v>21.8</v>
      </c>
    </row>
    <row r="133" spans="1:11" x14ac:dyDescent="0.75">
      <c r="A133" s="68">
        <v>41771</v>
      </c>
      <c r="B133">
        <v>0.2</v>
      </c>
      <c r="D133" s="68">
        <v>42136</v>
      </c>
      <c r="E133">
        <v>0</v>
      </c>
      <c r="G133" s="68">
        <v>42136</v>
      </c>
      <c r="H133">
        <v>9.4</v>
      </c>
      <c r="J133" s="68">
        <v>41406</v>
      </c>
      <c r="K133">
        <v>9.1</v>
      </c>
    </row>
    <row r="134" spans="1:11" x14ac:dyDescent="0.75">
      <c r="A134" s="68">
        <v>41772</v>
      </c>
      <c r="B134">
        <v>0</v>
      </c>
      <c r="D134" s="68">
        <v>42137</v>
      </c>
      <c r="E134">
        <v>0</v>
      </c>
      <c r="G134" s="68">
        <v>42137</v>
      </c>
      <c r="H134">
        <v>2.2000000000000002</v>
      </c>
      <c r="J134" s="68">
        <v>41407</v>
      </c>
      <c r="K134">
        <v>1</v>
      </c>
    </row>
    <row r="135" spans="1:11" x14ac:dyDescent="0.75">
      <c r="A135" s="68">
        <v>41773</v>
      </c>
      <c r="B135">
        <v>0</v>
      </c>
      <c r="D135" s="68">
        <v>42138</v>
      </c>
      <c r="E135">
        <v>0</v>
      </c>
      <c r="G135" s="68">
        <v>42138</v>
      </c>
      <c r="H135">
        <v>0.4</v>
      </c>
      <c r="J135" s="68">
        <v>41408</v>
      </c>
      <c r="K135">
        <v>2.6</v>
      </c>
    </row>
    <row r="136" spans="1:11" x14ac:dyDescent="0.75">
      <c r="A136" s="68">
        <v>41774</v>
      </c>
      <c r="B136">
        <v>0</v>
      </c>
      <c r="D136" s="68">
        <v>42139</v>
      </c>
      <c r="E136">
        <v>0</v>
      </c>
      <c r="G136" s="68">
        <v>42139</v>
      </c>
      <c r="H136">
        <v>0</v>
      </c>
      <c r="J136" s="68">
        <v>41409</v>
      </c>
      <c r="K136">
        <v>1.2</v>
      </c>
    </row>
    <row r="137" spans="1:11" x14ac:dyDescent="0.75">
      <c r="A137" s="68">
        <v>41775</v>
      </c>
      <c r="B137">
        <v>2.8</v>
      </c>
      <c r="D137" s="68">
        <v>42140</v>
      </c>
      <c r="E137">
        <v>0.2</v>
      </c>
      <c r="G137" s="68">
        <v>42140</v>
      </c>
      <c r="H137">
        <v>0</v>
      </c>
      <c r="J137" s="68">
        <v>41410</v>
      </c>
      <c r="K137">
        <v>0</v>
      </c>
    </row>
    <row r="138" spans="1:11" x14ac:dyDescent="0.75">
      <c r="A138" s="68">
        <v>41776</v>
      </c>
      <c r="B138">
        <v>0</v>
      </c>
      <c r="D138" s="68">
        <v>42141</v>
      </c>
      <c r="E138">
        <v>0</v>
      </c>
      <c r="G138" s="68">
        <v>42141</v>
      </c>
      <c r="H138">
        <v>0</v>
      </c>
      <c r="J138" s="68">
        <v>41411</v>
      </c>
      <c r="K138">
        <v>0.4</v>
      </c>
    </row>
    <row r="139" spans="1:11" x14ac:dyDescent="0.75">
      <c r="A139" s="68">
        <v>41777</v>
      </c>
      <c r="B139">
        <v>0</v>
      </c>
      <c r="D139" s="68">
        <v>42142</v>
      </c>
      <c r="E139">
        <v>0</v>
      </c>
      <c r="G139" s="68">
        <v>42142</v>
      </c>
      <c r="H139">
        <v>0</v>
      </c>
      <c r="J139" s="68">
        <v>41412</v>
      </c>
      <c r="K139">
        <v>1.6</v>
      </c>
    </row>
    <row r="140" spans="1:11" x14ac:dyDescent="0.75">
      <c r="A140" s="68">
        <v>41778</v>
      </c>
      <c r="B140">
        <v>0</v>
      </c>
      <c r="D140" s="68">
        <v>42143</v>
      </c>
      <c r="E140">
        <v>0</v>
      </c>
      <c r="G140" s="68">
        <v>42143</v>
      </c>
      <c r="H140">
        <v>0</v>
      </c>
      <c r="J140" s="68">
        <v>41413</v>
      </c>
      <c r="K140">
        <v>0</v>
      </c>
    </row>
    <row r="141" spans="1:11" x14ac:dyDescent="0.75">
      <c r="A141" s="68">
        <v>41779</v>
      </c>
      <c r="B141">
        <v>0</v>
      </c>
      <c r="D141" s="68">
        <v>42144</v>
      </c>
      <c r="E141">
        <v>0</v>
      </c>
      <c r="G141" s="68">
        <v>42144</v>
      </c>
      <c r="H141">
        <v>0</v>
      </c>
      <c r="J141" s="68">
        <v>41414</v>
      </c>
      <c r="K141">
        <v>2.8</v>
      </c>
    </row>
    <row r="142" spans="1:11" x14ac:dyDescent="0.75">
      <c r="A142" s="68">
        <v>41780</v>
      </c>
      <c r="B142">
        <v>8.1999999999999993</v>
      </c>
      <c r="D142" s="68">
        <v>42145</v>
      </c>
      <c r="E142">
        <v>0</v>
      </c>
      <c r="G142" s="68">
        <v>42145</v>
      </c>
      <c r="H142">
        <v>0</v>
      </c>
      <c r="J142" s="68">
        <v>41415</v>
      </c>
      <c r="K142">
        <v>3.6</v>
      </c>
    </row>
    <row r="143" spans="1:11" x14ac:dyDescent="0.75">
      <c r="A143" s="68">
        <v>41781</v>
      </c>
      <c r="B143">
        <v>29.6</v>
      </c>
      <c r="D143" s="68">
        <v>42146</v>
      </c>
      <c r="E143">
        <v>0.2</v>
      </c>
      <c r="G143" s="68">
        <v>42146</v>
      </c>
      <c r="H143">
        <v>0</v>
      </c>
      <c r="J143" s="68">
        <v>41416</v>
      </c>
      <c r="K143">
        <v>0.4</v>
      </c>
    </row>
    <row r="144" spans="1:11" x14ac:dyDescent="0.75">
      <c r="A144" s="68">
        <v>41782</v>
      </c>
      <c r="B144">
        <v>0.8</v>
      </c>
      <c r="D144" s="68">
        <v>42147</v>
      </c>
      <c r="E144">
        <v>0.2</v>
      </c>
      <c r="G144" s="68">
        <v>42147</v>
      </c>
      <c r="H144">
        <v>0</v>
      </c>
      <c r="J144" s="68">
        <v>41417</v>
      </c>
      <c r="K144">
        <v>9.4</v>
      </c>
    </row>
    <row r="145" spans="1:11" x14ac:dyDescent="0.75">
      <c r="A145" s="68">
        <v>41783</v>
      </c>
      <c r="B145">
        <v>5.2</v>
      </c>
      <c r="D145" s="68">
        <v>42148</v>
      </c>
      <c r="E145">
        <v>0</v>
      </c>
      <c r="G145" s="68">
        <v>42148</v>
      </c>
      <c r="H145">
        <v>0</v>
      </c>
      <c r="J145" s="68">
        <v>41418</v>
      </c>
      <c r="K145">
        <v>1.4</v>
      </c>
    </row>
    <row r="146" spans="1:11" x14ac:dyDescent="0.75">
      <c r="A146" s="68">
        <v>41784</v>
      </c>
      <c r="B146">
        <v>23.4</v>
      </c>
      <c r="D146" s="68">
        <v>42149</v>
      </c>
      <c r="E146">
        <v>0</v>
      </c>
      <c r="G146" s="68">
        <v>42149</v>
      </c>
      <c r="H146">
        <v>0</v>
      </c>
      <c r="J146" s="68">
        <v>41419</v>
      </c>
      <c r="K146">
        <v>1.2</v>
      </c>
    </row>
    <row r="147" spans="1:11" x14ac:dyDescent="0.75">
      <c r="A147" s="68">
        <v>41785</v>
      </c>
      <c r="B147">
        <v>0</v>
      </c>
      <c r="D147" s="68">
        <v>42150</v>
      </c>
      <c r="E147">
        <v>0</v>
      </c>
      <c r="G147" s="68">
        <v>42150</v>
      </c>
      <c r="H147">
        <v>0</v>
      </c>
      <c r="J147" s="68">
        <v>41420</v>
      </c>
      <c r="K147">
        <v>2.2000000000000002</v>
      </c>
    </row>
    <row r="148" spans="1:11" x14ac:dyDescent="0.75">
      <c r="A148" s="68">
        <v>41786</v>
      </c>
      <c r="B148">
        <v>4.4000000000000004</v>
      </c>
      <c r="D148" s="68">
        <v>42151</v>
      </c>
      <c r="E148">
        <v>0</v>
      </c>
      <c r="G148" s="68">
        <v>42151</v>
      </c>
      <c r="H148">
        <v>0</v>
      </c>
      <c r="J148" s="68">
        <v>41421</v>
      </c>
      <c r="K148">
        <v>0.8</v>
      </c>
    </row>
    <row r="149" spans="1:11" x14ac:dyDescent="0.75">
      <c r="A149" s="68">
        <v>41787</v>
      </c>
      <c r="B149">
        <v>0</v>
      </c>
      <c r="D149" s="68">
        <v>42152</v>
      </c>
      <c r="E149">
        <v>0</v>
      </c>
      <c r="G149" s="68">
        <v>42152</v>
      </c>
      <c r="H149">
        <v>0</v>
      </c>
      <c r="J149" s="68">
        <v>41422</v>
      </c>
      <c r="K149">
        <v>0.4</v>
      </c>
    </row>
    <row r="150" spans="1:11" x14ac:dyDescent="0.75">
      <c r="A150" s="68">
        <v>41788</v>
      </c>
      <c r="B150">
        <v>0</v>
      </c>
      <c r="D150" s="68">
        <v>42153</v>
      </c>
      <c r="E150">
        <v>0</v>
      </c>
      <c r="G150" s="68">
        <v>42153</v>
      </c>
      <c r="H150">
        <v>0</v>
      </c>
      <c r="J150" s="68">
        <v>41423</v>
      </c>
      <c r="K150">
        <v>2.4</v>
      </c>
    </row>
    <row r="151" spans="1:11" x14ac:dyDescent="0.75">
      <c r="A151" s="68">
        <v>41789</v>
      </c>
      <c r="B151">
        <v>0</v>
      </c>
      <c r="D151" s="68">
        <v>42154</v>
      </c>
      <c r="E151">
        <v>0</v>
      </c>
      <c r="G151" s="68">
        <v>42154</v>
      </c>
      <c r="H151">
        <v>0</v>
      </c>
      <c r="J151" s="68">
        <v>41424</v>
      </c>
      <c r="K151">
        <v>3.6</v>
      </c>
    </row>
    <row r="152" spans="1:11" x14ac:dyDescent="0.75">
      <c r="A152" s="68">
        <v>41790</v>
      </c>
      <c r="B152">
        <v>0</v>
      </c>
      <c r="D152" s="68">
        <v>42155</v>
      </c>
      <c r="E152">
        <v>0</v>
      </c>
      <c r="G152" s="68">
        <v>42155</v>
      </c>
      <c r="H152">
        <v>0</v>
      </c>
      <c r="J152" s="68">
        <v>41425</v>
      </c>
      <c r="K152">
        <v>0.2</v>
      </c>
    </row>
    <row r="153" spans="1:11" x14ac:dyDescent="0.75">
      <c r="A153" s="68">
        <v>41791</v>
      </c>
      <c r="B153">
        <v>0</v>
      </c>
      <c r="D153" s="68">
        <v>42156</v>
      </c>
      <c r="E153">
        <v>7.4</v>
      </c>
      <c r="G153" s="68">
        <v>42156</v>
      </c>
      <c r="H153">
        <v>5.8</v>
      </c>
      <c r="J153" s="68">
        <v>41426</v>
      </c>
      <c r="K153">
        <v>0.6</v>
      </c>
    </row>
    <row r="154" spans="1:11" x14ac:dyDescent="0.75">
      <c r="A154" s="68">
        <v>41792</v>
      </c>
      <c r="B154">
        <v>0</v>
      </c>
      <c r="D154" s="68">
        <v>42157</v>
      </c>
      <c r="E154">
        <v>2.8</v>
      </c>
      <c r="G154" s="68">
        <v>42157</v>
      </c>
      <c r="H154">
        <v>9.1999999999999993</v>
      </c>
      <c r="J154" s="68">
        <v>41427</v>
      </c>
      <c r="K154">
        <v>0</v>
      </c>
    </row>
    <row r="155" spans="1:11" x14ac:dyDescent="0.75">
      <c r="A155" s="68">
        <v>41793</v>
      </c>
      <c r="B155">
        <v>0</v>
      </c>
      <c r="D155" s="68">
        <v>42158</v>
      </c>
      <c r="E155">
        <v>0</v>
      </c>
      <c r="G155" s="68">
        <v>42158</v>
      </c>
      <c r="H155">
        <v>0</v>
      </c>
      <c r="J155" s="68">
        <v>41428</v>
      </c>
      <c r="K155">
        <v>0</v>
      </c>
    </row>
    <row r="156" spans="1:11" x14ac:dyDescent="0.75">
      <c r="A156" s="68">
        <v>41794</v>
      </c>
      <c r="B156">
        <v>0</v>
      </c>
      <c r="D156" s="68">
        <v>42159</v>
      </c>
      <c r="E156">
        <v>0</v>
      </c>
      <c r="G156" s="68">
        <v>42159</v>
      </c>
      <c r="H156">
        <v>0</v>
      </c>
      <c r="J156" s="68">
        <v>41429</v>
      </c>
      <c r="K156">
        <v>0.4</v>
      </c>
    </row>
    <row r="157" spans="1:11" x14ac:dyDescent="0.75">
      <c r="A157" s="68">
        <v>41795</v>
      </c>
      <c r="B157">
        <v>0</v>
      </c>
      <c r="D157" s="68">
        <v>42160</v>
      </c>
      <c r="E157">
        <v>0</v>
      </c>
      <c r="G157" s="68">
        <v>42160</v>
      </c>
      <c r="H157">
        <v>0</v>
      </c>
      <c r="J157" s="68">
        <v>41430</v>
      </c>
      <c r="K157">
        <v>0</v>
      </c>
    </row>
    <row r="158" spans="1:11" x14ac:dyDescent="0.75">
      <c r="A158" s="68">
        <v>41796</v>
      </c>
      <c r="B158">
        <v>0</v>
      </c>
      <c r="D158" s="68">
        <v>42161</v>
      </c>
      <c r="E158">
        <v>0</v>
      </c>
      <c r="G158" s="68">
        <v>42161</v>
      </c>
      <c r="H158">
        <v>0</v>
      </c>
      <c r="J158" s="68">
        <v>41431</v>
      </c>
      <c r="K158">
        <v>11.4</v>
      </c>
    </row>
    <row r="159" spans="1:11" x14ac:dyDescent="0.75">
      <c r="A159" s="68">
        <v>41797</v>
      </c>
      <c r="B159">
        <v>0</v>
      </c>
      <c r="D159" s="68">
        <v>42162</v>
      </c>
      <c r="E159">
        <v>0</v>
      </c>
      <c r="G159" s="68">
        <v>42162</v>
      </c>
      <c r="H159">
        <v>0</v>
      </c>
      <c r="J159" s="68">
        <v>41432</v>
      </c>
      <c r="K159">
        <v>1.6</v>
      </c>
    </row>
    <row r="160" spans="1:11" x14ac:dyDescent="0.75">
      <c r="A160" s="68">
        <v>41798</v>
      </c>
      <c r="B160">
        <v>0.2</v>
      </c>
      <c r="D160" s="68">
        <v>42163</v>
      </c>
      <c r="E160">
        <v>0</v>
      </c>
      <c r="G160" s="68">
        <v>42163</v>
      </c>
      <c r="H160">
        <v>0</v>
      </c>
      <c r="J160" s="68">
        <v>41433</v>
      </c>
      <c r="K160">
        <v>2.8</v>
      </c>
    </row>
    <row r="161" spans="1:11" x14ac:dyDescent="0.75">
      <c r="A161" s="68">
        <v>41799</v>
      </c>
      <c r="B161">
        <v>0</v>
      </c>
      <c r="D161" s="68">
        <v>42164</v>
      </c>
      <c r="E161">
        <v>0</v>
      </c>
      <c r="G161" s="68">
        <v>42164</v>
      </c>
      <c r="H161">
        <v>0</v>
      </c>
      <c r="J161" s="68">
        <v>41434</v>
      </c>
      <c r="K161">
        <v>0.6</v>
      </c>
    </row>
    <row r="162" spans="1:11" x14ac:dyDescent="0.75">
      <c r="A162" s="68">
        <v>41800</v>
      </c>
      <c r="B162">
        <v>0</v>
      </c>
      <c r="D162" s="68">
        <v>42165</v>
      </c>
      <c r="E162">
        <v>0</v>
      </c>
      <c r="G162" s="68">
        <v>42165</v>
      </c>
      <c r="H162">
        <v>0</v>
      </c>
      <c r="J162" s="68">
        <v>41435</v>
      </c>
      <c r="K162">
        <v>1.2</v>
      </c>
    </row>
    <row r="163" spans="1:11" x14ac:dyDescent="0.75">
      <c r="A163" s="68">
        <v>41801</v>
      </c>
      <c r="B163">
        <v>0</v>
      </c>
      <c r="D163" s="68">
        <v>42166</v>
      </c>
      <c r="E163">
        <v>0</v>
      </c>
      <c r="G163" s="68">
        <v>42166</v>
      </c>
      <c r="H163">
        <v>0</v>
      </c>
      <c r="J163" s="68">
        <v>41436</v>
      </c>
      <c r="K163">
        <v>19.600000000000001</v>
      </c>
    </row>
    <row r="164" spans="1:11" x14ac:dyDescent="0.75">
      <c r="A164" s="68">
        <v>41802</v>
      </c>
      <c r="B164">
        <v>0</v>
      </c>
      <c r="D164" s="68">
        <v>42167</v>
      </c>
      <c r="E164">
        <v>0</v>
      </c>
      <c r="G164" s="68">
        <v>42167</v>
      </c>
      <c r="H164">
        <v>0</v>
      </c>
      <c r="J164" s="68">
        <v>41437</v>
      </c>
      <c r="K164">
        <v>7.4</v>
      </c>
    </row>
    <row r="165" spans="1:11" x14ac:dyDescent="0.75">
      <c r="A165" s="68">
        <v>41803</v>
      </c>
      <c r="B165">
        <v>0</v>
      </c>
      <c r="D165" s="68">
        <v>42168</v>
      </c>
      <c r="E165">
        <v>0</v>
      </c>
      <c r="G165" s="68">
        <v>42168</v>
      </c>
      <c r="H165">
        <v>0</v>
      </c>
      <c r="J165" s="68">
        <v>41438</v>
      </c>
      <c r="K165">
        <v>0.2</v>
      </c>
    </row>
    <row r="166" spans="1:11" x14ac:dyDescent="0.75">
      <c r="A166" s="68">
        <v>41804</v>
      </c>
      <c r="B166">
        <v>3.6</v>
      </c>
      <c r="D166" s="68">
        <v>42169</v>
      </c>
      <c r="E166">
        <v>0</v>
      </c>
      <c r="G166" s="68">
        <v>42169</v>
      </c>
      <c r="H166">
        <v>0</v>
      </c>
      <c r="J166" s="68">
        <v>41439</v>
      </c>
      <c r="K166">
        <v>0</v>
      </c>
    </row>
    <row r="167" spans="1:11" x14ac:dyDescent="0.75">
      <c r="A167" s="68">
        <v>41805</v>
      </c>
      <c r="B167">
        <v>0</v>
      </c>
      <c r="D167" s="68">
        <v>42170</v>
      </c>
      <c r="E167">
        <v>0</v>
      </c>
      <c r="G167" s="68">
        <v>42170</v>
      </c>
      <c r="H167">
        <v>0</v>
      </c>
      <c r="J167" s="68">
        <v>41440</v>
      </c>
      <c r="K167">
        <v>1.2</v>
      </c>
    </row>
    <row r="168" spans="1:11" x14ac:dyDescent="0.75">
      <c r="A168" s="68">
        <v>41806</v>
      </c>
      <c r="B168">
        <v>0</v>
      </c>
      <c r="D168" s="68">
        <v>42171</v>
      </c>
      <c r="E168">
        <v>0</v>
      </c>
      <c r="G168" s="68">
        <v>42171</v>
      </c>
      <c r="H168">
        <v>0</v>
      </c>
      <c r="J168" s="68">
        <v>41441</v>
      </c>
      <c r="K168">
        <v>0.4</v>
      </c>
    </row>
    <row r="169" spans="1:11" x14ac:dyDescent="0.75">
      <c r="A169" s="68">
        <v>41807</v>
      </c>
      <c r="B169">
        <v>0</v>
      </c>
      <c r="D169" s="68">
        <v>42172</v>
      </c>
      <c r="E169">
        <v>0</v>
      </c>
      <c r="G169" s="68">
        <v>42172</v>
      </c>
      <c r="H169">
        <v>0</v>
      </c>
      <c r="J169" s="68">
        <v>41442</v>
      </c>
      <c r="K169">
        <v>2.4</v>
      </c>
    </row>
    <row r="170" spans="1:11" x14ac:dyDescent="0.75">
      <c r="A170" s="68">
        <v>41808</v>
      </c>
      <c r="B170">
        <v>1.6</v>
      </c>
      <c r="D170" s="68">
        <v>42173</v>
      </c>
      <c r="E170">
        <v>7</v>
      </c>
      <c r="G170" s="68">
        <v>42173</v>
      </c>
      <c r="H170">
        <v>1.6</v>
      </c>
      <c r="J170" s="68">
        <v>41443</v>
      </c>
      <c r="K170">
        <v>1.8</v>
      </c>
    </row>
    <row r="171" spans="1:11" x14ac:dyDescent="0.75">
      <c r="A171" s="68">
        <v>41809</v>
      </c>
      <c r="B171">
        <v>20.8</v>
      </c>
      <c r="D171" s="68">
        <v>42174</v>
      </c>
      <c r="E171">
        <v>0</v>
      </c>
      <c r="G171" s="68">
        <v>42174</v>
      </c>
      <c r="H171">
        <v>0.4</v>
      </c>
      <c r="J171" s="68">
        <v>41444</v>
      </c>
      <c r="K171">
        <v>6.8</v>
      </c>
    </row>
    <row r="172" spans="1:11" x14ac:dyDescent="0.75">
      <c r="A172" s="68">
        <v>41810</v>
      </c>
      <c r="B172">
        <v>3.2</v>
      </c>
      <c r="D172" s="68">
        <v>42175</v>
      </c>
      <c r="E172">
        <v>0</v>
      </c>
      <c r="G172" s="68">
        <v>42175</v>
      </c>
      <c r="H172">
        <v>0</v>
      </c>
      <c r="J172" s="68">
        <v>41445</v>
      </c>
      <c r="K172">
        <v>5.4</v>
      </c>
    </row>
    <row r="173" spans="1:11" x14ac:dyDescent="0.75">
      <c r="A173" s="68">
        <v>41811</v>
      </c>
      <c r="B173">
        <v>1.2</v>
      </c>
      <c r="D173" s="68">
        <v>42176</v>
      </c>
      <c r="E173">
        <v>0</v>
      </c>
      <c r="G173" s="68">
        <v>42176</v>
      </c>
      <c r="H173">
        <v>0</v>
      </c>
      <c r="J173" s="68">
        <v>41446</v>
      </c>
      <c r="K173">
        <v>0</v>
      </c>
    </row>
    <row r="174" spans="1:11" x14ac:dyDescent="0.75">
      <c r="A174" s="68">
        <v>41812</v>
      </c>
      <c r="B174">
        <v>0</v>
      </c>
      <c r="D174" s="68">
        <v>42177</v>
      </c>
      <c r="E174">
        <v>0</v>
      </c>
      <c r="G174" s="68">
        <v>42177</v>
      </c>
      <c r="H174">
        <v>0</v>
      </c>
      <c r="J174" s="68">
        <v>41447</v>
      </c>
      <c r="K174">
        <v>0</v>
      </c>
    </row>
    <row r="175" spans="1:11" x14ac:dyDescent="0.75">
      <c r="A175" s="68">
        <v>41813</v>
      </c>
      <c r="B175">
        <v>15.4</v>
      </c>
      <c r="D175" s="68">
        <v>42178</v>
      </c>
      <c r="E175">
        <v>1.4</v>
      </c>
      <c r="G175" s="68">
        <v>42178</v>
      </c>
      <c r="H175">
        <v>0</v>
      </c>
      <c r="J175" s="68">
        <v>41448</v>
      </c>
      <c r="K175">
        <v>0.8</v>
      </c>
    </row>
    <row r="176" spans="1:11" x14ac:dyDescent="0.75">
      <c r="A176" s="68">
        <v>41814</v>
      </c>
      <c r="B176">
        <v>1.2</v>
      </c>
      <c r="D176" s="68">
        <v>42179</v>
      </c>
      <c r="E176">
        <v>13.4</v>
      </c>
      <c r="G176" s="68">
        <v>42179</v>
      </c>
      <c r="H176">
        <v>0</v>
      </c>
      <c r="J176" s="68">
        <v>41449</v>
      </c>
      <c r="K176">
        <v>7</v>
      </c>
    </row>
    <row r="177" spans="1:11" x14ac:dyDescent="0.75">
      <c r="A177" s="68">
        <v>41815</v>
      </c>
      <c r="B177">
        <v>0</v>
      </c>
      <c r="D177" s="68">
        <v>42180</v>
      </c>
      <c r="E177">
        <v>4</v>
      </c>
      <c r="G177" s="68">
        <v>42180</v>
      </c>
      <c r="H177">
        <v>0</v>
      </c>
      <c r="J177" s="68">
        <v>41450</v>
      </c>
      <c r="K177">
        <v>0</v>
      </c>
    </row>
    <row r="178" spans="1:11" x14ac:dyDescent="0.75">
      <c r="A178" s="68">
        <v>41816</v>
      </c>
      <c r="B178">
        <v>5.8</v>
      </c>
      <c r="D178" s="68">
        <v>42181</v>
      </c>
      <c r="E178">
        <v>0</v>
      </c>
      <c r="G178" s="68">
        <v>42181</v>
      </c>
      <c r="H178">
        <v>0</v>
      </c>
      <c r="J178" s="68">
        <v>41451</v>
      </c>
      <c r="K178">
        <v>1.4</v>
      </c>
    </row>
    <row r="179" spans="1:11" x14ac:dyDescent="0.75">
      <c r="A179" s="68">
        <v>41817</v>
      </c>
      <c r="B179">
        <v>20.399999999999999</v>
      </c>
      <c r="D179" s="68">
        <v>42182</v>
      </c>
      <c r="E179">
        <v>0</v>
      </c>
      <c r="G179" s="68">
        <v>42182</v>
      </c>
      <c r="H179">
        <v>0</v>
      </c>
      <c r="J179" s="68">
        <v>41452</v>
      </c>
      <c r="K179">
        <v>2</v>
      </c>
    </row>
    <row r="180" spans="1:11" x14ac:dyDescent="0.75">
      <c r="A180" s="68">
        <v>41818</v>
      </c>
      <c r="B180">
        <v>20.399999999999999</v>
      </c>
      <c r="D180" s="68">
        <v>42183</v>
      </c>
      <c r="E180">
        <v>0</v>
      </c>
      <c r="G180" s="68">
        <v>42183</v>
      </c>
      <c r="H180">
        <v>0</v>
      </c>
      <c r="J180" s="68">
        <v>41453</v>
      </c>
      <c r="K180">
        <v>3.4</v>
      </c>
    </row>
    <row r="181" spans="1:11" x14ac:dyDescent="0.75">
      <c r="A181" s="68">
        <v>41819</v>
      </c>
      <c r="B181">
        <v>0.6</v>
      </c>
      <c r="D181" s="68">
        <v>42184</v>
      </c>
      <c r="E181">
        <v>0</v>
      </c>
      <c r="G181" s="68">
        <v>42184</v>
      </c>
      <c r="H181">
        <v>0</v>
      </c>
      <c r="J181" s="68">
        <v>41454</v>
      </c>
      <c r="K181">
        <v>0</v>
      </c>
    </row>
    <row r="182" spans="1:11" x14ac:dyDescent="0.75">
      <c r="A182" s="68">
        <v>41820</v>
      </c>
      <c r="B182">
        <v>0</v>
      </c>
      <c r="D182" s="68">
        <v>42185</v>
      </c>
      <c r="E182">
        <v>0</v>
      </c>
      <c r="G182" s="68">
        <v>42185</v>
      </c>
      <c r="H182">
        <v>0</v>
      </c>
      <c r="J182" s="68">
        <v>41455</v>
      </c>
      <c r="K182">
        <v>0</v>
      </c>
    </row>
    <row r="183" spans="1:11" x14ac:dyDescent="0.75">
      <c r="A183" s="68">
        <v>41821</v>
      </c>
      <c r="B183">
        <v>0</v>
      </c>
      <c r="D183" s="68">
        <v>42186</v>
      </c>
      <c r="E183">
        <v>0</v>
      </c>
      <c r="G183" s="68">
        <v>42186</v>
      </c>
      <c r="H183">
        <v>0</v>
      </c>
      <c r="J183" s="68">
        <v>41456</v>
      </c>
      <c r="K183">
        <v>1.6</v>
      </c>
    </row>
    <row r="184" spans="1:11" x14ac:dyDescent="0.75">
      <c r="A184" s="68">
        <v>41822</v>
      </c>
      <c r="B184">
        <v>1.8</v>
      </c>
      <c r="D184" s="68">
        <v>42187</v>
      </c>
      <c r="E184">
        <v>0</v>
      </c>
      <c r="G184" s="68">
        <v>42187</v>
      </c>
      <c r="H184">
        <v>0</v>
      </c>
      <c r="J184" s="68">
        <v>41457</v>
      </c>
      <c r="K184">
        <v>0.2</v>
      </c>
    </row>
    <row r="185" spans="1:11" x14ac:dyDescent="0.75">
      <c r="A185" s="68">
        <v>41823</v>
      </c>
      <c r="B185">
        <v>6.2</v>
      </c>
      <c r="D185" s="68">
        <v>42188</v>
      </c>
      <c r="E185">
        <v>0</v>
      </c>
      <c r="G185" s="68">
        <v>42188</v>
      </c>
      <c r="H185">
        <v>0</v>
      </c>
      <c r="J185" s="68">
        <v>41458</v>
      </c>
      <c r="K185">
        <v>0</v>
      </c>
    </row>
    <row r="186" spans="1:11" x14ac:dyDescent="0.75">
      <c r="A186" s="68">
        <v>41824</v>
      </c>
      <c r="B186">
        <v>9.4</v>
      </c>
      <c r="D186" s="68">
        <v>42189</v>
      </c>
      <c r="E186">
        <v>0</v>
      </c>
      <c r="G186" s="68">
        <v>42189</v>
      </c>
      <c r="H186">
        <v>0</v>
      </c>
      <c r="J186" s="68">
        <v>41459</v>
      </c>
      <c r="K186">
        <v>0</v>
      </c>
    </row>
    <row r="187" spans="1:11" x14ac:dyDescent="0.75">
      <c r="A187" s="68">
        <v>41825</v>
      </c>
      <c r="B187">
        <v>26.6</v>
      </c>
      <c r="D187" s="68">
        <v>42190</v>
      </c>
      <c r="E187">
        <v>0</v>
      </c>
      <c r="G187" s="68">
        <v>42190</v>
      </c>
      <c r="H187">
        <v>0</v>
      </c>
      <c r="J187" s="68">
        <v>41460</v>
      </c>
      <c r="K187">
        <v>0</v>
      </c>
    </row>
    <row r="188" spans="1:11" x14ac:dyDescent="0.75">
      <c r="A188" s="68">
        <v>41826</v>
      </c>
      <c r="B188">
        <v>13.6</v>
      </c>
      <c r="D188" s="68">
        <v>42191</v>
      </c>
      <c r="E188">
        <v>0</v>
      </c>
      <c r="G188" s="68">
        <v>42191</v>
      </c>
      <c r="H188">
        <v>0</v>
      </c>
      <c r="J188" s="68">
        <v>41461</v>
      </c>
      <c r="K188">
        <v>0</v>
      </c>
    </row>
    <row r="189" spans="1:11" x14ac:dyDescent="0.75">
      <c r="A189" s="68">
        <v>41827</v>
      </c>
      <c r="B189">
        <v>0</v>
      </c>
      <c r="D189" s="68">
        <v>42192</v>
      </c>
      <c r="E189">
        <v>0.2</v>
      </c>
      <c r="G189" s="68">
        <v>42192</v>
      </c>
      <c r="H189">
        <v>0</v>
      </c>
      <c r="J189" s="68">
        <v>41462</v>
      </c>
      <c r="K189">
        <v>0</v>
      </c>
    </row>
    <row r="190" spans="1:11" x14ac:dyDescent="0.75">
      <c r="A190" s="68">
        <v>41828</v>
      </c>
      <c r="B190">
        <v>0</v>
      </c>
      <c r="D190" s="68">
        <v>42193</v>
      </c>
      <c r="E190">
        <v>0</v>
      </c>
      <c r="G190" s="68">
        <v>42193</v>
      </c>
      <c r="H190">
        <v>0</v>
      </c>
      <c r="J190" s="68">
        <v>41463</v>
      </c>
      <c r="K190">
        <v>0.6</v>
      </c>
    </row>
    <row r="191" spans="1:11" x14ac:dyDescent="0.75">
      <c r="A191" s="68">
        <v>41829</v>
      </c>
      <c r="B191">
        <v>0</v>
      </c>
      <c r="D191" s="68">
        <v>42194</v>
      </c>
      <c r="E191">
        <v>1</v>
      </c>
      <c r="G191" s="68">
        <v>42194</v>
      </c>
      <c r="H191">
        <v>0</v>
      </c>
      <c r="J191" s="68">
        <v>41464</v>
      </c>
      <c r="K191">
        <v>0.2</v>
      </c>
    </row>
    <row r="192" spans="1:11" x14ac:dyDescent="0.75">
      <c r="A192" s="68">
        <v>41830</v>
      </c>
      <c r="B192">
        <v>0</v>
      </c>
      <c r="D192" s="68">
        <v>42195</v>
      </c>
      <c r="E192">
        <v>1.2</v>
      </c>
      <c r="G192" s="68">
        <v>42195</v>
      </c>
      <c r="H192">
        <v>0</v>
      </c>
      <c r="J192" s="68">
        <v>41465</v>
      </c>
      <c r="K192">
        <v>3.4</v>
      </c>
    </row>
    <row r="193" spans="1:11" x14ac:dyDescent="0.75">
      <c r="A193" s="68">
        <v>41831</v>
      </c>
      <c r="B193">
        <v>0</v>
      </c>
      <c r="D193" s="68">
        <v>42196</v>
      </c>
      <c r="E193">
        <v>2.4</v>
      </c>
      <c r="G193" s="68">
        <v>42196</v>
      </c>
      <c r="H193">
        <v>10.8</v>
      </c>
      <c r="J193" s="68">
        <v>41466</v>
      </c>
      <c r="K193">
        <v>2.8</v>
      </c>
    </row>
    <row r="194" spans="1:11" x14ac:dyDescent="0.75">
      <c r="A194" s="68">
        <v>41832</v>
      </c>
      <c r="B194">
        <v>0</v>
      </c>
      <c r="D194" s="68">
        <v>42197</v>
      </c>
      <c r="E194">
        <v>4</v>
      </c>
      <c r="G194" s="68">
        <v>42197</v>
      </c>
      <c r="H194">
        <v>12</v>
      </c>
      <c r="J194" s="68">
        <v>41467</v>
      </c>
      <c r="K194">
        <v>0.2</v>
      </c>
    </row>
    <row r="195" spans="1:11" x14ac:dyDescent="0.75">
      <c r="A195" s="68">
        <v>41833</v>
      </c>
      <c r="B195">
        <v>0</v>
      </c>
      <c r="D195" s="68">
        <v>42198</v>
      </c>
      <c r="E195">
        <v>0</v>
      </c>
      <c r="G195" s="68">
        <v>42198</v>
      </c>
      <c r="H195">
        <v>0</v>
      </c>
      <c r="J195" s="68">
        <v>41468</v>
      </c>
      <c r="K195">
        <v>2.2000000000000002</v>
      </c>
    </row>
    <row r="196" spans="1:11" x14ac:dyDescent="0.75">
      <c r="A196" s="68">
        <v>41834</v>
      </c>
      <c r="B196">
        <v>0</v>
      </c>
      <c r="D196" s="68">
        <v>42199</v>
      </c>
      <c r="E196">
        <v>0</v>
      </c>
      <c r="G196" s="68">
        <v>42199</v>
      </c>
      <c r="H196">
        <v>0</v>
      </c>
      <c r="J196" s="68">
        <v>41469</v>
      </c>
      <c r="K196">
        <v>1.4</v>
      </c>
    </row>
    <row r="197" spans="1:11" x14ac:dyDescent="0.75">
      <c r="A197" s="68">
        <v>41835</v>
      </c>
      <c r="B197">
        <v>0</v>
      </c>
      <c r="D197" s="68">
        <v>42200</v>
      </c>
      <c r="E197">
        <v>0</v>
      </c>
      <c r="G197" s="68">
        <v>42200</v>
      </c>
      <c r="H197">
        <v>0</v>
      </c>
      <c r="J197" s="68">
        <v>41470</v>
      </c>
      <c r="K197">
        <v>0</v>
      </c>
    </row>
    <row r="198" spans="1:11" x14ac:dyDescent="0.75">
      <c r="A198" s="68">
        <v>41836</v>
      </c>
      <c r="B198">
        <v>0</v>
      </c>
      <c r="D198" s="68">
        <v>42201</v>
      </c>
      <c r="E198">
        <v>0</v>
      </c>
      <c r="G198" s="68">
        <v>42201</v>
      </c>
      <c r="H198">
        <v>0</v>
      </c>
      <c r="J198" s="68">
        <v>41471</v>
      </c>
      <c r="K198">
        <v>0</v>
      </c>
    </row>
    <row r="199" spans="1:11" x14ac:dyDescent="0.75">
      <c r="A199" s="68">
        <v>41837</v>
      </c>
      <c r="B199">
        <v>0</v>
      </c>
      <c r="D199" s="68">
        <v>42202</v>
      </c>
      <c r="E199">
        <v>0</v>
      </c>
      <c r="G199" s="68">
        <v>42202</v>
      </c>
      <c r="H199">
        <v>0</v>
      </c>
      <c r="J199" s="68">
        <v>41472</v>
      </c>
      <c r="K199">
        <v>0</v>
      </c>
    </row>
    <row r="200" spans="1:11" x14ac:dyDescent="0.75">
      <c r="A200" s="68">
        <v>41838</v>
      </c>
      <c r="B200">
        <v>37</v>
      </c>
      <c r="D200" s="68">
        <v>42203</v>
      </c>
      <c r="E200">
        <v>0</v>
      </c>
      <c r="G200" s="68">
        <v>42203</v>
      </c>
      <c r="H200">
        <v>0</v>
      </c>
      <c r="J200" s="68">
        <v>41473</v>
      </c>
      <c r="K200">
        <v>0</v>
      </c>
    </row>
    <row r="201" spans="1:11" x14ac:dyDescent="0.75">
      <c r="A201" s="68">
        <v>41839</v>
      </c>
      <c r="B201">
        <v>1.8</v>
      </c>
      <c r="D201" s="68">
        <v>42204</v>
      </c>
      <c r="E201">
        <v>0</v>
      </c>
      <c r="G201" s="68">
        <v>42204</v>
      </c>
      <c r="H201">
        <v>0</v>
      </c>
      <c r="J201" s="68">
        <v>41474</v>
      </c>
      <c r="K201">
        <v>0</v>
      </c>
    </row>
    <row r="202" spans="1:11" x14ac:dyDescent="0.75">
      <c r="A202" s="68">
        <v>41840</v>
      </c>
      <c r="B202">
        <v>0</v>
      </c>
      <c r="D202" s="68">
        <v>42205</v>
      </c>
      <c r="E202">
        <v>0.6</v>
      </c>
      <c r="G202" s="68">
        <v>42205</v>
      </c>
      <c r="H202">
        <v>0</v>
      </c>
      <c r="J202" s="68">
        <v>41475</v>
      </c>
      <c r="K202">
        <v>0</v>
      </c>
    </row>
    <row r="203" spans="1:11" x14ac:dyDescent="0.75">
      <c r="A203" s="68">
        <v>41841</v>
      </c>
      <c r="B203">
        <v>0</v>
      </c>
      <c r="D203" s="68">
        <v>42206</v>
      </c>
      <c r="E203">
        <v>0</v>
      </c>
      <c r="G203" s="68">
        <v>42206</v>
      </c>
      <c r="H203">
        <v>0</v>
      </c>
      <c r="J203" s="68">
        <v>41476</v>
      </c>
      <c r="K203">
        <v>0</v>
      </c>
    </row>
    <row r="204" spans="1:11" x14ac:dyDescent="0.75">
      <c r="A204" s="68">
        <v>41842</v>
      </c>
      <c r="B204">
        <v>8</v>
      </c>
      <c r="D204" s="68">
        <v>42207</v>
      </c>
      <c r="E204">
        <v>0</v>
      </c>
      <c r="G204" s="68">
        <v>42207</v>
      </c>
      <c r="H204">
        <v>0</v>
      </c>
      <c r="J204" s="68">
        <v>41477</v>
      </c>
      <c r="K204">
        <v>0</v>
      </c>
    </row>
    <row r="205" spans="1:11" x14ac:dyDescent="0.75">
      <c r="A205" s="68">
        <v>41843</v>
      </c>
      <c r="B205">
        <v>18.2</v>
      </c>
      <c r="D205" s="68">
        <v>42208</v>
      </c>
      <c r="E205">
        <v>8.4</v>
      </c>
      <c r="G205" s="68">
        <v>42208</v>
      </c>
      <c r="H205">
        <v>0.4</v>
      </c>
      <c r="J205" s="68">
        <v>41478</v>
      </c>
      <c r="K205">
        <v>0</v>
      </c>
    </row>
    <row r="206" spans="1:11" x14ac:dyDescent="0.75">
      <c r="A206" s="68">
        <v>41844</v>
      </c>
      <c r="B206">
        <v>0.6</v>
      </c>
      <c r="D206" s="68">
        <v>42209</v>
      </c>
      <c r="E206">
        <v>4</v>
      </c>
      <c r="G206" s="68">
        <v>42209</v>
      </c>
      <c r="H206">
        <v>1</v>
      </c>
      <c r="J206" s="68">
        <v>41479</v>
      </c>
      <c r="K206">
        <v>0</v>
      </c>
    </row>
    <row r="207" spans="1:11" x14ac:dyDescent="0.75">
      <c r="A207" s="68">
        <v>41845</v>
      </c>
      <c r="B207">
        <v>0</v>
      </c>
      <c r="D207" s="68">
        <v>42210</v>
      </c>
      <c r="E207">
        <v>4.2</v>
      </c>
      <c r="G207" s="68">
        <v>42210</v>
      </c>
      <c r="H207">
        <v>10.8</v>
      </c>
      <c r="J207" s="68">
        <v>41480</v>
      </c>
      <c r="K207">
        <v>0</v>
      </c>
    </row>
    <row r="208" spans="1:11" x14ac:dyDescent="0.75">
      <c r="A208" s="68">
        <v>41846</v>
      </c>
      <c r="B208">
        <v>0</v>
      </c>
      <c r="D208" s="68">
        <v>42211</v>
      </c>
      <c r="E208">
        <v>0</v>
      </c>
      <c r="G208" s="68">
        <v>42211</v>
      </c>
      <c r="H208">
        <v>0.6</v>
      </c>
      <c r="J208" s="68">
        <v>41481</v>
      </c>
      <c r="K208">
        <v>0</v>
      </c>
    </row>
    <row r="209" spans="1:11" x14ac:dyDescent="0.75">
      <c r="A209" s="68">
        <v>41847</v>
      </c>
      <c r="B209">
        <v>0</v>
      </c>
      <c r="D209" s="68">
        <v>42212</v>
      </c>
      <c r="E209">
        <v>0</v>
      </c>
      <c r="G209" s="68">
        <v>42212</v>
      </c>
      <c r="H209">
        <v>0</v>
      </c>
      <c r="J209" s="68">
        <v>41482</v>
      </c>
      <c r="K209">
        <v>0</v>
      </c>
    </row>
    <row r="210" spans="1:11" x14ac:dyDescent="0.75">
      <c r="A210" s="68">
        <v>41848</v>
      </c>
      <c r="B210">
        <v>0</v>
      </c>
      <c r="D210" s="68">
        <v>42213</v>
      </c>
      <c r="E210">
        <v>0</v>
      </c>
      <c r="G210" s="68">
        <v>42213</v>
      </c>
      <c r="H210">
        <v>0</v>
      </c>
      <c r="J210" s="68">
        <v>41483</v>
      </c>
      <c r="K210">
        <v>0</v>
      </c>
    </row>
    <row r="211" spans="1:11" x14ac:dyDescent="0.75">
      <c r="A211" s="68">
        <v>41849</v>
      </c>
      <c r="B211">
        <v>0</v>
      </c>
      <c r="D211" s="68">
        <v>42214</v>
      </c>
      <c r="E211">
        <v>0</v>
      </c>
      <c r="G211" s="68">
        <v>42214</v>
      </c>
      <c r="H211">
        <v>0</v>
      </c>
      <c r="J211" s="68">
        <v>41484</v>
      </c>
      <c r="K211">
        <v>0</v>
      </c>
    </row>
    <row r="212" spans="1:11" x14ac:dyDescent="0.75">
      <c r="A212" s="68">
        <v>41850</v>
      </c>
      <c r="B212">
        <v>0</v>
      </c>
      <c r="D212" s="68">
        <v>42215</v>
      </c>
      <c r="E212">
        <v>0</v>
      </c>
      <c r="G212" s="68">
        <v>42215</v>
      </c>
      <c r="H212">
        <v>0</v>
      </c>
      <c r="J212" s="68">
        <v>41485</v>
      </c>
      <c r="K212">
        <v>0</v>
      </c>
    </row>
    <row r="213" spans="1:11" x14ac:dyDescent="0.75">
      <c r="A213" s="68">
        <v>41851</v>
      </c>
      <c r="B213">
        <v>0</v>
      </c>
      <c r="D213" s="68">
        <v>42216</v>
      </c>
      <c r="E213">
        <v>0</v>
      </c>
      <c r="G213" s="68">
        <v>42216</v>
      </c>
      <c r="H213">
        <v>0</v>
      </c>
      <c r="J213" s="68">
        <v>41486</v>
      </c>
      <c r="K213">
        <v>5.4</v>
      </c>
    </row>
    <row r="214" spans="1:11" x14ac:dyDescent="0.75">
      <c r="A214" s="68">
        <v>41852</v>
      </c>
      <c r="B214">
        <v>0</v>
      </c>
      <c r="D214" s="68">
        <v>42217</v>
      </c>
      <c r="E214">
        <v>0</v>
      </c>
      <c r="G214" s="68">
        <v>42217</v>
      </c>
      <c r="H214">
        <v>0</v>
      </c>
      <c r="J214" s="68">
        <v>41487</v>
      </c>
      <c r="K214">
        <v>0.4</v>
      </c>
    </row>
    <row r="215" spans="1:11" x14ac:dyDescent="0.75">
      <c r="A215" s="68">
        <v>41853</v>
      </c>
      <c r="B215">
        <v>0</v>
      </c>
      <c r="D215" s="68">
        <v>42218</v>
      </c>
      <c r="E215">
        <v>0</v>
      </c>
      <c r="G215" s="68">
        <v>42218</v>
      </c>
      <c r="H215">
        <v>0</v>
      </c>
      <c r="J215" s="68">
        <v>41488</v>
      </c>
      <c r="K215">
        <v>0</v>
      </c>
    </row>
    <row r="216" spans="1:11" x14ac:dyDescent="0.75">
      <c r="A216" s="68">
        <v>41854</v>
      </c>
      <c r="B216">
        <v>0</v>
      </c>
      <c r="D216" s="68">
        <v>42219</v>
      </c>
      <c r="E216">
        <v>0</v>
      </c>
      <c r="G216" s="68">
        <v>42219</v>
      </c>
      <c r="H216">
        <v>0</v>
      </c>
      <c r="J216" s="68">
        <v>41489</v>
      </c>
      <c r="K216">
        <v>0</v>
      </c>
    </row>
    <row r="217" spans="1:11" x14ac:dyDescent="0.75">
      <c r="A217" s="68">
        <v>41855</v>
      </c>
      <c r="B217">
        <v>0</v>
      </c>
      <c r="D217" s="68">
        <v>42220</v>
      </c>
      <c r="E217">
        <v>0</v>
      </c>
      <c r="G217" s="68">
        <v>42220</v>
      </c>
      <c r="H217">
        <v>6.6</v>
      </c>
      <c r="J217" s="68">
        <v>41490</v>
      </c>
      <c r="K217">
        <v>0</v>
      </c>
    </row>
    <row r="218" spans="1:11" x14ac:dyDescent="0.75">
      <c r="A218" s="68">
        <v>41856</v>
      </c>
      <c r="B218">
        <v>0</v>
      </c>
      <c r="D218" s="68">
        <v>42221</v>
      </c>
      <c r="E218">
        <v>0</v>
      </c>
      <c r="G218" s="68">
        <v>42221</v>
      </c>
      <c r="H218">
        <v>4.8</v>
      </c>
      <c r="J218" s="68">
        <v>41491</v>
      </c>
      <c r="K218">
        <v>0</v>
      </c>
    </row>
    <row r="219" spans="1:11" x14ac:dyDescent="0.75">
      <c r="A219" s="68">
        <v>41857</v>
      </c>
      <c r="B219">
        <v>0</v>
      </c>
      <c r="D219" s="68">
        <v>42222</v>
      </c>
      <c r="E219">
        <v>3.2</v>
      </c>
      <c r="G219" s="68">
        <v>42222</v>
      </c>
      <c r="H219">
        <v>0</v>
      </c>
      <c r="J219" s="68">
        <v>41492</v>
      </c>
      <c r="K219">
        <v>0</v>
      </c>
    </row>
    <row r="220" spans="1:11" x14ac:dyDescent="0.75">
      <c r="A220" s="68">
        <v>41858</v>
      </c>
      <c r="B220">
        <v>0</v>
      </c>
      <c r="D220" s="68">
        <v>42223</v>
      </c>
      <c r="E220">
        <v>14.6</v>
      </c>
      <c r="G220" s="68">
        <v>42223</v>
      </c>
      <c r="H220">
        <v>0.2</v>
      </c>
      <c r="J220" s="68">
        <v>41493</v>
      </c>
      <c r="K220">
        <v>0</v>
      </c>
    </row>
    <row r="221" spans="1:11" x14ac:dyDescent="0.75">
      <c r="A221" s="68">
        <v>41859</v>
      </c>
      <c r="B221">
        <v>0</v>
      </c>
      <c r="D221" s="68">
        <v>42224</v>
      </c>
      <c r="E221">
        <v>24.4</v>
      </c>
      <c r="G221" s="68">
        <v>42224</v>
      </c>
      <c r="H221">
        <v>5</v>
      </c>
      <c r="J221" s="68">
        <v>41494</v>
      </c>
      <c r="K221">
        <v>0</v>
      </c>
    </row>
    <row r="222" spans="1:11" x14ac:dyDescent="0.75">
      <c r="A222" s="68">
        <v>41860</v>
      </c>
      <c r="B222">
        <v>0</v>
      </c>
      <c r="D222" s="68">
        <v>42225</v>
      </c>
      <c r="E222">
        <v>1.8</v>
      </c>
      <c r="G222" s="68">
        <v>42225</v>
      </c>
      <c r="H222">
        <v>1</v>
      </c>
      <c r="J222" s="68">
        <v>41495</v>
      </c>
      <c r="K222">
        <v>0</v>
      </c>
    </row>
    <row r="223" spans="1:11" x14ac:dyDescent="0.75">
      <c r="A223" s="68">
        <v>41861</v>
      </c>
      <c r="B223">
        <v>0</v>
      </c>
      <c r="D223" s="68">
        <v>42226</v>
      </c>
      <c r="E223">
        <v>0</v>
      </c>
      <c r="G223" s="68">
        <v>42226</v>
      </c>
      <c r="H223">
        <v>0</v>
      </c>
      <c r="J223" s="68">
        <v>41496</v>
      </c>
      <c r="K223">
        <v>0</v>
      </c>
    </row>
    <row r="224" spans="1:11" x14ac:dyDescent="0.75">
      <c r="A224" s="68">
        <v>41862</v>
      </c>
      <c r="B224">
        <v>0</v>
      </c>
      <c r="D224" s="68">
        <v>42227</v>
      </c>
      <c r="E224">
        <v>0</v>
      </c>
      <c r="G224" s="68">
        <v>42227</v>
      </c>
      <c r="H224">
        <v>0</v>
      </c>
      <c r="J224" s="68">
        <v>41497</v>
      </c>
      <c r="K224">
        <v>0.4</v>
      </c>
    </row>
    <row r="225" spans="1:11" x14ac:dyDescent="0.75">
      <c r="A225" s="68">
        <v>41863</v>
      </c>
      <c r="B225">
        <v>0</v>
      </c>
      <c r="D225" s="68">
        <v>42228</v>
      </c>
      <c r="E225">
        <v>0</v>
      </c>
      <c r="G225" s="68">
        <v>42228</v>
      </c>
      <c r="H225">
        <v>0</v>
      </c>
      <c r="J225" s="68">
        <v>41498</v>
      </c>
      <c r="K225">
        <v>4.4000000000000004</v>
      </c>
    </row>
    <row r="226" spans="1:11" x14ac:dyDescent="0.75">
      <c r="A226" s="68">
        <v>41864</v>
      </c>
      <c r="B226">
        <v>0</v>
      </c>
      <c r="D226" s="68">
        <v>42229</v>
      </c>
      <c r="E226">
        <v>0</v>
      </c>
      <c r="G226" s="68">
        <v>42229</v>
      </c>
      <c r="H226">
        <v>0</v>
      </c>
      <c r="J226" s="68">
        <v>41499</v>
      </c>
      <c r="K226">
        <v>1</v>
      </c>
    </row>
    <row r="227" spans="1:11" x14ac:dyDescent="0.75">
      <c r="A227" s="68">
        <v>41865</v>
      </c>
      <c r="B227">
        <v>0</v>
      </c>
      <c r="D227" s="68">
        <v>42230</v>
      </c>
      <c r="E227">
        <v>0</v>
      </c>
      <c r="G227" s="68">
        <v>42230</v>
      </c>
      <c r="H227">
        <v>9.8000000000000007</v>
      </c>
      <c r="J227" s="68">
        <v>41500</v>
      </c>
      <c r="K227">
        <v>0.4</v>
      </c>
    </row>
    <row r="228" spans="1:11" x14ac:dyDescent="0.75">
      <c r="A228" s="68">
        <v>41866</v>
      </c>
      <c r="B228">
        <v>0</v>
      </c>
      <c r="D228" s="68">
        <v>42231</v>
      </c>
      <c r="E228">
        <v>0</v>
      </c>
      <c r="G228" s="68">
        <v>42231</v>
      </c>
      <c r="H228">
        <v>3</v>
      </c>
      <c r="J228" s="68">
        <v>41501</v>
      </c>
      <c r="K228">
        <v>8.4</v>
      </c>
    </row>
    <row r="229" spans="1:11" x14ac:dyDescent="0.75">
      <c r="A229" s="68">
        <v>41867</v>
      </c>
      <c r="B229">
        <v>0</v>
      </c>
      <c r="D229" s="68">
        <v>42232</v>
      </c>
      <c r="E229">
        <v>0</v>
      </c>
      <c r="G229" s="68">
        <v>42232</v>
      </c>
      <c r="H229">
        <v>0</v>
      </c>
      <c r="J229" s="68">
        <v>41502</v>
      </c>
      <c r="K229">
        <v>4.4000000000000004</v>
      </c>
    </row>
    <row r="230" spans="1:11" x14ac:dyDescent="0.75">
      <c r="A230" s="68">
        <v>41868</v>
      </c>
      <c r="B230">
        <v>0</v>
      </c>
      <c r="D230" s="68">
        <v>42233</v>
      </c>
      <c r="E230">
        <v>0</v>
      </c>
      <c r="G230" s="68">
        <v>42233</v>
      </c>
      <c r="H230">
        <v>0</v>
      </c>
      <c r="J230" s="68">
        <v>41503</v>
      </c>
      <c r="K230">
        <v>4.4000000000000004</v>
      </c>
    </row>
    <row r="231" spans="1:11" x14ac:dyDescent="0.75">
      <c r="A231" s="68">
        <v>41869</v>
      </c>
      <c r="B231">
        <v>0</v>
      </c>
      <c r="D231" s="68">
        <v>42234</v>
      </c>
      <c r="E231">
        <v>0</v>
      </c>
      <c r="G231" s="68">
        <v>42234</v>
      </c>
      <c r="H231">
        <v>0</v>
      </c>
      <c r="J231" s="68">
        <v>41504</v>
      </c>
      <c r="K231">
        <v>14.8</v>
      </c>
    </row>
    <row r="232" spans="1:11" x14ac:dyDescent="0.75">
      <c r="A232" s="68">
        <v>41870</v>
      </c>
      <c r="B232">
        <v>0</v>
      </c>
      <c r="D232" s="68">
        <v>42235</v>
      </c>
      <c r="E232">
        <v>0</v>
      </c>
      <c r="G232" s="68">
        <v>42235</v>
      </c>
      <c r="H232">
        <v>0</v>
      </c>
      <c r="J232" s="68">
        <v>41505</v>
      </c>
      <c r="K232">
        <v>5.6</v>
      </c>
    </row>
    <row r="233" spans="1:11" x14ac:dyDescent="0.75">
      <c r="A233" s="68">
        <v>41871</v>
      </c>
      <c r="B233">
        <v>0</v>
      </c>
      <c r="D233" s="68">
        <v>42236</v>
      </c>
      <c r="E233">
        <v>0</v>
      </c>
      <c r="G233" s="68">
        <v>42236</v>
      </c>
      <c r="H233">
        <v>0</v>
      </c>
      <c r="J233" s="68">
        <v>41506</v>
      </c>
      <c r="K233">
        <v>1.2</v>
      </c>
    </row>
    <row r="234" spans="1:11" x14ac:dyDescent="0.75">
      <c r="A234" s="68">
        <v>41872</v>
      </c>
      <c r="B234">
        <v>0</v>
      </c>
      <c r="D234" s="68">
        <v>42237</v>
      </c>
      <c r="E234">
        <v>0</v>
      </c>
      <c r="G234" s="68">
        <v>42237</v>
      </c>
      <c r="H234">
        <v>0</v>
      </c>
      <c r="J234" s="68">
        <v>41507</v>
      </c>
      <c r="K234">
        <v>0.4</v>
      </c>
    </row>
    <row r="235" spans="1:11" x14ac:dyDescent="0.75">
      <c r="A235" s="68">
        <v>41873</v>
      </c>
      <c r="B235">
        <v>0</v>
      </c>
      <c r="D235" s="68">
        <v>42238</v>
      </c>
      <c r="E235">
        <v>0</v>
      </c>
      <c r="G235" s="68">
        <v>42238</v>
      </c>
      <c r="H235">
        <v>0</v>
      </c>
      <c r="J235" s="68">
        <v>41508</v>
      </c>
      <c r="K235">
        <v>0.6</v>
      </c>
    </row>
    <row r="236" spans="1:11" x14ac:dyDescent="0.75">
      <c r="A236" s="68">
        <v>41874</v>
      </c>
      <c r="B236">
        <v>0</v>
      </c>
      <c r="D236" s="68">
        <v>42239</v>
      </c>
      <c r="E236">
        <v>0</v>
      </c>
      <c r="G236" s="68">
        <v>42239</v>
      </c>
      <c r="H236">
        <v>0</v>
      </c>
      <c r="J236" s="68">
        <v>41509</v>
      </c>
      <c r="K236">
        <v>5.2</v>
      </c>
    </row>
    <row r="237" spans="1:11" x14ac:dyDescent="0.75">
      <c r="A237" s="68">
        <v>41875</v>
      </c>
      <c r="B237">
        <v>0</v>
      </c>
      <c r="D237" s="68">
        <v>42240</v>
      </c>
      <c r="E237">
        <v>0</v>
      </c>
      <c r="G237" s="68">
        <v>42240</v>
      </c>
      <c r="H237">
        <v>0</v>
      </c>
      <c r="J237" s="68">
        <v>41510</v>
      </c>
      <c r="K237">
        <v>1.4</v>
      </c>
    </row>
    <row r="238" spans="1:11" x14ac:dyDescent="0.75">
      <c r="A238" s="68">
        <v>41876</v>
      </c>
      <c r="B238">
        <v>0</v>
      </c>
      <c r="D238" s="68">
        <v>42241</v>
      </c>
      <c r="E238">
        <v>0</v>
      </c>
      <c r="G238" s="68">
        <v>42241</v>
      </c>
      <c r="H238">
        <v>0</v>
      </c>
      <c r="J238" s="68">
        <v>41511</v>
      </c>
      <c r="K238">
        <v>0</v>
      </c>
    </row>
    <row r="239" spans="1:11" x14ac:dyDescent="0.75">
      <c r="A239" s="68">
        <v>41877</v>
      </c>
      <c r="B239">
        <v>0</v>
      </c>
      <c r="D239" s="68">
        <v>42242</v>
      </c>
      <c r="E239">
        <v>0</v>
      </c>
      <c r="G239" s="68">
        <v>42242</v>
      </c>
      <c r="H239">
        <v>0</v>
      </c>
      <c r="J239" s="68">
        <v>41512</v>
      </c>
      <c r="K239">
        <v>0</v>
      </c>
    </row>
    <row r="240" spans="1:11" x14ac:dyDescent="0.75">
      <c r="A240" s="68">
        <v>41878</v>
      </c>
      <c r="B240">
        <v>0</v>
      </c>
      <c r="D240" s="68">
        <v>42243</v>
      </c>
      <c r="E240">
        <v>2.8</v>
      </c>
      <c r="G240" s="68">
        <v>42243</v>
      </c>
      <c r="H240">
        <v>3</v>
      </c>
      <c r="J240" s="68">
        <v>41513</v>
      </c>
      <c r="K240">
        <v>0.4</v>
      </c>
    </row>
    <row r="241" spans="1:11" x14ac:dyDescent="0.75">
      <c r="A241" s="68">
        <v>41879</v>
      </c>
      <c r="B241">
        <v>0.4</v>
      </c>
      <c r="D241" s="68">
        <v>42244</v>
      </c>
      <c r="E241">
        <v>10.4</v>
      </c>
      <c r="G241" s="68">
        <v>42244</v>
      </c>
      <c r="H241">
        <v>6.8</v>
      </c>
      <c r="J241" s="68">
        <v>41514</v>
      </c>
      <c r="K241">
        <v>1.2</v>
      </c>
    </row>
    <row r="242" spans="1:11" x14ac:dyDescent="0.75">
      <c r="A242" s="68">
        <v>41880</v>
      </c>
      <c r="B242">
        <v>7.8</v>
      </c>
      <c r="D242" s="68">
        <v>42245</v>
      </c>
      <c r="E242">
        <v>33.4</v>
      </c>
      <c r="G242" s="68">
        <v>42245</v>
      </c>
      <c r="H242">
        <v>16.2</v>
      </c>
      <c r="J242" s="68">
        <v>41515</v>
      </c>
      <c r="K242">
        <v>4</v>
      </c>
    </row>
    <row r="243" spans="1:11" x14ac:dyDescent="0.75">
      <c r="A243" s="68">
        <v>41881</v>
      </c>
      <c r="B243">
        <v>3.6</v>
      </c>
      <c r="D243" s="68">
        <v>42246</v>
      </c>
      <c r="E243">
        <v>26</v>
      </c>
      <c r="G243" s="68">
        <v>42246</v>
      </c>
      <c r="H243">
        <v>6.2</v>
      </c>
      <c r="J243" s="68">
        <v>41516</v>
      </c>
      <c r="K243">
        <v>0</v>
      </c>
    </row>
    <row r="244" spans="1:11" x14ac:dyDescent="0.75">
      <c r="A244" s="68">
        <v>41882</v>
      </c>
      <c r="B244">
        <v>10.6</v>
      </c>
      <c r="D244" s="68">
        <v>42247</v>
      </c>
      <c r="E244">
        <v>6</v>
      </c>
      <c r="G244" s="68">
        <v>42247</v>
      </c>
      <c r="H244">
        <v>14.2</v>
      </c>
      <c r="J244" s="68">
        <v>41517</v>
      </c>
      <c r="K244">
        <v>0</v>
      </c>
    </row>
    <row r="245" spans="1:11" x14ac:dyDescent="0.75">
      <c r="A245" s="68">
        <v>41883</v>
      </c>
      <c r="B245">
        <v>3.2</v>
      </c>
      <c r="D245" s="68">
        <v>42248</v>
      </c>
      <c r="E245">
        <v>15.8</v>
      </c>
      <c r="G245" s="68">
        <v>42248</v>
      </c>
      <c r="H245">
        <v>1.6</v>
      </c>
      <c r="J245" s="68">
        <v>41518</v>
      </c>
      <c r="K245">
        <v>0</v>
      </c>
    </row>
    <row r="246" spans="1:11" x14ac:dyDescent="0.75">
      <c r="A246" s="68">
        <v>41884</v>
      </c>
      <c r="B246">
        <v>6.2</v>
      </c>
      <c r="D246" s="68">
        <v>42249</v>
      </c>
      <c r="E246">
        <v>0.8</v>
      </c>
      <c r="G246" s="68">
        <v>42249</v>
      </c>
      <c r="H246">
        <v>9.4</v>
      </c>
      <c r="J246" s="68">
        <v>41519</v>
      </c>
      <c r="K246">
        <v>0</v>
      </c>
    </row>
    <row r="247" spans="1:11" x14ac:dyDescent="0.75">
      <c r="A247" s="68">
        <v>41885</v>
      </c>
      <c r="B247">
        <v>0</v>
      </c>
      <c r="D247" s="68">
        <v>42250</v>
      </c>
      <c r="E247">
        <v>2.4</v>
      </c>
      <c r="G247" s="68">
        <v>42250</v>
      </c>
      <c r="H247">
        <v>0.6</v>
      </c>
      <c r="J247" s="68">
        <v>41520</v>
      </c>
      <c r="K247">
        <v>4.8</v>
      </c>
    </row>
    <row r="248" spans="1:11" x14ac:dyDescent="0.75">
      <c r="A248" s="68">
        <v>41886</v>
      </c>
      <c r="B248">
        <v>0</v>
      </c>
      <c r="D248" s="68">
        <v>42251</v>
      </c>
      <c r="E248">
        <v>0</v>
      </c>
      <c r="G248" s="68">
        <v>42251</v>
      </c>
      <c r="H248">
        <v>0</v>
      </c>
      <c r="J248" s="68">
        <v>41521</v>
      </c>
      <c r="K248">
        <v>0</v>
      </c>
    </row>
    <row r="249" spans="1:11" x14ac:dyDescent="0.75">
      <c r="A249" s="68">
        <v>41887</v>
      </c>
      <c r="B249">
        <v>0</v>
      </c>
      <c r="D249" s="68">
        <v>42252</v>
      </c>
      <c r="E249">
        <v>1.6</v>
      </c>
      <c r="G249" s="68">
        <v>42252</v>
      </c>
      <c r="H249">
        <v>0.2</v>
      </c>
      <c r="J249" s="68">
        <v>41522</v>
      </c>
      <c r="K249">
        <v>0</v>
      </c>
    </row>
    <row r="250" spans="1:11" x14ac:dyDescent="0.75">
      <c r="A250" s="68">
        <v>41888</v>
      </c>
      <c r="B250">
        <v>0</v>
      </c>
      <c r="D250" s="68">
        <v>42253</v>
      </c>
      <c r="E250">
        <v>0</v>
      </c>
      <c r="G250" s="68">
        <v>42253</v>
      </c>
      <c r="H250">
        <v>0.2</v>
      </c>
      <c r="J250" s="68">
        <v>41523</v>
      </c>
      <c r="K250">
        <v>0</v>
      </c>
    </row>
    <row r="251" spans="1:11" x14ac:dyDescent="0.75">
      <c r="A251" s="68">
        <v>41889</v>
      </c>
      <c r="B251">
        <v>0</v>
      </c>
      <c r="D251" s="68">
        <v>42254</v>
      </c>
      <c r="E251">
        <v>29.6</v>
      </c>
      <c r="G251" s="68">
        <v>42254</v>
      </c>
      <c r="H251">
        <v>4</v>
      </c>
      <c r="J251" s="68">
        <v>41524</v>
      </c>
      <c r="K251">
        <v>0</v>
      </c>
    </row>
    <row r="252" spans="1:11" x14ac:dyDescent="0.75">
      <c r="A252" s="68">
        <v>41890</v>
      </c>
      <c r="B252">
        <v>0</v>
      </c>
      <c r="D252" s="68">
        <v>42255</v>
      </c>
      <c r="E252">
        <v>13</v>
      </c>
      <c r="G252" s="68">
        <v>42255</v>
      </c>
      <c r="H252">
        <v>0</v>
      </c>
      <c r="J252" s="68">
        <v>41525</v>
      </c>
      <c r="K252">
        <v>0</v>
      </c>
    </row>
    <row r="253" spans="1:11" x14ac:dyDescent="0.75">
      <c r="A253" s="68">
        <v>41891</v>
      </c>
      <c r="B253">
        <v>0</v>
      </c>
      <c r="D253" s="68">
        <v>42256</v>
      </c>
      <c r="E253">
        <v>1.4</v>
      </c>
      <c r="G253" s="68">
        <v>42256</v>
      </c>
      <c r="H253">
        <v>0</v>
      </c>
      <c r="J253" s="68">
        <v>41526</v>
      </c>
      <c r="K253">
        <v>0</v>
      </c>
    </row>
    <row r="254" spans="1:11" x14ac:dyDescent="0.75">
      <c r="A254" s="68">
        <v>41892</v>
      </c>
      <c r="B254">
        <v>0</v>
      </c>
      <c r="D254" s="68">
        <v>42257</v>
      </c>
      <c r="E254">
        <v>0</v>
      </c>
      <c r="G254" s="68">
        <v>42257</v>
      </c>
      <c r="H254">
        <v>0</v>
      </c>
      <c r="J254" s="68">
        <v>41527</v>
      </c>
      <c r="K254">
        <v>0</v>
      </c>
    </row>
    <row r="255" spans="1:11" x14ac:dyDescent="0.75">
      <c r="A255" s="68">
        <v>41893</v>
      </c>
      <c r="B255">
        <v>0</v>
      </c>
      <c r="D255" s="68">
        <v>42258</v>
      </c>
      <c r="E255">
        <v>0</v>
      </c>
      <c r="G255" s="68">
        <v>42258</v>
      </c>
      <c r="H255">
        <v>0</v>
      </c>
      <c r="J255" s="68">
        <v>41528</v>
      </c>
      <c r="K255">
        <v>0</v>
      </c>
    </row>
    <row r="256" spans="1:11" x14ac:dyDescent="0.75">
      <c r="A256" s="68">
        <v>41894</v>
      </c>
      <c r="B256">
        <v>0</v>
      </c>
      <c r="D256" s="68">
        <v>42259</v>
      </c>
      <c r="E256">
        <v>0</v>
      </c>
      <c r="G256" s="68">
        <v>42259</v>
      </c>
      <c r="H256">
        <v>0</v>
      </c>
      <c r="J256" s="68">
        <v>41529</v>
      </c>
      <c r="K256">
        <v>0</v>
      </c>
    </row>
    <row r="257" spans="1:11" x14ac:dyDescent="0.75">
      <c r="A257" s="68">
        <v>41895</v>
      </c>
      <c r="B257">
        <v>0</v>
      </c>
      <c r="D257" s="68">
        <v>42260</v>
      </c>
      <c r="E257">
        <v>0</v>
      </c>
      <c r="G257" s="68">
        <v>42260</v>
      </c>
      <c r="H257">
        <v>0</v>
      </c>
      <c r="J257" s="68">
        <v>41530</v>
      </c>
      <c r="K257">
        <v>0</v>
      </c>
    </row>
    <row r="258" spans="1:11" x14ac:dyDescent="0.75">
      <c r="A258" s="68">
        <v>41896</v>
      </c>
      <c r="B258">
        <v>0</v>
      </c>
      <c r="D258" s="68">
        <v>42261</v>
      </c>
      <c r="E258">
        <v>0</v>
      </c>
      <c r="G258" s="68">
        <v>42261</v>
      </c>
      <c r="H258">
        <v>0</v>
      </c>
      <c r="J258" s="68">
        <v>41531</v>
      </c>
      <c r="K258">
        <v>0</v>
      </c>
    </row>
    <row r="259" spans="1:11" x14ac:dyDescent="0.75">
      <c r="A259" s="68">
        <v>41897</v>
      </c>
      <c r="B259">
        <v>0</v>
      </c>
      <c r="D259" s="68">
        <v>42262</v>
      </c>
      <c r="E259">
        <v>2</v>
      </c>
      <c r="G259" s="68">
        <v>42262</v>
      </c>
      <c r="H259">
        <v>3.2</v>
      </c>
      <c r="J259" s="68">
        <v>41532</v>
      </c>
      <c r="K259">
        <v>0.6</v>
      </c>
    </row>
    <row r="260" spans="1:11" x14ac:dyDescent="0.75">
      <c r="A260" s="68">
        <v>41898</v>
      </c>
      <c r="B260">
        <v>0</v>
      </c>
      <c r="D260" s="68">
        <v>42263</v>
      </c>
      <c r="E260">
        <v>4</v>
      </c>
      <c r="G260" s="68">
        <v>42263</v>
      </c>
      <c r="H260">
        <v>6.4</v>
      </c>
      <c r="J260" s="68">
        <v>41533</v>
      </c>
      <c r="K260">
        <v>0</v>
      </c>
    </row>
    <row r="261" spans="1:11" x14ac:dyDescent="0.75">
      <c r="A261" s="68">
        <v>41899</v>
      </c>
      <c r="B261">
        <v>0</v>
      </c>
      <c r="D261" s="68">
        <v>42264</v>
      </c>
      <c r="E261">
        <v>2.8</v>
      </c>
      <c r="G261" s="68">
        <v>42264</v>
      </c>
      <c r="H261">
        <v>2</v>
      </c>
      <c r="J261" s="68">
        <v>41534</v>
      </c>
      <c r="K261">
        <v>0.8</v>
      </c>
    </row>
    <row r="262" spans="1:11" x14ac:dyDescent="0.75">
      <c r="A262" s="68">
        <v>41900</v>
      </c>
      <c r="B262">
        <v>26.4</v>
      </c>
      <c r="D262" s="68">
        <v>42265</v>
      </c>
      <c r="E262">
        <v>46.4</v>
      </c>
      <c r="G262" s="68">
        <v>42265</v>
      </c>
      <c r="H262">
        <v>8.6</v>
      </c>
      <c r="J262" s="68">
        <v>41535</v>
      </c>
      <c r="K262">
        <v>1.2</v>
      </c>
    </row>
    <row r="263" spans="1:11" x14ac:dyDescent="0.75">
      <c r="A263" s="68">
        <v>41901</v>
      </c>
      <c r="B263">
        <v>0.4</v>
      </c>
      <c r="D263" s="68">
        <v>42266</v>
      </c>
      <c r="E263">
        <v>86.8</v>
      </c>
      <c r="G263" s="68">
        <v>42266</v>
      </c>
      <c r="H263">
        <v>9.8000000000000007</v>
      </c>
      <c r="J263" s="68">
        <v>41536</v>
      </c>
      <c r="K263">
        <v>0.8</v>
      </c>
    </row>
    <row r="264" spans="1:11" x14ac:dyDescent="0.75">
      <c r="A264" s="68">
        <v>41902</v>
      </c>
      <c r="B264">
        <v>0</v>
      </c>
      <c r="D264" s="68">
        <v>42267</v>
      </c>
      <c r="E264">
        <v>1.4</v>
      </c>
      <c r="G264" s="68">
        <v>42267</v>
      </c>
      <c r="H264">
        <v>7.4</v>
      </c>
      <c r="J264" s="68">
        <v>41537</v>
      </c>
      <c r="K264">
        <v>1.4</v>
      </c>
    </row>
    <row r="265" spans="1:11" x14ac:dyDescent="0.75">
      <c r="A265" s="68">
        <v>41903</v>
      </c>
      <c r="B265">
        <v>2</v>
      </c>
      <c r="D265" s="68">
        <v>42268</v>
      </c>
      <c r="E265">
        <v>4.2</v>
      </c>
      <c r="G265" s="68">
        <v>42268</v>
      </c>
      <c r="H265">
        <v>0</v>
      </c>
      <c r="J265" s="68">
        <v>41538</v>
      </c>
      <c r="K265">
        <v>1.4</v>
      </c>
    </row>
    <row r="266" spans="1:11" x14ac:dyDescent="0.75">
      <c r="A266" s="68">
        <v>41904</v>
      </c>
      <c r="B266">
        <v>12.4</v>
      </c>
      <c r="D266" s="68">
        <v>42269</v>
      </c>
      <c r="E266">
        <v>39.799999999999997</v>
      </c>
      <c r="G266" s="68">
        <v>42269</v>
      </c>
      <c r="H266">
        <v>0</v>
      </c>
      <c r="J266" s="68">
        <v>41539</v>
      </c>
      <c r="K266">
        <v>5</v>
      </c>
    </row>
    <row r="267" spans="1:11" x14ac:dyDescent="0.75">
      <c r="A267" s="68">
        <v>41905</v>
      </c>
      <c r="B267">
        <v>29.4</v>
      </c>
      <c r="D267" s="68">
        <v>42270</v>
      </c>
      <c r="E267">
        <v>29.8</v>
      </c>
      <c r="G267" s="68">
        <v>42270</v>
      </c>
      <c r="H267">
        <v>8.4</v>
      </c>
      <c r="J267" s="68">
        <v>41540</v>
      </c>
      <c r="K267">
        <v>1.2</v>
      </c>
    </row>
    <row r="268" spans="1:11" x14ac:dyDescent="0.75">
      <c r="A268" s="68">
        <v>41906</v>
      </c>
      <c r="B268">
        <v>1.6</v>
      </c>
      <c r="D268" s="68">
        <v>42271</v>
      </c>
      <c r="E268">
        <v>11.8</v>
      </c>
      <c r="G268" s="68">
        <v>42271</v>
      </c>
      <c r="H268">
        <v>7.8</v>
      </c>
      <c r="J268" s="68">
        <v>41541</v>
      </c>
      <c r="K268">
        <v>1.6</v>
      </c>
    </row>
    <row r="269" spans="1:11" x14ac:dyDescent="0.75">
      <c r="A269" s="68">
        <v>41907</v>
      </c>
      <c r="B269">
        <v>0.6</v>
      </c>
      <c r="D269" s="68">
        <v>42272</v>
      </c>
      <c r="E269">
        <v>1.6</v>
      </c>
      <c r="G269" s="68">
        <v>42272</v>
      </c>
      <c r="H269">
        <v>0.4</v>
      </c>
      <c r="J269" s="68">
        <v>41542</v>
      </c>
      <c r="K269">
        <v>0</v>
      </c>
    </row>
    <row r="270" spans="1:11" x14ac:dyDescent="0.75">
      <c r="A270" s="68">
        <v>41908</v>
      </c>
      <c r="B270">
        <v>8.1999999999999993</v>
      </c>
      <c r="D270" s="68">
        <v>42273</v>
      </c>
      <c r="E270">
        <v>0</v>
      </c>
      <c r="G270" s="68">
        <v>42273</v>
      </c>
      <c r="H270">
        <v>0</v>
      </c>
      <c r="J270" s="68">
        <v>41543</v>
      </c>
      <c r="K270">
        <v>4</v>
      </c>
    </row>
    <row r="271" spans="1:11" x14ac:dyDescent="0.75">
      <c r="A271" s="68">
        <v>41909</v>
      </c>
      <c r="B271">
        <v>0</v>
      </c>
      <c r="D271" s="68">
        <v>42274</v>
      </c>
      <c r="E271">
        <v>0</v>
      </c>
      <c r="G271" s="68">
        <v>42274</v>
      </c>
      <c r="H271">
        <v>0</v>
      </c>
      <c r="J271" s="68">
        <v>41544</v>
      </c>
      <c r="K271">
        <v>1.6</v>
      </c>
    </row>
    <row r="272" spans="1:11" x14ac:dyDescent="0.75">
      <c r="A272" s="68">
        <v>41910</v>
      </c>
      <c r="B272">
        <v>12.4</v>
      </c>
      <c r="D272" s="68">
        <v>42275</v>
      </c>
      <c r="E272">
        <v>0</v>
      </c>
      <c r="G272" s="68">
        <v>42275</v>
      </c>
      <c r="H272">
        <v>0</v>
      </c>
      <c r="J272" s="68">
        <v>41545</v>
      </c>
      <c r="K272">
        <v>11</v>
      </c>
    </row>
    <row r="273" spans="1:11" x14ac:dyDescent="0.75">
      <c r="A273" s="68">
        <v>41911</v>
      </c>
      <c r="B273">
        <v>5.6</v>
      </c>
      <c r="D273" s="68">
        <v>42276</v>
      </c>
      <c r="E273">
        <v>0</v>
      </c>
      <c r="G273" s="68">
        <v>42276</v>
      </c>
      <c r="H273">
        <v>0</v>
      </c>
      <c r="J273" s="68">
        <v>41546</v>
      </c>
      <c r="K273">
        <v>5</v>
      </c>
    </row>
    <row r="274" spans="1:11" x14ac:dyDescent="0.75">
      <c r="A274" s="68">
        <v>41912</v>
      </c>
      <c r="B274">
        <v>0</v>
      </c>
      <c r="D274" s="68">
        <v>42277</v>
      </c>
      <c r="E274">
        <v>0</v>
      </c>
      <c r="G274" s="68">
        <v>42277</v>
      </c>
      <c r="H274">
        <v>0</v>
      </c>
      <c r="J274" s="68">
        <v>41547</v>
      </c>
      <c r="K274">
        <v>2.2000000000000002</v>
      </c>
    </row>
    <row r="275" spans="1:11" x14ac:dyDescent="0.75">
      <c r="A275" s="68">
        <v>41913</v>
      </c>
      <c r="B275">
        <v>0</v>
      </c>
      <c r="D275" s="68">
        <v>42278</v>
      </c>
      <c r="E275">
        <v>0</v>
      </c>
      <c r="G275" s="68">
        <v>42278</v>
      </c>
      <c r="H275">
        <v>0</v>
      </c>
      <c r="J275" s="68">
        <v>41548</v>
      </c>
      <c r="K275">
        <v>0</v>
      </c>
    </row>
    <row r="276" spans="1:11" x14ac:dyDescent="0.75">
      <c r="A276" s="68">
        <v>41914</v>
      </c>
      <c r="B276">
        <v>0</v>
      </c>
      <c r="D276" s="68">
        <v>42279</v>
      </c>
      <c r="E276">
        <v>0</v>
      </c>
      <c r="G276" s="68">
        <v>42279</v>
      </c>
      <c r="H276">
        <v>0</v>
      </c>
      <c r="J276" s="68">
        <v>41549</v>
      </c>
      <c r="K276">
        <v>0</v>
      </c>
    </row>
    <row r="277" spans="1:11" x14ac:dyDescent="0.75">
      <c r="A277" s="68">
        <v>41915</v>
      </c>
      <c r="B277">
        <v>57.8</v>
      </c>
      <c r="D277" s="68">
        <v>42280</v>
      </c>
      <c r="E277">
        <v>0</v>
      </c>
      <c r="G277" s="68">
        <v>42280</v>
      </c>
      <c r="H277">
        <v>0</v>
      </c>
      <c r="J277" s="68">
        <v>41550</v>
      </c>
      <c r="K277">
        <v>1.2</v>
      </c>
    </row>
    <row r="278" spans="1:11" x14ac:dyDescent="0.75">
      <c r="A278" s="68">
        <v>41916</v>
      </c>
      <c r="B278">
        <v>6</v>
      </c>
      <c r="D278" s="68">
        <v>42281</v>
      </c>
      <c r="E278">
        <v>0</v>
      </c>
      <c r="G278" s="68">
        <v>42281</v>
      </c>
      <c r="H278">
        <v>0</v>
      </c>
      <c r="J278" s="68">
        <v>41551</v>
      </c>
      <c r="K278">
        <v>28.4</v>
      </c>
    </row>
    <row r="279" spans="1:11" x14ac:dyDescent="0.75">
      <c r="A279" s="68">
        <v>41917</v>
      </c>
      <c r="B279">
        <v>9.1999999999999993</v>
      </c>
      <c r="D279" s="68">
        <v>42282</v>
      </c>
      <c r="E279">
        <v>0</v>
      </c>
      <c r="G279" s="68">
        <v>42282</v>
      </c>
      <c r="H279">
        <v>0</v>
      </c>
      <c r="J279" s="68">
        <v>41552</v>
      </c>
      <c r="K279">
        <v>26</v>
      </c>
    </row>
    <row r="280" spans="1:11" x14ac:dyDescent="0.75">
      <c r="A280" s="68">
        <v>41918</v>
      </c>
      <c r="B280">
        <v>0.4</v>
      </c>
      <c r="D280" s="68">
        <v>42283</v>
      </c>
      <c r="E280">
        <v>4</v>
      </c>
      <c r="G280" s="68">
        <v>42283</v>
      </c>
      <c r="H280">
        <v>2.4</v>
      </c>
      <c r="J280" s="68">
        <v>41553</v>
      </c>
      <c r="K280">
        <v>8.8000000000000007</v>
      </c>
    </row>
    <row r="281" spans="1:11" x14ac:dyDescent="0.75">
      <c r="A281" s="68">
        <v>41919</v>
      </c>
      <c r="B281">
        <v>0</v>
      </c>
      <c r="D281" s="68">
        <v>42284</v>
      </c>
      <c r="E281">
        <v>15.6</v>
      </c>
      <c r="G281" s="68">
        <v>42284</v>
      </c>
      <c r="H281">
        <v>9</v>
      </c>
      <c r="J281" s="68">
        <v>41554</v>
      </c>
      <c r="K281">
        <v>10.6</v>
      </c>
    </row>
    <row r="282" spans="1:11" x14ac:dyDescent="0.75">
      <c r="A282" s="68">
        <v>41920</v>
      </c>
      <c r="B282">
        <v>1.4</v>
      </c>
      <c r="D282" s="68">
        <v>42285</v>
      </c>
      <c r="E282">
        <v>9.1999999999999993</v>
      </c>
      <c r="G282" s="68">
        <v>42285</v>
      </c>
      <c r="H282">
        <v>1</v>
      </c>
      <c r="J282" s="68">
        <v>41555</v>
      </c>
      <c r="K282">
        <v>0</v>
      </c>
    </row>
    <row r="283" spans="1:11" x14ac:dyDescent="0.75">
      <c r="A283" s="68">
        <v>41921</v>
      </c>
      <c r="B283">
        <v>1.8</v>
      </c>
      <c r="D283" s="68">
        <v>42286</v>
      </c>
      <c r="E283">
        <v>26.4</v>
      </c>
      <c r="G283" s="68">
        <v>42286</v>
      </c>
      <c r="H283">
        <v>15.6</v>
      </c>
      <c r="J283" s="68">
        <v>41556</v>
      </c>
      <c r="K283">
        <v>1.2</v>
      </c>
    </row>
    <row r="284" spans="1:11" x14ac:dyDescent="0.75">
      <c r="A284" s="68">
        <v>41922</v>
      </c>
      <c r="B284">
        <v>17.8</v>
      </c>
      <c r="D284" s="68">
        <v>42287</v>
      </c>
      <c r="E284">
        <v>27</v>
      </c>
      <c r="G284" s="68">
        <v>42287</v>
      </c>
      <c r="H284">
        <v>14.4</v>
      </c>
      <c r="J284" s="68">
        <v>41557</v>
      </c>
      <c r="K284">
        <v>0</v>
      </c>
    </row>
    <row r="285" spans="1:11" x14ac:dyDescent="0.75">
      <c r="A285" s="68">
        <v>41923</v>
      </c>
      <c r="B285">
        <v>15.4</v>
      </c>
      <c r="D285" s="68">
        <v>42288</v>
      </c>
      <c r="E285">
        <v>37.6</v>
      </c>
      <c r="G285" s="68">
        <v>42288</v>
      </c>
      <c r="H285">
        <v>7.8</v>
      </c>
      <c r="J285" s="68">
        <v>41558</v>
      </c>
      <c r="K285">
        <v>0</v>
      </c>
    </row>
    <row r="286" spans="1:11" x14ac:dyDescent="0.75">
      <c r="A286" s="68">
        <v>41924</v>
      </c>
      <c r="B286">
        <v>33</v>
      </c>
      <c r="D286" s="68">
        <v>42289</v>
      </c>
      <c r="E286">
        <v>0.8</v>
      </c>
      <c r="G286" s="68">
        <v>42289</v>
      </c>
      <c r="H286">
        <v>6</v>
      </c>
      <c r="J286" s="68">
        <v>41559</v>
      </c>
      <c r="K286">
        <v>0</v>
      </c>
    </row>
    <row r="287" spans="1:11" x14ac:dyDescent="0.75">
      <c r="A287" s="68">
        <v>41925</v>
      </c>
      <c r="B287">
        <v>31.4</v>
      </c>
      <c r="D287" s="68">
        <v>42290</v>
      </c>
      <c r="E287">
        <v>0.6</v>
      </c>
      <c r="G287" s="68">
        <v>42290</v>
      </c>
      <c r="H287">
        <v>0</v>
      </c>
      <c r="J287" s="68">
        <v>41560</v>
      </c>
      <c r="K287">
        <v>0</v>
      </c>
    </row>
    <row r="288" spans="1:11" x14ac:dyDescent="0.75">
      <c r="A288" s="68">
        <v>41926</v>
      </c>
      <c r="B288">
        <v>28.4</v>
      </c>
      <c r="D288" s="68">
        <v>42291</v>
      </c>
      <c r="E288">
        <v>0</v>
      </c>
      <c r="G288" s="68">
        <v>42291</v>
      </c>
      <c r="H288">
        <v>0</v>
      </c>
      <c r="J288" s="68">
        <v>41561</v>
      </c>
      <c r="K288">
        <v>0</v>
      </c>
    </row>
    <row r="289" spans="1:11" x14ac:dyDescent="0.75">
      <c r="A289" s="68">
        <v>41927</v>
      </c>
      <c r="B289">
        <v>6.4</v>
      </c>
      <c r="D289" s="68">
        <v>42292</v>
      </c>
      <c r="E289">
        <v>0</v>
      </c>
      <c r="G289" s="68">
        <v>42292</v>
      </c>
      <c r="H289">
        <v>0</v>
      </c>
      <c r="J289" s="68">
        <v>41562</v>
      </c>
      <c r="K289">
        <v>1</v>
      </c>
    </row>
    <row r="290" spans="1:11" x14ac:dyDescent="0.75">
      <c r="A290" s="68">
        <v>41928</v>
      </c>
      <c r="B290">
        <v>17.2</v>
      </c>
      <c r="D290" s="68">
        <v>42293</v>
      </c>
      <c r="E290">
        <v>14.2</v>
      </c>
      <c r="G290" s="68">
        <v>42293</v>
      </c>
      <c r="H290">
        <v>4.8</v>
      </c>
      <c r="J290" s="68">
        <v>41563</v>
      </c>
      <c r="K290">
        <v>0</v>
      </c>
    </row>
    <row r="291" spans="1:11" x14ac:dyDescent="0.75">
      <c r="A291" s="68">
        <v>41929</v>
      </c>
      <c r="B291">
        <v>27</v>
      </c>
      <c r="D291" s="68">
        <v>42294</v>
      </c>
      <c r="E291">
        <v>6.4</v>
      </c>
      <c r="G291" s="68">
        <v>42294</v>
      </c>
      <c r="H291">
        <v>1.8</v>
      </c>
      <c r="J291" s="68">
        <v>41564</v>
      </c>
      <c r="K291">
        <v>0</v>
      </c>
    </row>
    <row r="292" spans="1:11" x14ac:dyDescent="0.75">
      <c r="A292" s="68">
        <v>41930</v>
      </c>
      <c r="B292">
        <v>16.8</v>
      </c>
      <c r="D292" s="68">
        <v>42295</v>
      </c>
      <c r="E292">
        <v>23.4</v>
      </c>
      <c r="G292" s="68">
        <v>42295</v>
      </c>
      <c r="H292">
        <v>3.2</v>
      </c>
      <c r="J292" s="68">
        <v>41565</v>
      </c>
      <c r="K292">
        <v>0</v>
      </c>
    </row>
    <row r="293" spans="1:11" x14ac:dyDescent="0.75">
      <c r="A293" s="68">
        <v>41931</v>
      </c>
      <c r="B293">
        <v>46.2</v>
      </c>
      <c r="D293" s="68">
        <v>42296</v>
      </c>
      <c r="E293">
        <v>0.6</v>
      </c>
      <c r="G293" s="68">
        <v>42296</v>
      </c>
      <c r="H293">
        <v>4.2</v>
      </c>
      <c r="J293" s="68">
        <v>41566</v>
      </c>
      <c r="K293">
        <v>0</v>
      </c>
    </row>
    <row r="294" spans="1:11" x14ac:dyDescent="0.75">
      <c r="A294" s="68">
        <v>41932</v>
      </c>
      <c r="B294">
        <v>10.8</v>
      </c>
      <c r="D294" s="68">
        <v>42297</v>
      </c>
      <c r="E294">
        <v>10.199999999999999</v>
      </c>
      <c r="G294" s="68">
        <v>42297</v>
      </c>
      <c r="H294">
        <v>0</v>
      </c>
      <c r="J294" s="68">
        <v>41567</v>
      </c>
      <c r="K294">
        <v>0</v>
      </c>
    </row>
    <row r="295" spans="1:11" x14ac:dyDescent="0.75">
      <c r="A295" s="68">
        <v>41933</v>
      </c>
      <c r="B295">
        <v>40.200000000000003</v>
      </c>
      <c r="D295" s="68">
        <v>42298</v>
      </c>
      <c r="E295">
        <v>4</v>
      </c>
      <c r="G295" s="68">
        <v>42298</v>
      </c>
      <c r="H295">
        <v>6</v>
      </c>
      <c r="J295" s="68">
        <v>41568</v>
      </c>
      <c r="K295">
        <v>0</v>
      </c>
    </row>
    <row r="296" spans="1:11" x14ac:dyDescent="0.75">
      <c r="A296" s="68">
        <v>41934</v>
      </c>
      <c r="B296">
        <v>21.4</v>
      </c>
      <c r="D296" s="68">
        <v>42299</v>
      </c>
      <c r="E296">
        <v>9.8000000000000007</v>
      </c>
      <c r="G296" s="68">
        <v>42299</v>
      </c>
      <c r="H296">
        <v>0</v>
      </c>
      <c r="J296" s="68">
        <v>41569</v>
      </c>
      <c r="K296">
        <v>0</v>
      </c>
    </row>
    <row r="297" spans="1:11" x14ac:dyDescent="0.75">
      <c r="A297" s="68">
        <v>41935</v>
      </c>
      <c r="B297">
        <v>9.4</v>
      </c>
      <c r="D297" s="68">
        <v>42300</v>
      </c>
      <c r="E297">
        <v>0</v>
      </c>
      <c r="G297" s="68">
        <v>42300</v>
      </c>
      <c r="H297">
        <v>0</v>
      </c>
      <c r="J297" s="68">
        <v>41570</v>
      </c>
      <c r="K297">
        <v>0</v>
      </c>
    </row>
    <row r="298" spans="1:11" x14ac:dyDescent="0.75">
      <c r="A298" s="68">
        <v>41936</v>
      </c>
      <c r="B298">
        <v>1.6</v>
      </c>
      <c r="D298" s="68">
        <v>42301</v>
      </c>
      <c r="E298">
        <v>5.8</v>
      </c>
      <c r="G298" s="68">
        <v>42301</v>
      </c>
      <c r="H298">
        <v>0.8</v>
      </c>
      <c r="J298" s="68">
        <v>41571</v>
      </c>
      <c r="K298">
        <v>0</v>
      </c>
    </row>
    <row r="299" spans="1:11" x14ac:dyDescent="0.75">
      <c r="A299" s="68">
        <v>41937</v>
      </c>
      <c r="B299">
        <v>21.8</v>
      </c>
      <c r="D299" s="68">
        <v>42302</v>
      </c>
      <c r="E299">
        <v>4</v>
      </c>
      <c r="G299" s="68">
        <v>42302</v>
      </c>
      <c r="H299">
        <v>0</v>
      </c>
      <c r="J299" s="68">
        <v>41572</v>
      </c>
      <c r="K299">
        <v>0</v>
      </c>
    </row>
    <row r="300" spans="1:11" x14ac:dyDescent="0.75">
      <c r="A300" s="68">
        <v>41938</v>
      </c>
      <c r="B300">
        <v>2.4</v>
      </c>
      <c r="D300" s="68">
        <v>42303</v>
      </c>
      <c r="E300">
        <v>0</v>
      </c>
      <c r="G300" s="68">
        <v>42303</v>
      </c>
      <c r="H300">
        <v>0</v>
      </c>
      <c r="J300" s="68">
        <v>41573</v>
      </c>
      <c r="K300">
        <v>9.6</v>
      </c>
    </row>
    <row r="301" spans="1:11" x14ac:dyDescent="0.75">
      <c r="A301" s="68">
        <v>41939</v>
      </c>
      <c r="B301">
        <v>33.6</v>
      </c>
      <c r="D301" s="68">
        <v>42304</v>
      </c>
      <c r="E301">
        <v>6.8</v>
      </c>
      <c r="G301" s="68">
        <v>42304</v>
      </c>
      <c r="H301">
        <v>6</v>
      </c>
      <c r="J301" s="68">
        <v>41574</v>
      </c>
      <c r="K301">
        <v>0</v>
      </c>
    </row>
    <row r="302" spans="1:11" x14ac:dyDescent="0.75">
      <c r="A302" s="68">
        <v>41940</v>
      </c>
      <c r="B302">
        <v>24.4</v>
      </c>
      <c r="D302" s="68">
        <v>42305</v>
      </c>
      <c r="E302">
        <v>39</v>
      </c>
      <c r="G302" s="68">
        <v>42305</v>
      </c>
      <c r="H302">
        <v>4.8</v>
      </c>
      <c r="J302" s="68">
        <v>41575</v>
      </c>
      <c r="K302">
        <v>0</v>
      </c>
    </row>
    <row r="303" spans="1:11" x14ac:dyDescent="0.75">
      <c r="A303" s="68">
        <v>41941</v>
      </c>
      <c r="B303">
        <v>7</v>
      </c>
      <c r="D303" s="68">
        <v>42306</v>
      </c>
      <c r="E303">
        <v>40.6</v>
      </c>
      <c r="G303" s="68">
        <v>42306</v>
      </c>
      <c r="H303">
        <v>10.199999999999999</v>
      </c>
      <c r="J303" s="68">
        <v>41576</v>
      </c>
      <c r="K303">
        <v>0</v>
      </c>
    </row>
    <row r="304" spans="1:11" x14ac:dyDescent="0.75">
      <c r="A304" s="68">
        <v>41942</v>
      </c>
      <c r="B304">
        <v>9</v>
      </c>
      <c r="D304" s="68">
        <v>42307</v>
      </c>
      <c r="E304">
        <v>35.4</v>
      </c>
      <c r="G304" s="68">
        <v>42307</v>
      </c>
      <c r="H304">
        <v>8</v>
      </c>
      <c r="J304" s="68">
        <v>41577</v>
      </c>
      <c r="K304">
        <v>14.1</v>
      </c>
    </row>
    <row r="305" spans="1:11" x14ac:dyDescent="0.75">
      <c r="A305" s="68">
        <v>41943</v>
      </c>
      <c r="B305">
        <v>15</v>
      </c>
      <c r="D305" s="68">
        <v>42308</v>
      </c>
      <c r="E305">
        <v>21.2</v>
      </c>
      <c r="G305" s="68">
        <v>42308</v>
      </c>
      <c r="H305">
        <v>10</v>
      </c>
      <c r="J305" s="68">
        <v>41578</v>
      </c>
      <c r="K305">
        <v>2</v>
      </c>
    </row>
    <row r="306" spans="1:11" x14ac:dyDescent="0.75">
      <c r="A306" s="68">
        <v>41944</v>
      </c>
      <c r="B306">
        <v>6.4</v>
      </c>
      <c r="D306" s="68">
        <v>42309</v>
      </c>
      <c r="E306">
        <v>1.2</v>
      </c>
      <c r="G306" s="68">
        <v>42309</v>
      </c>
      <c r="H306">
        <v>7.6</v>
      </c>
      <c r="J306" s="68">
        <v>41579</v>
      </c>
      <c r="K306">
        <v>0.8</v>
      </c>
    </row>
    <row r="307" spans="1:11" x14ac:dyDescent="0.75">
      <c r="A307" s="68">
        <v>41945</v>
      </c>
      <c r="B307">
        <v>37.6</v>
      </c>
      <c r="D307" s="68">
        <v>42310</v>
      </c>
      <c r="E307">
        <v>0</v>
      </c>
      <c r="G307" s="68">
        <v>42310</v>
      </c>
      <c r="H307">
        <v>0</v>
      </c>
      <c r="J307" s="68">
        <v>41580</v>
      </c>
      <c r="K307">
        <v>0</v>
      </c>
    </row>
    <row r="308" spans="1:11" x14ac:dyDescent="0.75">
      <c r="A308" s="68">
        <v>41946</v>
      </c>
      <c r="B308">
        <v>35.200000000000003</v>
      </c>
      <c r="D308" s="68">
        <v>42311</v>
      </c>
      <c r="E308">
        <v>0</v>
      </c>
      <c r="G308" s="68">
        <v>42311</v>
      </c>
      <c r="H308">
        <v>0</v>
      </c>
      <c r="J308" s="68">
        <v>41581</v>
      </c>
      <c r="K308">
        <v>0</v>
      </c>
    </row>
    <row r="309" spans="1:11" x14ac:dyDescent="0.75">
      <c r="A309" s="68">
        <v>41947</v>
      </c>
      <c r="B309">
        <v>9</v>
      </c>
      <c r="D309" s="68">
        <v>42312</v>
      </c>
      <c r="E309">
        <v>3.4</v>
      </c>
      <c r="G309" s="68">
        <v>42312</v>
      </c>
      <c r="H309">
        <v>4.5999999999999996</v>
      </c>
      <c r="J309" s="68">
        <v>41582</v>
      </c>
      <c r="K309">
        <v>1.2</v>
      </c>
    </row>
    <row r="310" spans="1:11" x14ac:dyDescent="0.75">
      <c r="A310" s="68">
        <v>41948</v>
      </c>
      <c r="B310">
        <v>4.4000000000000004</v>
      </c>
      <c r="D310" s="68">
        <v>42313</v>
      </c>
      <c r="E310">
        <v>6</v>
      </c>
      <c r="G310" s="68">
        <v>42313</v>
      </c>
      <c r="H310">
        <v>2</v>
      </c>
      <c r="J310" s="68">
        <v>41583</v>
      </c>
      <c r="K310">
        <v>3</v>
      </c>
    </row>
    <row r="311" spans="1:11" x14ac:dyDescent="0.75">
      <c r="A311" s="68">
        <v>41949</v>
      </c>
      <c r="B311">
        <v>20.2</v>
      </c>
      <c r="D311" s="68">
        <v>42314</v>
      </c>
      <c r="E311">
        <v>44.2</v>
      </c>
      <c r="G311" s="68">
        <v>42314</v>
      </c>
      <c r="H311">
        <v>15</v>
      </c>
      <c r="J311" s="68">
        <v>41584</v>
      </c>
      <c r="K311">
        <v>3.2</v>
      </c>
    </row>
    <row r="312" spans="1:11" x14ac:dyDescent="0.75">
      <c r="A312" s="68">
        <v>41950</v>
      </c>
      <c r="B312">
        <v>1.4</v>
      </c>
      <c r="D312" s="68">
        <v>42315</v>
      </c>
      <c r="E312">
        <v>2.2000000000000002</v>
      </c>
      <c r="G312" s="68">
        <v>42315</v>
      </c>
      <c r="H312">
        <v>3.6</v>
      </c>
      <c r="J312" s="68">
        <v>41585</v>
      </c>
      <c r="K312">
        <v>3.2</v>
      </c>
    </row>
    <row r="313" spans="1:11" x14ac:dyDescent="0.75">
      <c r="A313" s="68">
        <v>41951</v>
      </c>
      <c r="B313">
        <v>34</v>
      </c>
      <c r="D313" s="68">
        <v>42316</v>
      </c>
      <c r="E313">
        <v>1.6</v>
      </c>
      <c r="G313" s="68">
        <v>42316</v>
      </c>
      <c r="H313">
        <v>4.4000000000000004</v>
      </c>
      <c r="J313" s="68">
        <v>41586</v>
      </c>
      <c r="K313">
        <v>5.6</v>
      </c>
    </row>
    <row r="314" spans="1:11" x14ac:dyDescent="0.75">
      <c r="A314" s="68">
        <v>41952</v>
      </c>
      <c r="B314">
        <v>0</v>
      </c>
      <c r="D314" s="68">
        <v>42317</v>
      </c>
      <c r="E314">
        <v>0</v>
      </c>
      <c r="G314" s="68">
        <v>42317</v>
      </c>
      <c r="H314">
        <v>0</v>
      </c>
      <c r="J314" s="68">
        <v>41587</v>
      </c>
      <c r="K314">
        <v>0</v>
      </c>
    </row>
    <row r="315" spans="1:11" x14ac:dyDescent="0.75">
      <c r="A315" s="68">
        <v>41953</v>
      </c>
      <c r="B315">
        <v>0</v>
      </c>
      <c r="D315" s="68">
        <v>42318</v>
      </c>
      <c r="E315">
        <v>20.5</v>
      </c>
      <c r="G315" s="68">
        <v>42318</v>
      </c>
      <c r="H315">
        <v>9.6</v>
      </c>
      <c r="J315" s="68">
        <v>41588</v>
      </c>
      <c r="K315">
        <v>0</v>
      </c>
    </row>
    <row r="316" spans="1:11" x14ac:dyDescent="0.75">
      <c r="A316" s="68">
        <v>41954</v>
      </c>
      <c r="B316">
        <v>0</v>
      </c>
      <c r="D316" s="68">
        <v>42319</v>
      </c>
      <c r="E316">
        <v>18.8</v>
      </c>
      <c r="G316" s="68">
        <v>42319</v>
      </c>
      <c r="H316">
        <v>1.2</v>
      </c>
      <c r="J316" s="68">
        <v>41589</v>
      </c>
      <c r="K316">
        <v>1.8</v>
      </c>
    </row>
    <row r="317" spans="1:11" x14ac:dyDescent="0.75">
      <c r="A317" s="68">
        <v>41955</v>
      </c>
      <c r="B317">
        <v>0</v>
      </c>
      <c r="D317" s="68">
        <v>42320</v>
      </c>
      <c r="E317">
        <v>59</v>
      </c>
      <c r="G317" s="68">
        <v>42320</v>
      </c>
      <c r="H317">
        <v>8.1999999999999993</v>
      </c>
      <c r="J317" s="68">
        <v>41590</v>
      </c>
      <c r="K317">
        <v>9.6</v>
      </c>
    </row>
    <row r="318" spans="1:11" x14ac:dyDescent="0.75">
      <c r="A318" s="68">
        <v>41956</v>
      </c>
      <c r="B318">
        <v>0</v>
      </c>
      <c r="D318" s="68">
        <v>42321</v>
      </c>
      <c r="E318">
        <v>11.4</v>
      </c>
      <c r="G318" s="68">
        <v>42321</v>
      </c>
      <c r="H318">
        <v>0.8</v>
      </c>
      <c r="J318" s="68">
        <v>41591</v>
      </c>
      <c r="K318">
        <v>8.8000000000000007</v>
      </c>
    </row>
    <row r="319" spans="1:11" x14ac:dyDescent="0.75">
      <c r="A319" s="68">
        <v>41957</v>
      </c>
      <c r="B319">
        <v>0</v>
      </c>
      <c r="D319" s="68">
        <v>42322</v>
      </c>
      <c r="E319">
        <v>0.6</v>
      </c>
      <c r="G319" s="68">
        <v>42322</v>
      </c>
      <c r="H319">
        <v>2.4</v>
      </c>
      <c r="J319" s="68">
        <v>41592</v>
      </c>
      <c r="K319">
        <v>1.4</v>
      </c>
    </row>
    <row r="320" spans="1:11" x14ac:dyDescent="0.75">
      <c r="A320" s="68">
        <v>41958</v>
      </c>
      <c r="B320">
        <v>0</v>
      </c>
      <c r="D320" s="68">
        <v>42323</v>
      </c>
      <c r="E320">
        <v>6</v>
      </c>
      <c r="G320" s="68">
        <v>42323</v>
      </c>
      <c r="H320">
        <v>0.2</v>
      </c>
      <c r="J320" s="68">
        <v>41593</v>
      </c>
      <c r="K320">
        <v>11.8</v>
      </c>
    </row>
    <row r="321" spans="1:11" x14ac:dyDescent="0.75">
      <c r="A321" s="68">
        <v>41959</v>
      </c>
      <c r="B321">
        <v>0</v>
      </c>
      <c r="D321" s="68">
        <v>42324</v>
      </c>
      <c r="E321">
        <v>55.4</v>
      </c>
      <c r="G321" s="68">
        <v>42324</v>
      </c>
      <c r="H321">
        <v>8.1999999999999993</v>
      </c>
      <c r="J321" s="68">
        <v>41594</v>
      </c>
      <c r="K321">
        <v>0</v>
      </c>
    </row>
    <row r="322" spans="1:11" x14ac:dyDescent="0.75">
      <c r="A322" s="68">
        <v>41960</v>
      </c>
      <c r="B322">
        <v>0</v>
      </c>
      <c r="D322" s="68">
        <v>42325</v>
      </c>
      <c r="E322">
        <v>6.2</v>
      </c>
      <c r="G322" s="68">
        <v>42325</v>
      </c>
      <c r="H322">
        <v>5.8</v>
      </c>
      <c r="J322" s="68">
        <v>41595</v>
      </c>
      <c r="K322">
        <v>4.5999999999999996</v>
      </c>
    </row>
    <row r="323" spans="1:11" x14ac:dyDescent="0.75">
      <c r="A323" s="68">
        <v>41961</v>
      </c>
      <c r="B323">
        <v>0</v>
      </c>
      <c r="D323" s="68">
        <v>42326</v>
      </c>
      <c r="E323">
        <v>0</v>
      </c>
      <c r="G323" s="68">
        <v>42326</v>
      </c>
      <c r="H323">
        <v>0</v>
      </c>
      <c r="J323" s="68">
        <v>41596</v>
      </c>
      <c r="K323">
        <v>0</v>
      </c>
    </row>
    <row r="324" spans="1:11" x14ac:dyDescent="0.75">
      <c r="A324" s="68">
        <v>41962</v>
      </c>
      <c r="B324">
        <v>3.4</v>
      </c>
      <c r="D324" s="68">
        <v>42327</v>
      </c>
      <c r="E324">
        <v>0</v>
      </c>
      <c r="G324" s="68">
        <v>42327</v>
      </c>
      <c r="H324">
        <v>0</v>
      </c>
      <c r="J324" s="68">
        <v>41597</v>
      </c>
      <c r="K324">
        <v>0</v>
      </c>
    </row>
    <row r="325" spans="1:11" x14ac:dyDescent="0.75">
      <c r="A325" s="68">
        <v>41963</v>
      </c>
      <c r="B325">
        <v>29.4</v>
      </c>
      <c r="D325" s="68">
        <v>42328</v>
      </c>
      <c r="E325">
        <v>0</v>
      </c>
      <c r="G325" s="68">
        <v>42328</v>
      </c>
      <c r="H325">
        <v>0</v>
      </c>
      <c r="J325" s="68">
        <v>41598</v>
      </c>
      <c r="K325">
        <v>0</v>
      </c>
    </row>
    <row r="326" spans="1:11" x14ac:dyDescent="0.75">
      <c r="A326" s="68">
        <v>41964</v>
      </c>
      <c r="B326">
        <v>32.799999999999997</v>
      </c>
      <c r="D326" s="68">
        <v>42329</v>
      </c>
      <c r="E326">
        <v>0</v>
      </c>
      <c r="G326" s="68">
        <v>42329</v>
      </c>
      <c r="H326">
        <v>0</v>
      </c>
      <c r="J326" s="68">
        <v>41599</v>
      </c>
      <c r="K326">
        <v>0.6</v>
      </c>
    </row>
    <row r="327" spans="1:11" x14ac:dyDescent="0.75">
      <c r="A327" s="68">
        <v>41965</v>
      </c>
      <c r="B327">
        <v>25.6</v>
      </c>
      <c r="D327" s="68">
        <v>42330</v>
      </c>
      <c r="E327">
        <v>0</v>
      </c>
      <c r="G327" s="68">
        <v>42330</v>
      </c>
      <c r="H327">
        <v>1.8</v>
      </c>
      <c r="J327" s="68">
        <v>41600</v>
      </c>
      <c r="K327">
        <v>0</v>
      </c>
    </row>
    <row r="328" spans="1:11" x14ac:dyDescent="0.75">
      <c r="A328" s="68">
        <v>41966</v>
      </c>
      <c r="B328">
        <v>15.2</v>
      </c>
      <c r="D328" s="68">
        <v>42331</v>
      </c>
      <c r="E328">
        <v>0</v>
      </c>
      <c r="G328" s="68">
        <v>42331</v>
      </c>
      <c r="H328">
        <v>4.5999999999999996</v>
      </c>
      <c r="J328" s="68">
        <v>41601</v>
      </c>
      <c r="K328">
        <v>5</v>
      </c>
    </row>
    <row r="329" spans="1:11" x14ac:dyDescent="0.75">
      <c r="A329" s="68">
        <v>41967</v>
      </c>
      <c r="B329">
        <v>60.6</v>
      </c>
      <c r="D329" s="68">
        <v>42332</v>
      </c>
      <c r="E329">
        <v>0</v>
      </c>
      <c r="G329" s="68">
        <v>42332</v>
      </c>
      <c r="H329">
        <v>0</v>
      </c>
      <c r="J329" s="68">
        <v>41602</v>
      </c>
      <c r="K329">
        <v>4.4000000000000004</v>
      </c>
    </row>
    <row r="330" spans="1:11" x14ac:dyDescent="0.75">
      <c r="A330" s="68">
        <v>41968</v>
      </c>
      <c r="B330">
        <v>15</v>
      </c>
      <c r="D330" s="68">
        <v>42333</v>
      </c>
      <c r="E330">
        <v>0</v>
      </c>
      <c r="G330" s="68">
        <v>42333</v>
      </c>
      <c r="H330">
        <v>0</v>
      </c>
      <c r="J330" s="68">
        <v>41603</v>
      </c>
      <c r="K330">
        <v>0</v>
      </c>
    </row>
    <row r="331" spans="1:11" x14ac:dyDescent="0.75">
      <c r="A331" s="68">
        <v>41969</v>
      </c>
      <c r="B331">
        <v>43</v>
      </c>
      <c r="D331" s="68">
        <v>42334</v>
      </c>
      <c r="E331">
        <v>0</v>
      </c>
      <c r="G331" s="68">
        <v>42334</v>
      </c>
      <c r="H331">
        <v>0</v>
      </c>
      <c r="J331" s="68">
        <v>41604</v>
      </c>
      <c r="K331">
        <v>0.2</v>
      </c>
    </row>
    <row r="332" spans="1:11" x14ac:dyDescent="0.75">
      <c r="A332" s="68">
        <v>41970</v>
      </c>
      <c r="B332">
        <v>15</v>
      </c>
      <c r="D332" s="68">
        <v>42335</v>
      </c>
      <c r="E332">
        <v>0</v>
      </c>
      <c r="G332" s="68">
        <v>42335</v>
      </c>
      <c r="H332">
        <v>0</v>
      </c>
      <c r="J332" s="68">
        <v>41605</v>
      </c>
      <c r="K332">
        <v>3.6</v>
      </c>
    </row>
    <row r="333" spans="1:11" x14ac:dyDescent="0.75">
      <c r="A333" s="68">
        <v>41971</v>
      </c>
      <c r="B333">
        <v>0</v>
      </c>
      <c r="D333" s="68">
        <v>42336</v>
      </c>
      <c r="E333">
        <v>0</v>
      </c>
      <c r="G333" s="68">
        <v>42336</v>
      </c>
      <c r="H333">
        <v>0</v>
      </c>
      <c r="J333" s="68">
        <v>41606</v>
      </c>
      <c r="K333">
        <v>2.4</v>
      </c>
    </row>
    <row r="334" spans="1:11" x14ac:dyDescent="0.75">
      <c r="A334" s="68">
        <v>41972</v>
      </c>
      <c r="B334">
        <v>0</v>
      </c>
      <c r="D334" s="68">
        <v>42337</v>
      </c>
      <c r="E334">
        <v>0</v>
      </c>
      <c r="G334" s="68">
        <v>42337</v>
      </c>
      <c r="H334">
        <v>0</v>
      </c>
      <c r="J334" s="68">
        <v>41607</v>
      </c>
      <c r="K334">
        <v>10.199999999999999</v>
      </c>
    </row>
    <row r="335" spans="1:11" x14ac:dyDescent="0.75">
      <c r="A335" s="68">
        <v>41973</v>
      </c>
      <c r="B335">
        <v>0</v>
      </c>
      <c r="D335" s="68">
        <v>42338</v>
      </c>
      <c r="E335">
        <v>13</v>
      </c>
      <c r="G335" s="68">
        <v>42338</v>
      </c>
      <c r="H335">
        <v>4</v>
      </c>
      <c r="J335" s="68">
        <v>41608</v>
      </c>
      <c r="K335">
        <v>26.6</v>
      </c>
    </row>
    <row r="336" spans="1:11" x14ac:dyDescent="0.75">
      <c r="A336" s="68">
        <v>41974</v>
      </c>
      <c r="B336">
        <v>0</v>
      </c>
      <c r="D336" s="68">
        <v>42339</v>
      </c>
      <c r="E336">
        <v>34.6</v>
      </c>
      <c r="G336" s="68">
        <v>42339</v>
      </c>
      <c r="H336">
        <v>8.4</v>
      </c>
      <c r="J336" s="68">
        <v>41609</v>
      </c>
      <c r="K336">
        <v>5.4</v>
      </c>
    </row>
    <row r="337" spans="1:11" x14ac:dyDescent="0.75">
      <c r="A337" s="68">
        <v>41975</v>
      </c>
      <c r="B337">
        <v>0</v>
      </c>
      <c r="D337" s="68">
        <v>42340</v>
      </c>
      <c r="E337">
        <v>27.4</v>
      </c>
      <c r="G337" s="68">
        <v>42340</v>
      </c>
      <c r="H337">
        <v>39.200000000000003</v>
      </c>
      <c r="J337" s="68">
        <v>41610</v>
      </c>
      <c r="K337">
        <v>0</v>
      </c>
    </row>
    <row r="338" spans="1:11" x14ac:dyDescent="0.75">
      <c r="A338" s="68">
        <v>41976</v>
      </c>
      <c r="B338">
        <v>0</v>
      </c>
      <c r="D338" s="68">
        <v>42341</v>
      </c>
      <c r="E338">
        <v>32.6</v>
      </c>
      <c r="G338" s="68">
        <v>42341</v>
      </c>
      <c r="H338">
        <v>10.199999999999999</v>
      </c>
      <c r="J338" s="68">
        <v>41611</v>
      </c>
      <c r="K338">
        <v>0</v>
      </c>
    </row>
    <row r="339" spans="1:11" x14ac:dyDescent="0.75">
      <c r="A339" s="68">
        <v>41977</v>
      </c>
      <c r="B339">
        <v>1.2</v>
      </c>
      <c r="D339" s="68">
        <v>42342</v>
      </c>
      <c r="E339">
        <v>27.2</v>
      </c>
      <c r="G339" s="68">
        <v>42342</v>
      </c>
      <c r="H339">
        <v>6.4</v>
      </c>
      <c r="J339" s="68">
        <v>41612</v>
      </c>
      <c r="K339">
        <v>0</v>
      </c>
    </row>
    <row r="340" spans="1:11" x14ac:dyDescent="0.75">
      <c r="A340" s="68">
        <v>41978</v>
      </c>
      <c r="B340">
        <v>45.4</v>
      </c>
      <c r="D340" s="68">
        <v>42343</v>
      </c>
      <c r="E340">
        <v>33.799999999999997</v>
      </c>
      <c r="G340" s="68">
        <v>42343</v>
      </c>
      <c r="H340">
        <v>48.2</v>
      </c>
      <c r="J340" s="68">
        <v>41613</v>
      </c>
      <c r="K340">
        <v>0</v>
      </c>
    </row>
    <row r="341" spans="1:11" x14ac:dyDescent="0.75">
      <c r="A341" s="68">
        <v>41979</v>
      </c>
      <c r="B341">
        <v>0.8</v>
      </c>
      <c r="D341" s="68">
        <v>42344</v>
      </c>
      <c r="E341">
        <v>22.4</v>
      </c>
      <c r="G341" s="68">
        <v>42344</v>
      </c>
      <c r="H341">
        <v>16.8</v>
      </c>
      <c r="J341" s="68">
        <v>41614</v>
      </c>
      <c r="K341">
        <v>0</v>
      </c>
    </row>
    <row r="342" spans="1:11" x14ac:dyDescent="0.75">
      <c r="A342" s="68">
        <v>41980</v>
      </c>
      <c r="B342">
        <v>15.2</v>
      </c>
      <c r="D342" s="68">
        <v>42345</v>
      </c>
      <c r="E342">
        <v>37.200000000000003</v>
      </c>
      <c r="G342" s="68">
        <v>42345</v>
      </c>
      <c r="H342">
        <v>11</v>
      </c>
      <c r="J342" s="68">
        <v>41615</v>
      </c>
      <c r="K342">
        <v>0</v>
      </c>
    </row>
    <row r="343" spans="1:11" x14ac:dyDescent="0.75">
      <c r="A343" s="68">
        <v>41981</v>
      </c>
      <c r="B343">
        <v>48.6</v>
      </c>
      <c r="D343" s="68">
        <v>42346</v>
      </c>
      <c r="E343">
        <v>27</v>
      </c>
      <c r="G343" s="68">
        <v>42346</v>
      </c>
      <c r="H343">
        <v>11</v>
      </c>
      <c r="J343" s="68">
        <v>41616</v>
      </c>
      <c r="K343">
        <v>0</v>
      </c>
    </row>
    <row r="344" spans="1:11" x14ac:dyDescent="0.75">
      <c r="A344" s="68">
        <v>41982</v>
      </c>
      <c r="B344">
        <v>34.200000000000003</v>
      </c>
      <c r="D344" s="68">
        <v>42347</v>
      </c>
      <c r="E344">
        <v>4.8</v>
      </c>
      <c r="G344" s="68">
        <v>42347</v>
      </c>
      <c r="H344">
        <v>3.2</v>
      </c>
      <c r="J344" s="68">
        <v>41617</v>
      </c>
      <c r="K344">
        <v>0</v>
      </c>
    </row>
    <row r="345" spans="1:11" x14ac:dyDescent="0.75">
      <c r="A345" s="68">
        <v>41983</v>
      </c>
      <c r="B345">
        <v>4.4000000000000004</v>
      </c>
      <c r="D345" s="68">
        <v>42348</v>
      </c>
      <c r="E345">
        <v>12.2</v>
      </c>
      <c r="G345" s="68">
        <v>42348</v>
      </c>
      <c r="H345">
        <v>9</v>
      </c>
      <c r="J345" s="68">
        <v>41618</v>
      </c>
      <c r="K345">
        <v>0</v>
      </c>
    </row>
    <row r="346" spans="1:11" x14ac:dyDescent="0.75">
      <c r="A346" s="68">
        <v>41984</v>
      </c>
      <c r="B346">
        <v>17.8</v>
      </c>
      <c r="D346" s="68">
        <v>42349</v>
      </c>
      <c r="E346">
        <v>3.4</v>
      </c>
      <c r="G346" s="68">
        <v>42349</v>
      </c>
      <c r="H346">
        <v>3</v>
      </c>
      <c r="J346" s="68">
        <v>41619</v>
      </c>
      <c r="K346">
        <v>3.2</v>
      </c>
    </row>
    <row r="347" spans="1:11" x14ac:dyDescent="0.75">
      <c r="A347" s="68">
        <v>41985</v>
      </c>
      <c r="B347">
        <v>1.4</v>
      </c>
      <c r="D347" s="68">
        <v>42350</v>
      </c>
      <c r="E347">
        <v>23.8</v>
      </c>
      <c r="G347" s="68">
        <v>42350</v>
      </c>
      <c r="H347">
        <v>35.200000000000003</v>
      </c>
      <c r="J347" s="68">
        <v>41620</v>
      </c>
      <c r="K347">
        <v>1.8</v>
      </c>
    </row>
    <row r="348" spans="1:11" x14ac:dyDescent="0.75">
      <c r="A348" s="68">
        <v>41986</v>
      </c>
      <c r="B348">
        <v>1</v>
      </c>
      <c r="D348" s="68">
        <v>42351</v>
      </c>
      <c r="E348">
        <v>0</v>
      </c>
      <c r="G348" s="68">
        <v>42351</v>
      </c>
      <c r="H348">
        <v>1</v>
      </c>
      <c r="J348" s="68">
        <v>41621</v>
      </c>
      <c r="K348">
        <v>10.4</v>
      </c>
    </row>
    <row r="349" spans="1:11" x14ac:dyDescent="0.75">
      <c r="A349" s="68">
        <v>41987</v>
      </c>
      <c r="B349">
        <v>0</v>
      </c>
      <c r="D349" s="68">
        <v>42352</v>
      </c>
      <c r="E349">
        <v>2.4</v>
      </c>
      <c r="G349" s="68">
        <v>42352</v>
      </c>
      <c r="H349">
        <v>0</v>
      </c>
      <c r="J349" s="68">
        <v>41622</v>
      </c>
      <c r="K349">
        <v>26</v>
      </c>
    </row>
    <row r="350" spans="1:11" x14ac:dyDescent="0.75">
      <c r="A350" s="68">
        <v>41988</v>
      </c>
      <c r="B350">
        <v>9</v>
      </c>
      <c r="D350" s="68">
        <v>42353</v>
      </c>
      <c r="E350">
        <v>3</v>
      </c>
      <c r="G350" s="68">
        <v>42353</v>
      </c>
      <c r="H350">
        <v>2</v>
      </c>
      <c r="J350" s="68">
        <v>41623</v>
      </c>
      <c r="K350">
        <v>0.8</v>
      </c>
    </row>
    <row r="351" spans="1:11" x14ac:dyDescent="0.75">
      <c r="A351" s="68">
        <v>41989</v>
      </c>
      <c r="B351">
        <v>20.2</v>
      </c>
      <c r="D351" s="68">
        <v>42354</v>
      </c>
      <c r="E351">
        <v>2.2000000000000002</v>
      </c>
      <c r="G351" s="68">
        <v>42354</v>
      </c>
      <c r="H351">
        <v>0</v>
      </c>
      <c r="J351" s="68">
        <v>41624</v>
      </c>
      <c r="K351">
        <v>11.8</v>
      </c>
    </row>
    <row r="352" spans="1:11" x14ac:dyDescent="0.75">
      <c r="A352" s="68">
        <v>41990</v>
      </c>
      <c r="B352">
        <v>0.8</v>
      </c>
      <c r="D352" s="68">
        <v>42355</v>
      </c>
      <c r="E352">
        <v>21.8</v>
      </c>
      <c r="G352" s="68">
        <v>42355</v>
      </c>
      <c r="H352">
        <v>10.199999999999999</v>
      </c>
      <c r="J352" s="68">
        <v>41625</v>
      </c>
      <c r="K352">
        <v>4.5999999999999996</v>
      </c>
    </row>
    <row r="353" spans="1:11" x14ac:dyDescent="0.75">
      <c r="A353" s="68">
        <v>41991</v>
      </c>
      <c r="B353">
        <v>24.6</v>
      </c>
      <c r="D353" s="68">
        <v>42356</v>
      </c>
      <c r="E353">
        <v>25.5</v>
      </c>
      <c r="G353" s="68">
        <v>42356</v>
      </c>
      <c r="H353">
        <v>5.4</v>
      </c>
      <c r="J353" s="68">
        <v>41626</v>
      </c>
      <c r="K353">
        <v>0</v>
      </c>
    </row>
    <row r="354" spans="1:11" x14ac:dyDescent="0.75">
      <c r="A354" s="68">
        <v>41992</v>
      </c>
      <c r="B354">
        <v>0</v>
      </c>
      <c r="D354" s="68">
        <v>42357</v>
      </c>
      <c r="E354">
        <v>31.8</v>
      </c>
      <c r="G354" s="68">
        <v>42357</v>
      </c>
      <c r="H354">
        <v>11.4</v>
      </c>
      <c r="J354" s="68">
        <v>41627</v>
      </c>
      <c r="K354">
        <v>0</v>
      </c>
    </row>
    <row r="355" spans="1:11" x14ac:dyDescent="0.75">
      <c r="A355" s="68">
        <v>41993</v>
      </c>
      <c r="B355">
        <v>0</v>
      </c>
      <c r="D355" s="68">
        <v>42358</v>
      </c>
      <c r="E355">
        <v>22.6</v>
      </c>
      <c r="G355" s="68">
        <v>42358</v>
      </c>
      <c r="H355">
        <v>2.4</v>
      </c>
      <c r="J355" s="68">
        <v>41628</v>
      </c>
      <c r="K355">
        <v>3.8</v>
      </c>
    </row>
    <row r="356" spans="1:11" x14ac:dyDescent="0.75">
      <c r="A356" s="68">
        <v>41994</v>
      </c>
      <c r="B356">
        <v>8.8000000000000007</v>
      </c>
      <c r="D356" s="68">
        <v>42359</v>
      </c>
      <c r="E356">
        <v>9</v>
      </c>
      <c r="G356" s="68">
        <v>42359</v>
      </c>
      <c r="H356">
        <v>0.4</v>
      </c>
      <c r="J356" s="68">
        <v>41629</v>
      </c>
      <c r="K356">
        <v>7.6</v>
      </c>
    </row>
    <row r="357" spans="1:11" x14ac:dyDescent="0.75">
      <c r="A357" s="68">
        <v>41995</v>
      </c>
      <c r="B357">
        <v>11.6</v>
      </c>
      <c r="D357" s="68">
        <v>42360</v>
      </c>
      <c r="E357">
        <v>35.799999999999997</v>
      </c>
      <c r="G357" s="68">
        <v>42360</v>
      </c>
      <c r="H357">
        <v>4</v>
      </c>
      <c r="J357" s="68">
        <v>41630</v>
      </c>
      <c r="K357">
        <v>20.6</v>
      </c>
    </row>
    <row r="358" spans="1:11" x14ac:dyDescent="0.75">
      <c r="A358" s="68">
        <v>41996</v>
      </c>
      <c r="B358">
        <v>10</v>
      </c>
      <c r="D358" s="68">
        <v>42361</v>
      </c>
      <c r="E358">
        <v>9.4</v>
      </c>
      <c r="G358" s="68">
        <v>42361</v>
      </c>
      <c r="H358">
        <v>10.8</v>
      </c>
      <c r="J358" s="68">
        <v>41631</v>
      </c>
      <c r="K358">
        <v>1.4</v>
      </c>
    </row>
    <row r="359" spans="1:11" x14ac:dyDescent="0.75">
      <c r="A359" s="68">
        <v>41997</v>
      </c>
      <c r="B359">
        <v>2.2000000000000002</v>
      </c>
      <c r="D359" s="68">
        <v>42362</v>
      </c>
      <c r="E359">
        <v>0</v>
      </c>
      <c r="G359" s="68">
        <v>42362</v>
      </c>
      <c r="H359">
        <v>0.6</v>
      </c>
      <c r="J359" s="68">
        <v>41632</v>
      </c>
      <c r="K359">
        <v>3.8</v>
      </c>
    </row>
    <row r="360" spans="1:11" x14ac:dyDescent="0.75">
      <c r="A360" s="68">
        <v>41998</v>
      </c>
      <c r="B360">
        <v>0.6</v>
      </c>
      <c r="D360" s="68">
        <v>42363</v>
      </c>
      <c r="E360">
        <v>0</v>
      </c>
      <c r="G360" s="68">
        <v>42363</v>
      </c>
      <c r="H360">
        <v>0</v>
      </c>
      <c r="J360" s="68">
        <v>41633</v>
      </c>
      <c r="K360">
        <v>25.6</v>
      </c>
    </row>
    <row r="361" spans="1:11" x14ac:dyDescent="0.75">
      <c r="A361" s="68">
        <v>41999</v>
      </c>
      <c r="B361">
        <v>10.199999999999999</v>
      </c>
      <c r="D361" s="68">
        <v>42364</v>
      </c>
      <c r="E361">
        <v>26.2</v>
      </c>
      <c r="G361" s="68">
        <v>42364</v>
      </c>
      <c r="H361">
        <v>6.4</v>
      </c>
      <c r="J361" s="68">
        <v>41634</v>
      </c>
      <c r="K361">
        <v>24.8</v>
      </c>
    </row>
    <row r="362" spans="1:11" x14ac:dyDescent="0.75">
      <c r="A362" s="68">
        <v>42000</v>
      </c>
      <c r="B362">
        <v>5.4</v>
      </c>
      <c r="D362" s="68">
        <v>42365</v>
      </c>
      <c r="E362">
        <v>1.6</v>
      </c>
      <c r="G362" s="68">
        <v>42365</v>
      </c>
      <c r="H362">
        <v>2.4</v>
      </c>
      <c r="J362" s="68">
        <v>41635</v>
      </c>
      <c r="K362">
        <v>2.2000000000000002</v>
      </c>
    </row>
    <row r="363" spans="1:11" x14ac:dyDescent="0.75">
      <c r="A363" s="68">
        <v>42001</v>
      </c>
      <c r="B363">
        <v>0</v>
      </c>
      <c r="D363" s="68">
        <v>42366</v>
      </c>
      <c r="E363">
        <v>0.2</v>
      </c>
      <c r="G363" s="68">
        <v>42366</v>
      </c>
      <c r="H363">
        <v>0</v>
      </c>
      <c r="J363" s="68">
        <v>41636</v>
      </c>
      <c r="K363">
        <v>21.8</v>
      </c>
    </row>
    <row r="364" spans="1:11" x14ac:dyDescent="0.75">
      <c r="A364" s="68">
        <v>42002</v>
      </c>
      <c r="B364">
        <v>0</v>
      </c>
      <c r="D364" s="68">
        <v>42367</v>
      </c>
      <c r="E364">
        <v>0</v>
      </c>
      <c r="G364" s="68">
        <v>42367</v>
      </c>
      <c r="H364">
        <v>0</v>
      </c>
      <c r="J364" s="68">
        <v>41637</v>
      </c>
      <c r="K364">
        <v>2.4</v>
      </c>
    </row>
    <row r="365" spans="1:11" x14ac:dyDescent="0.75">
      <c r="A365" s="68">
        <v>42003</v>
      </c>
      <c r="B365">
        <v>0</v>
      </c>
      <c r="D365" s="68">
        <v>42368</v>
      </c>
      <c r="E365">
        <v>0</v>
      </c>
      <c r="G365" s="68">
        <v>42368</v>
      </c>
      <c r="H365">
        <v>0</v>
      </c>
      <c r="J365" s="68">
        <v>41638</v>
      </c>
      <c r="K365">
        <v>2.8</v>
      </c>
    </row>
    <row r="366" spans="1:11" x14ac:dyDescent="0.75">
      <c r="A366" s="68">
        <v>42004</v>
      </c>
      <c r="B366">
        <v>0</v>
      </c>
      <c r="D366" s="68">
        <v>42369</v>
      </c>
      <c r="E366">
        <v>0</v>
      </c>
      <c r="G366" s="68">
        <v>42369</v>
      </c>
      <c r="H366">
        <v>0</v>
      </c>
      <c r="J366" s="68">
        <v>41639</v>
      </c>
      <c r="K366">
        <v>0.2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2fff08c9-91d4-4fc8-bbdd-dd59b7414ddb}" enabled="0" method="" siteId="{2fff08c9-91d4-4fc8-bbdd-dd59b7414dd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Charts</vt:lpstr>
      <vt:lpstr>Risk Exposure</vt:lpstr>
      <vt:lpstr>Costs</vt:lpstr>
      <vt:lpstr>Maintenance</vt:lpstr>
      <vt:lpstr>Energy Usage</vt:lpstr>
      <vt:lpstr>Pumps</vt:lpstr>
      <vt:lpstr>Solar Power</vt:lpstr>
      <vt:lpstr>Storage to House</vt:lpstr>
      <vt:lpstr>Tank Model</vt:lpstr>
      <vt:lpstr>Weather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plhuynh@student.ubc.ca</dc:creator>
  <cp:keywords/>
  <dc:description/>
  <cp:lastModifiedBy>vnietobe@student.ubc.ca</cp:lastModifiedBy>
  <cp:revision/>
  <dcterms:created xsi:type="dcterms:W3CDTF">2025-03-30T07:17:44Z</dcterms:created>
  <dcterms:modified xsi:type="dcterms:W3CDTF">2025-07-28T22:09:51Z</dcterms:modified>
  <cp:category/>
  <cp:contentStatus/>
</cp:coreProperties>
</file>