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bz286\Downloads\"/>
    </mc:Choice>
  </mc:AlternateContent>
  <bookViews>
    <workbookView xWindow="240" yWindow="105" windowWidth="14805" windowHeight="8010"/>
  </bookViews>
  <sheets>
    <sheet name="Summary" sheetId="6" r:id="rId1"/>
    <sheet name="Zfp2-1" sheetId="2" r:id="rId2"/>
    <sheet name="Zfp2-2" sheetId="1" r:id="rId3"/>
    <sheet name="Zfp2-3" sheetId="3" r:id="rId4"/>
    <sheet name="Col-O-1" sheetId="4" r:id="rId5"/>
    <sheet name="Standard curve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0" i="1"/>
  <c r="H15" i="1"/>
  <c r="H10" i="1"/>
  <c r="H5" i="1"/>
  <c r="G25" i="1"/>
  <c r="G20" i="1"/>
  <c r="G15" i="1"/>
  <c r="G10" i="1"/>
  <c r="G5" i="1"/>
  <c r="F27" i="1"/>
  <c r="H25" i="2"/>
  <c r="H20" i="2"/>
  <c r="H15" i="2"/>
  <c r="H10" i="2"/>
  <c r="H5" i="2"/>
  <c r="G25" i="2"/>
  <c r="G20" i="2"/>
  <c r="G15" i="2"/>
  <c r="G10" i="2"/>
  <c r="G5" i="2"/>
  <c r="F6" i="2"/>
  <c r="F7" i="2"/>
  <c r="F10" i="2"/>
  <c r="F11" i="2"/>
  <c r="F12" i="2"/>
  <c r="F15" i="2"/>
  <c r="F16" i="2"/>
  <c r="F17" i="2"/>
  <c r="F20" i="2"/>
  <c r="F21" i="2"/>
  <c r="F22" i="2"/>
  <c r="F25" i="2"/>
  <c r="F26" i="2"/>
  <c r="F27" i="2"/>
  <c r="F5" i="2"/>
  <c r="H20" i="4"/>
  <c r="H10" i="4"/>
  <c r="G20" i="4"/>
  <c r="G10" i="4"/>
  <c r="H5" i="4"/>
  <c r="G5" i="4"/>
  <c r="F6" i="4"/>
  <c r="F7" i="4"/>
  <c r="F10" i="4"/>
  <c r="F11" i="4"/>
  <c r="F12" i="4"/>
  <c r="F15" i="4"/>
  <c r="F16" i="4"/>
  <c r="H15" i="4" s="1"/>
  <c r="F17" i="4"/>
  <c r="F20" i="4"/>
  <c r="F21" i="4"/>
  <c r="F22" i="4"/>
  <c r="F25" i="4"/>
  <c r="F26" i="4"/>
  <c r="F27" i="4"/>
  <c r="F5" i="4"/>
  <c r="D6" i="2"/>
  <c r="D7" i="2"/>
  <c r="D10" i="2"/>
  <c r="D11" i="2"/>
  <c r="D12" i="2"/>
  <c r="D15" i="2"/>
  <c r="D16" i="2"/>
  <c r="D17" i="2"/>
  <c r="D20" i="2"/>
  <c r="D21" i="2"/>
  <c r="D22" i="2"/>
  <c r="D25" i="2"/>
  <c r="D26" i="2"/>
  <c r="D27" i="2"/>
  <c r="D5" i="2"/>
  <c r="C6" i="2"/>
  <c r="C7" i="2"/>
  <c r="C10" i="2"/>
  <c r="C11" i="2"/>
  <c r="C12" i="2"/>
  <c r="C15" i="2"/>
  <c r="C16" i="2"/>
  <c r="C17" i="2"/>
  <c r="C20" i="2"/>
  <c r="C21" i="2"/>
  <c r="C22" i="2"/>
  <c r="C25" i="2"/>
  <c r="C26" i="2"/>
  <c r="C27" i="2"/>
  <c r="C5" i="2"/>
  <c r="D6" i="4"/>
  <c r="D5" i="4"/>
  <c r="D7" i="4"/>
  <c r="D10" i="4"/>
  <c r="D11" i="4"/>
  <c r="D12" i="4"/>
  <c r="D15" i="4"/>
  <c r="D16" i="4"/>
  <c r="D17" i="4"/>
  <c r="D20" i="4"/>
  <c r="D21" i="4"/>
  <c r="D22" i="4"/>
  <c r="D25" i="4"/>
  <c r="D26" i="4"/>
  <c r="D27" i="4"/>
  <c r="E21" i="5"/>
  <c r="E17" i="5"/>
  <c r="E13" i="5"/>
  <c r="E9" i="5"/>
  <c r="E5" i="5"/>
  <c r="D21" i="5"/>
  <c r="D17" i="5"/>
  <c r="D13" i="5"/>
  <c r="D9" i="5"/>
  <c r="D5" i="5"/>
  <c r="C6" i="5"/>
  <c r="C7" i="5"/>
  <c r="C9" i="5"/>
  <c r="C10" i="5"/>
  <c r="C11" i="5"/>
  <c r="C13" i="5"/>
  <c r="C14" i="5"/>
  <c r="C15" i="5"/>
  <c r="C17" i="5"/>
  <c r="C18" i="5"/>
  <c r="C19" i="5"/>
  <c r="C21" i="5"/>
  <c r="C22" i="5"/>
  <c r="C23" i="5"/>
  <c r="C5" i="5"/>
  <c r="C10" i="4"/>
  <c r="C11" i="4"/>
  <c r="C12" i="4"/>
  <c r="C15" i="4"/>
  <c r="C16" i="4"/>
  <c r="C17" i="4"/>
  <c r="C20" i="4"/>
  <c r="C21" i="4"/>
  <c r="C22" i="4"/>
  <c r="C25" i="4"/>
  <c r="C26" i="4"/>
  <c r="C27" i="4"/>
  <c r="C6" i="4"/>
  <c r="C7" i="4"/>
  <c r="C5" i="4"/>
  <c r="B2" i="4"/>
  <c r="B2" i="5"/>
  <c r="G25" i="4" l="1"/>
  <c r="H25" i="4"/>
  <c r="G15" i="4"/>
  <c r="B2" i="3"/>
  <c r="B2" i="2"/>
  <c r="B2" i="1"/>
  <c r="C6" i="1" s="1"/>
  <c r="D6" i="1" s="1"/>
  <c r="F6" i="1" s="1"/>
  <c r="C6" i="3" l="1"/>
  <c r="D6" i="3" s="1"/>
  <c r="F6" i="3" s="1"/>
  <c r="C12" i="3"/>
  <c r="D12" i="3" s="1"/>
  <c r="F12" i="3" s="1"/>
  <c r="C20" i="3"/>
  <c r="D20" i="3" s="1"/>
  <c r="F20" i="3" s="1"/>
  <c r="C26" i="3"/>
  <c r="D26" i="3" s="1"/>
  <c r="F26" i="3" s="1"/>
  <c r="C15" i="3"/>
  <c r="D15" i="3" s="1"/>
  <c r="F15" i="3" s="1"/>
  <c r="C21" i="3"/>
  <c r="D21" i="3" s="1"/>
  <c r="F21" i="3" s="1"/>
  <c r="C5" i="3"/>
  <c r="D5" i="3" s="1"/>
  <c r="F5" i="3" s="1"/>
  <c r="C11" i="3"/>
  <c r="D11" i="3" s="1"/>
  <c r="F11" i="3" s="1"/>
  <c r="C25" i="3"/>
  <c r="D25" i="3" s="1"/>
  <c r="F25" i="3" s="1"/>
  <c r="C7" i="3"/>
  <c r="D7" i="3" s="1"/>
  <c r="F7" i="3" s="1"/>
  <c r="C10" i="3"/>
  <c r="D10" i="3" s="1"/>
  <c r="F10" i="3" s="1"/>
  <c r="C16" i="3"/>
  <c r="D16" i="3" s="1"/>
  <c r="F16" i="3" s="1"/>
  <c r="C22" i="3"/>
  <c r="D22" i="3" s="1"/>
  <c r="F22" i="3" s="1"/>
  <c r="C27" i="3"/>
  <c r="D27" i="3" s="1"/>
  <c r="F27" i="3" s="1"/>
  <c r="C17" i="3"/>
  <c r="D17" i="3" s="1"/>
  <c r="F17" i="3" s="1"/>
  <c r="C25" i="1"/>
  <c r="D25" i="1" s="1"/>
  <c r="F25" i="1" s="1"/>
  <c r="C17" i="1"/>
  <c r="D17" i="1" s="1"/>
  <c r="F17" i="1" s="1"/>
  <c r="C11" i="1"/>
  <c r="D11" i="1" s="1"/>
  <c r="F11" i="1" s="1"/>
  <c r="C5" i="1"/>
  <c r="D5" i="1" s="1"/>
  <c r="F5" i="1" s="1"/>
  <c r="C22" i="1"/>
  <c r="D22" i="1" s="1"/>
  <c r="F22" i="1" s="1"/>
  <c r="C16" i="1"/>
  <c r="D16" i="1" s="1"/>
  <c r="F16" i="1" s="1"/>
  <c r="C10" i="1"/>
  <c r="D10" i="1" s="1"/>
  <c r="F10" i="1" s="1"/>
  <c r="C27" i="1"/>
  <c r="D27" i="1" s="1"/>
  <c r="C21" i="1"/>
  <c r="D21" i="1" s="1"/>
  <c r="F21" i="1" s="1"/>
  <c r="C15" i="1"/>
  <c r="D15" i="1" s="1"/>
  <c r="F15" i="1" s="1"/>
  <c r="C7" i="1"/>
  <c r="D7" i="1" s="1"/>
  <c r="F7" i="1" s="1"/>
  <c r="C26" i="1"/>
  <c r="D26" i="1" s="1"/>
  <c r="F26" i="1" s="1"/>
  <c r="C20" i="1"/>
  <c r="D20" i="1" s="1"/>
  <c r="F20" i="1" s="1"/>
  <c r="C12" i="1"/>
  <c r="D12" i="1" s="1"/>
  <c r="F12" i="1" s="1"/>
  <c r="G25" i="3" l="1"/>
  <c r="H25" i="3"/>
  <c r="G15" i="3"/>
  <c r="H15" i="3"/>
  <c r="G10" i="3"/>
  <c r="H10" i="3"/>
  <c r="G5" i="3"/>
  <c r="H5" i="3"/>
  <c r="H20" i="3"/>
  <c r="G20" i="3"/>
</calcChain>
</file>

<file path=xl/sharedStrings.xml><?xml version="1.0" encoding="utf-8"?>
<sst xmlns="http://schemas.openxmlformats.org/spreadsheetml/2006/main" count="140" uniqueCount="48">
  <si>
    <t>Sample</t>
  </si>
  <si>
    <t>Abs</t>
  </si>
  <si>
    <t>Abs minus blank</t>
  </si>
  <si>
    <t>Amount (based on standard curve)</t>
  </si>
  <si>
    <t>Weighed</t>
  </si>
  <si>
    <t>Weight%</t>
  </si>
  <si>
    <t>Average weight%</t>
  </si>
  <si>
    <t>Standard deviation (weight%)</t>
  </si>
  <si>
    <t>Blank</t>
  </si>
  <si>
    <t>Zfp2-1 1</t>
  </si>
  <si>
    <t>Replicate 1</t>
  </si>
  <si>
    <t>Replicate 2</t>
  </si>
  <si>
    <t>Replicate 3</t>
  </si>
  <si>
    <t>Zfp2-1 2</t>
  </si>
  <si>
    <t>Zfp2-1 3</t>
  </si>
  <si>
    <t>Zfp2-1 4</t>
  </si>
  <si>
    <t>Zfp2-1 5</t>
  </si>
  <si>
    <t>Standard deviation (wieght%)</t>
  </si>
  <si>
    <t>Zfp2-2 1</t>
  </si>
  <si>
    <t>Zfp2-2 2</t>
  </si>
  <si>
    <t>Zfp2-2 3</t>
  </si>
  <si>
    <t>Zfp2-2 4</t>
  </si>
  <si>
    <t>Zfp2-2 5</t>
  </si>
  <si>
    <t>Zfp2-3 1</t>
  </si>
  <si>
    <t>Zfp2-3 2</t>
  </si>
  <si>
    <t>Zfp2-3 3</t>
  </si>
  <si>
    <t>Zfp2-3 4</t>
  </si>
  <si>
    <t>Zfp2-3 5</t>
  </si>
  <si>
    <t>Col-O-1 1</t>
  </si>
  <si>
    <t>Col-O-1 2</t>
  </si>
  <si>
    <t>Col-O-1 3</t>
  </si>
  <si>
    <t>Col-O-1 4</t>
  </si>
  <si>
    <t>Col-O-1 5</t>
  </si>
  <si>
    <t>S1</t>
  </si>
  <si>
    <t>S2</t>
  </si>
  <si>
    <t>S3</t>
  </si>
  <si>
    <t>S4</t>
  </si>
  <si>
    <t>S5</t>
  </si>
  <si>
    <t>Weight</t>
  </si>
  <si>
    <t>Average</t>
  </si>
  <si>
    <t>Standard deviations</t>
  </si>
  <si>
    <t>Lignin [mg lignin/mg sample]</t>
  </si>
  <si>
    <t>Zfp2-1</t>
  </si>
  <si>
    <t>Zfp2-2</t>
  </si>
  <si>
    <t>Zfp2-3</t>
  </si>
  <si>
    <t>Col-O</t>
  </si>
  <si>
    <t>Mean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</si>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</sst>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Lignin</a:t>
            </a:r>
            <a:r>
              <a:rPr lang="en-GB" baseline="0"/>
              <a:t> content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Replicate 1</c:v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(Summary!$C$4,Summary!$E$4,Summary!$G$4,Summary!$I$4)</c:f>
                <c:numCache>
                  <c:formatCode>General</c:formatCode>
                  <c:ptCount val="4"/>
                  <c:pt idx="0">
                    <c:v>3.6055436956722767E-2</c:v>
                  </c:pt>
                  <c:pt idx="1">
                    <c:v>4.866984315589775E-2</c:v>
                  </c:pt>
                  <c:pt idx="2">
                    <c:v>1.2382412364938941E-2</c:v>
                  </c:pt>
                  <c:pt idx="3">
                    <c:v>3.2653304303330841E-2</c:v>
                  </c:pt>
                </c:numCache>
              </c:numRef>
            </c:plus>
            <c:minus>
              <c:numRef>
                <c:f>(Summary!$C$4,Summary!$E$4,Summary!$G$4,Summary!$I$4)</c:f>
                <c:numCache>
                  <c:formatCode>General</c:formatCode>
                  <c:ptCount val="4"/>
                  <c:pt idx="0">
                    <c:v>3.6055436956722767E-2</c:v>
                  </c:pt>
                  <c:pt idx="1">
                    <c:v>4.866984315589775E-2</c:v>
                  </c:pt>
                  <c:pt idx="2">
                    <c:v>1.2382412364938941E-2</c:v>
                  </c:pt>
                  <c:pt idx="3">
                    <c:v>3.2653304303330841E-2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(Summary!$B$2,Summary!$D$2,Summary!$F$2,Summary!$H$2)</c:f>
              <c:strCache>
                <c:ptCount val="4"/>
                <c:pt idx="0">
                  <c:v>Zfp2-1</c:v>
                </c:pt>
                <c:pt idx="1">
                  <c:v>Zfp2-2</c:v>
                </c:pt>
                <c:pt idx="2">
                  <c:v>Zfp2-3</c:v>
                </c:pt>
                <c:pt idx="3">
                  <c:v>Col-O</c:v>
                </c:pt>
              </c:strCache>
            </c:strRef>
          </c:cat>
          <c:val>
            <c:numRef>
              <c:f>(Summary!$B$4,Summary!$D$4,Summary!$F$4,Summary!$H$4)</c:f>
              <c:numCache>
                <c:formatCode>0.00</c:formatCode>
                <c:ptCount val="4"/>
                <c:pt idx="0">
                  <c:v>0.16151620833333338</c:v>
                </c:pt>
                <c:pt idx="1">
                  <c:v>0.24192960846560849</c:v>
                </c:pt>
                <c:pt idx="2">
                  <c:v>0.19993893121693126</c:v>
                </c:pt>
                <c:pt idx="3">
                  <c:v>0.18516088888888893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F-4ACE-80E5-0874136A7D96}"/>
            </c:ext>
          </c:extLst>
        </c:ser>
        <c:ser>
          <c:idx val="1"/>
          <c:order val="1"/>
          <c:tx>
            <c:v>Replicate 2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(Summary!$C$5,Summary!$E$5,Summary!$G$5,Summary!$I$5)</c:f>
                <c:numCache>
                  <c:formatCode>General</c:formatCode>
                  <c:ptCount val="4"/>
                  <c:pt idx="0">
                    <c:v>2.525259990201973E-2</c:v>
                  </c:pt>
                  <c:pt idx="1">
                    <c:v>3.6124901592262428E-2</c:v>
                  </c:pt>
                  <c:pt idx="2">
                    <c:v>6.0495861801321812E-2</c:v>
                  </c:pt>
                  <c:pt idx="3">
                    <c:v>4.7198818767174723E-2</c:v>
                  </c:pt>
                </c:numCache>
              </c:numRef>
            </c:plus>
            <c:minus>
              <c:numRef>
                <c:f>(Summary!$C$5,Summary!$E$5,Summary!$G$5,Summary!$I$5)</c:f>
                <c:numCache>
                  <c:formatCode>General</c:formatCode>
                  <c:ptCount val="4"/>
                  <c:pt idx="0">
                    <c:v>2.525259990201973E-2</c:v>
                  </c:pt>
                  <c:pt idx="1">
                    <c:v>3.6124901592262428E-2</c:v>
                  </c:pt>
                  <c:pt idx="2">
                    <c:v>6.0495861801321812E-2</c:v>
                  </c:pt>
                  <c:pt idx="3">
                    <c:v>4.7198818767174723E-2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(Summary!$B$2,Summary!$D$2,Summary!$F$2,Summary!$H$2)</c:f>
              <c:strCache>
                <c:ptCount val="4"/>
                <c:pt idx="0">
                  <c:v>Zfp2-1</c:v>
                </c:pt>
                <c:pt idx="1">
                  <c:v>Zfp2-2</c:v>
                </c:pt>
                <c:pt idx="2">
                  <c:v>Zfp2-3</c:v>
                </c:pt>
                <c:pt idx="3">
                  <c:v>Col-O</c:v>
                </c:pt>
              </c:strCache>
            </c:strRef>
          </c:cat>
          <c:val>
            <c:numRef>
              <c:f>(Summary!$B$5,Summary!$D$5,Summary!$F$5,Summary!$H$5)</c:f>
              <c:numCache>
                <c:formatCode>0.00</c:formatCode>
                <c:ptCount val="4"/>
                <c:pt idx="0">
                  <c:v>0.18762917777777779</c:v>
                </c:pt>
                <c:pt idx="1">
                  <c:v>0.17488469841269838</c:v>
                </c:pt>
                <c:pt idx="2">
                  <c:v>0.21255172592592589</c:v>
                </c:pt>
                <c:pt idx="3">
                  <c:v>0.15982472380952381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F-4ACE-80E5-0874136A7D96}"/>
            </c:ext>
          </c:extLst>
        </c:ser>
        <c:ser>
          <c:idx val="2"/>
          <c:order val="2"/>
          <c:tx>
            <c:v>Replicaate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(Summary!$C$6,Summary!$E$6,Summary!$G$6,Summary!$I$6)</c:f>
                <c:numCache>
                  <c:formatCode>General</c:formatCode>
                  <c:ptCount val="4"/>
                  <c:pt idx="0">
                    <c:v>4.9320809267638946E-2</c:v>
                  </c:pt>
                  <c:pt idx="1">
                    <c:v>1.889911322925461E-2</c:v>
                  </c:pt>
                  <c:pt idx="2">
                    <c:v>6.2914128554412266E-2</c:v>
                  </c:pt>
                  <c:pt idx="3">
                    <c:v>1.9772620286986103E-2</c:v>
                  </c:pt>
                </c:numCache>
              </c:numRef>
            </c:plus>
            <c:minus>
              <c:numRef>
                <c:f>(Summary!$C$6,Summary!$E$6,Summary!$G$6,Summary!$I$6)</c:f>
                <c:numCache>
                  <c:formatCode>General</c:formatCode>
                  <c:ptCount val="4"/>
                  <c:pt idx="0">
                    <c:v>4.9320809267638946E-2</c:v>
                  </c:pt>
                  <c:pt idx="1">
                    <c:v>1.889911322925461E-2</c:v>
                  </c:pt>
                  <c:pt idx="2">
                    <c:v>6.2914128554412266E-2</c:v>
                  </c:pt>
                  <c:pt idx="3">
                    <c:v>1.9772620286986103E-2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(Summary!$B$2,Summary!$D$2,Summary!$F$2,Summary!$H$2)</c:f>
              <c:strCache>
                <c:ptCount val="4"/>
                <c:pt idx="0">
                  <c:v>Zfp2-1</c:v>
                </c:pt>
                <c:pt idx="1">
                  <c:v>Zfp2-2</c:v>
                </c:pt>
                <c:pt idx="2">
                  <c:v>Zfp2-3</c:v>
                </c:pt>
                <c:pt idx="3">
                  <c:v>Col-O</c:v>
                </c:pt>
              </c:strCache>
            </c:strRef>
          </c:cat>
          <c:val>
            <c:numRef>
              <c:f>(Summary!$B$6,Summary!$D$6,Summary!$F$6,Summary!$H$6)</c:f>
              <c:numCache>
                <c:formatCode>0.00</c:formatCode>
                <c:ptCount val="4"/>
                <c:pt idx="0">
                  <c:v>0.163834611111111</c:v>
                </c:pt>
                <c:pt idx="1">
                  <c:v>0.21000545502645504</c:v>
                </c:pt>
                <c:pt idx="2">
                  <c:v>0.2390243314814815</c:v>
                </c:pt>
                <c:pt idx="3">
                  <c:v>0.28187693333333336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F-4ACE-80E5-0874136A7D96}"/>
            </c:ext>
          </c:extLst>
        </c:ser>
        <c:ser>
          <c:idx val="3"/>
          <c:order val="3"/>
          <c:tx>
            <c:v>Replicate 4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(Summary!$C$7,Summary!$E$7,Summary!$G$7,Summary!$I$7)</c:f>
                <c:numCache>
                  <c:formatCode>General</c:formatCode>
                  <c:ptCount val="4"/>
                  <c:pt idx="0">
                    <c:v>5.3131593286606098E-2</c:v>
                  </c:pt>
                  <c:pt idx="1">
                    <c:v>2.9727619791377263E-2</c:v>
                  </c:pt>
                  <c:pt idx="2">
                    <c:v>5.445460837293789E-2</c:v>
                  </c:pt>
                  <c:pt idx="3">
                    <c:v>3.1816520516607522E-2</c:v>
                  </c:pt>
                </c:numCache>
              </c:numRef>
            </c:plus>
            <c:minus>
              <c:numRef>
                <c:f>(Summary!$C$7,Summary!$E$7,Summary!$G$7,Summary!$I$7)</c:f>
                <c:numCache>
                  <c:formatCode>General</c:formatCode>
                  <c:ptCount val="4"/>
                  <c:pt idx="0">
                    <c:v>5.3131593286606098E-2</c:v>
                  </c:pt>
                  <c:pt idx="1">
                    <c:v>2.9727619791377263E-2</c:v>
                  </c:pt>
                  <c:pt idx="2">
                    <c:v>5.445460837293789E-2</c:v>
                  </c:pt>
                  <c:pt idx="3">
                    <c:v>3.1816520516607522E-2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(Summary!$B$2,Summary!$D$2,Summary!$F$2,Summary!$H$2)</c:f>
              <c:strCache>
                <c:ptCount val="4"/>
                <c:pt idx="0">
                  <c:v>Zfp2-1</c:v>
                </c:pt>
                <c:pt idx="1">
                  <c:v>Zfp2-2</c:v>
                </c:pt>
                <c:pt idx="2">
                  <c:v>Zfp2-3</c:v>
                </c:pt>
                <c:pt idx="3">
                  <c:v>Col-O</c:v>
                </c:pt>
              </c:strCache>
            </c:strRef>
          </c:cat>
          <c:val>
            <c:numRef>
              <c:f>(Summary!$B$7,Summary!$D$7,Summary!$F$7,Summary!$H$7)</c:f>
              <c:numCache>
                <c:formatCode>0.00</c:formatCode>
                <c:ptCount val="4"/>
                <c:pt idx="0">
                  <c:v>0.1325852666666667</c:v>
                </c:pt>
                <c:pt idx="1">
                  <c:v>0.18717362751322753</c:v>
                </c:pt>
                <c:pt idx="2">
                  <c:v>0.2523628370370371</c:v>
                </c:pt>
                <c:pt idx="3">
                  <c:v>0.15124182222222224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F-4ACE-80E5-0874136A7D96}"/>
            </c:ext>
          </c:extLst>
        </c:ser>
        <c:ser>
          <c:idx val="4"/>
          <c:order val="4"/>
          <c:tx>
            <c:v>Repicate 5</c:v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(Summary!$C$8,Summary!$E$8,Summary!$G$8,Summary!$I$8)</c:f>
                <c:numCache>
                  <c:formatCode>General</c:formatCode>
                  <c:ptCount val="4"/>
                  <c:pt idx="0">
                    <c:v>2.5977941215533505E-2</c:v>
                  </c:pt>
                  <c:pt idx="1">
                    <c:v>7.2916065688327328E-2</c:v>
                  </c:pt>
                  <c:pt idx="2">
                    <c:v>6.0540677591276557E-2</c:v>
                  </c:pt>
                  <c:pt idx="3">
                    <c:v>2.8771464386192224E-2</c:v>
                  </c:pt>
                </c:numCache>
              </c:numRef>
            </c:plus>
            <c:minus>
              <c:numRef>
                <c:f>(Summary!$C$8,Summary!$E$8,Summary!$G$8,Summary!$I$8)</c:f>
                <c:numCache>
                  <c:formatCode>General</c:formatCode>
                  <c:ptCount val="4"/>
                  <c:pt idx="0">
                    <c:v>2.5977941215533505E-2</c:v>
                  </c:pt>
                  <c:pt idx="1">
                    <c:v>7.2916065688327328E-2</c:v>
                  </c:pt>
                  <c:pt idx="2">
                    <c:v>6.0540677591276557E-2</c:v>
                  </c:pt>
                  <c:pt idx="3">
                    <c:v>2.8771464386192224E-2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(Summary!$B$2,Summary!$D$2,Summary!$F$2,Summary!$H$2)</c:f>
              <c:strCache>
                <c:ptCount val="4"/>
                <c:pt idx="0">
                  <c:v>Zfp2-1</c:v>
                </c:pt>
                <c:pt idx="1">
                  <c:v>Zfp2-2</c:v>
                </c:pt>
                <c:pt idx="2">
                  <c:v>Zfp2-3</c:v>
                </c:pt>
                <c:pt idx="3">
                  <c:v>Col-O</c:v>
                </c:pt>
              </c:strCache>
            </c:strRef>
          </c:cat>
          <c:val>
            <c:numRef>
              <c:f>(Summary!$B$8,Summary!$D$8,Summary!$F$8,Summary!$H$8)</c:f>
              <c:numCache>
                <c:formatCode>0.00</c:formatCode>
                <c:ptCount val="4"/>
                <c:pt idx="0">
                  <c:v>0.14817205833333336</c:v>
                </c:pt>
                <c:pt idx="1">
                  <c:v>0.16676758941798941</c:v>
                </c:pt>
                <c:pt idx="2">
                  <c:v>0.16687561904761905</c:v>
                </c:pt>
                <c:pt idx="3">
                  <c:v>0.24262644444444448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F-4ACE-80E5-0874136A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14176"/>
        <c:axId val="541611880"/>
      </c:barChart>
      <c:catAx>
        <c:axId val="5416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1880"/>
        <c:crosses val="autoZero"/>
        <c:auto val="1"/>
        <c:lblAlgn val="ctr"/>
        <c:lblOffset val="100"/>
        <c:noMultiLvlLbl val="0"/>
      </c:catAx>
      <c:valAx>
        <c:axId val="5416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Lignin</a:t>
                </a:r>
                <a:r>
                  <a:rPr lang="en-GB" sz="1050" b="1" baseline="0"/>
                  <a:t> [mg lignin/mg sample]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curve</a:t>
            </a:r>
          </a:p>
        </c:rich>
      </c:tx>
      <c:layout>
        <c:manualLayout>
          <c:xMode val="edge"/>
          <c:yMode val="edge"/>
          <c:x val="0.20499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786898512685913"/>
                  <c:y val="-0.156759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('Standard curve'!$E$5:$E$7,'Standard curve'!$E$9:$E$11,'Standard curve'!$E$13:$E$15,'Standard curve'!$E$17:$E$19)</c:f>
                <c:numCache>
                  <c:formatCode>General</c:formatCode>
                  <c:ptCount val="12"/>
                  <c:pt idx="0">
                    <c:v>5.7735026918962467E-3</c:v>
                  </c:pt>
                  <c:pt idx="3">
                    <c:v>4.8345975358175683E-2</c:v>
                  </c:pt>
                  <c:pt idx="6">
                    <c:v>1.5394804318340666E-2</c:v>
                  </c:pt>
                  <c:pt idx="9">
                    <c:v>9.0781789657030154E-2</c:v>
                  </c:pt>
                </c:numCache>
              </c:numRef>
            </c:plus>
            <c:minus>
              <c:numRef>
                <c:f>('Standard curve'!$E$5:$E$7,'Standard curve'!$E$9:$E$11,'Standard curve'!$E$13:$E$15,'Standard curve'!$E$17:$E$19)</c:f>
                <c:numCache>
                  <c:formatCode>General</c:formatCode>
                  <c:ptCount val="12"/>
                  <c:pt idx="0">
                    <c:v>5.7735026918962467E-3</c:v>
                  </c:pt>
                  <c:pt idx="3">
                    <c:v>4.8345975358175683E-2</c:v>
                  </c:pt>
                  <c:pt idx="6">
                    <c:v>1.5394804318340666E-2</c:v>
                  </c:pt>
                  <c:pt idx="9">
                    <c:v>9.0781789657030154E-2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('Standard curve'!$D$5:$D$7,'Standard curve'!$D$9:$D$11,'Standard curve'!$D$13:$D$15,'Standard curve'!$D$17:$D$19)</c:f>
              <c:numCache>
                <c:formatCode>General</c:formatCode>
                <c:ptCount val="12"/>
                <c:pt idx="0" formatCode="0.000">
                  <c:v>0.11133333333333334</c:v>
                </c:pt>
                <c:pt idx="3" formatCode="0.000">
                  <c:v>0.27666666666666667</c:v>
                </c:pt>
                <c:pt idx="6" formatCode="0.000">
                  <c:v>0.38000000000000006</c:v>
                </c:pt>
                <c:pt idx="9" formatCode="0.000">
                  <c:v>0.48933333333333334</c:v>
                </c:pt>
              </c:numCache>
            </c:numRef>
          </c:xVal>
          <c:yVal>
            <c:numRef>
              <c:f>('Standard curve'!$F$5:$F$7,'Standard curve'!$F$9:$F$11,'Standard curve'!$F$13:$F$15,'Standard curve'!$F$17:$F$19)</c:f>
              <c:numCache>
                <c:formatCode>General</c:formatCode>
                <c:ptCount val="12"/>
                <c:pt idx="0">
                  <c:v>0.4</c:v>
                </c:pt>
                <c:pt idx="3">
                  <c:v>1.5</c:v>
                </c:pt>
                <c:pt idx="6">
                  <c:v>2.2999999999999998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6-4BE1-9EA0-DB2F986D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69456"/>
        <c:axId val="541366504"/>
      </c:scatterChart>
      <c:valAx>
        <c:axId val="5413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6504"/>
        <c:crosses val="autoZero"/>
        <c:crossBetween val="midCat"/>
      </c:valAx>
      <c:valAx>
        <c:axId val="5413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Lignin [mg]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15</xdr:row>
      <xdr:rowOff>47624</xdr:rowOff>
    </xdr:from>
    <xdr:to>
      <xdr:col>17</xdr:col>
      <xdr:colOff>142875</xdr:colOff>
      <xdr:row>31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19050</xdr:rowOff>
    </xdr:from>
    <xdr:to>
      <xdr:col>13</xdr:col>
      <xdr:colOff>647700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F24" sqref="F24"/>
    </sheetView>
  </sheetViews>
  <sheetFormatPr defaultRowHeight="14.25"/>
  <sheetData>
    <row r="2" spans="2:9">
      <c r="B2" s="24" t="s">
        <v>42</v>
      </c>
      <c r="C2" s="25"/>
      <c r="D2" s="24" t="s">
        <v>43</v>
      </c>
      <c r="E2" s="25"/>
      <c r="F2" s="24" t="s">
        <v>44</v>
      </c>
      <c r="G2" s="25"/>
      <c r="H2" s="24" t="s">
        <v>45</v>
      </c>
      <c r="I2" s="25"/>
    </row>
    <row r="3" spans="2:9">
      <c r="B3" s="26" t="s">
        <v>46</v>
      </c>
      <c r="C3" s="27" t="s">
        <v>47</v>
      </c>
      <c r="D3" s="26" t="s">
        <v>46</v>
      </c>
      <c r="E3" s="27" t="s">
        <v>47</v>
      </c>
      <c r="F3" s="26" t="s">
        <v>46</v>
      </c>
      <c r="G3" s="27" t="s">
        <v>47</v>
      </c>
      <c r="H3" s="28" t="s">
        <v>46</v>
      </c>
      <c r="I3" s="29" t="s">
        <v>47</v>
      </c>
    </row>
    <row r="4" spans="2:9">
      <c r="B4" s="20">
        <v>0.16151620833333338</v>
      </c>
      <c r="C4" s="21">
        <v>3.6055436956722767E-2</v>
      </c>
      <c r="D4" s="20">
        <v>0.24192960846560849</v>
      </c>
      <c r="E4" s="21">
        <v>4.866984315589775E-2</v>
      </c>
      <c r="F4" s="20">
        <v>0.19993893121693126</v>
      </c>
      <c r="G4" s="21">
        <v>1.2382412364938941E-2</v>
      </c>
      <c r="H4" s="20">
        <v>0.18516088888888893</v>
      </c>
      <c r="I4" s="21">
        <v>3.2653304303330841E-2</v>
      </c>
    </row>
    <row r="5" spans="2:9">
      <c r="B5" s="20">
        <v>0.18762917777777779</v>
      </c>
      <c r="C5" s="21">
        <v>2.525259990201973E-2</v>
      </c>
      <c r="D5" s="20">
        <v>0.17488469841269838</v>
      </c>
      <c r="E5" s="21">
        <v>3.6124901592262428E-2</v>
      </c>
      <c r="F5" s="20">
        <v>0.21255172592592589</v>
      </c>
      <c r="G5" s="21">
        <v>6.0495861801321812E-2</v>
      </c>
      <c r="H5" s="20">
        <v>0.15982472380952381</v>
      </c>
      <c r="I5" s="21">
        <v>4.7198818767174723E-2</v>
      </c>
    </row>
    <row r="6" spans="2:9">
      <c r="B6" s="20">
        <v>0.163834611111111</v>
      </c>
      <c r="C6" s="21">
        <v>4.9320809267638946E-2</v>
      </c>
      <c r="D6" s="20">
        <v>0.21000545502645504</v>
      </c>
      <c r="E6" s="21">
        <v>1.889911322925461E-2</v>
      </c>
      <c r="F6" s="20">
        <v>0.2390243314814815</v>
      </c>
      <c r="G6" s="21">
        <v>6.2914128554412266E-2</v>
      </c>
      <c r="H6" s="20">
        <v>0.28187693333333336</v>
      </c>
      <c r="I6" s="21">
        <v>1.9772620286986103E-2</v>
      </c>
    </row>
    <row r="7" spans="2:9">
      <c r="B7" s="20">
        <v>0.1325852666666667</v>
      </c>
      <c r="C7" s="21">
        <v>5.3131593286606098E-2</v>
      </c>
      <c r="D7" s="20">
        <v>0.18717362751322753</v>
      </c>
      <c r="E7" s="21">
        <v>2.9727619791377263E-2</v>
      </c>
      <c r="F7" s="20">
        <v>0.2523628370370371</v>
      </c>
      <c r="G7" s="21">
        <v>5.445460837293789E-2</v>
      </c>
      <c r="H7" s="20">
        <v>0.15124182222222224</v>
      </c>
      <c r="I7" s="21">
        <v>3.1816520516607522E-2</v>
      </c>
    </row>
    <row r="8" spans="2:9">
      <c r="B8" s="22">
        <v>0.14817205833333336</v>
      </c>
      <c r="C8" s="23">
        <v>2.5977941215533505E-2</v>
      </c>
      <c r="D8" s="22">
        <v>0.16676758941798941</v>
      </c>
      <c r="E8" s="23">
        <v>7.2916065688327328E-2</v>
      </c>
      <c r="F8" s="22">
        <v>0.16687561904761905</v>
      </c>
      <c r="G8" s="23">
        <v>6.0540677591276557E-2</v>
      </c>
      <c r="H8" s="22">
        <v>0.24262644444444448</v>
      </c>
      <c r="I8" s="23">
        <v>2.8771464386192224E-2</v>
      </c>
    </row>
    <row r="9" spans="2:9">
      <c r="B9" s="15"/>
      <c r="C9" s="15"/>
    </row>
    <row r="10" spans="2:9">
      <c r="B10" s="15"/>
      <c r="C10" s="15"/>
    </row>
    <row r="11" spans="2:9">
      <c r="B11" s="15"/>
      <c r="C11" s="15"/>
    </row>
    <row r="12" spans="2:9">
      <c r="B12" s="15"/>
      <c r="C12" s="15"/>
    </row>
    <row r="13" spans="2:9">
      <c r="B13" s="15"/>
      <c r="C13" s="15"/>
    </row>
    <row r="14" spans="2:9">
      <c r="B14" s="15"/>
      <c r="C14" s="15"/>
    </row>
    <row r="15" spans="2:9">
      <c r="B15" s="15"/>
      <c r="C15" s="15"/>
    </row>
    <row r="16" spans="2:9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</row>
    <row r="29" spans="2:3">
      <c r="B29" s="15"/>
      <c r="C29" s="15"/>
    </row>
    <row r="32" spans="2:3">
      <c r="C32" s="15"/>
    </row>
  </sheetData>
  <mergeCells count="4">
    <mergeCell ref="F2:G2"/>
    <mergeCell ref="H2:I2"/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5" sqref="G5:H27"/>
    </sheetView>
  </sheetViews>
  <sheetFormatPr defaultRowHeight="14.25"/>
  <cols>
    <col min="1" max="1" width="10.75" bestFit="1" customWidth="1"/>
    <col min="3" max="3" width="15.25" bestFit="1" customWidth="1"/>
    <col min="4" max="4" width="31.875" bestFit="1" customWidth="1"/>
    <col min="7" max="7" width="16.25" bestFit="1" customWidth="1"/>
    <col min="8" max="8" width="27.62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1">
        <f>(0.066+0.053)/2</f>
        <v>5.9499999999999997E-2</v>
      </c>
      <c r="C2" s="1"/>
    </row>
    <row r="3" spans="1:8">
      <c r="C3" s="1"/>
    </row>
    <row r="4" spans="1:8" ht="15">
      <c r="A4" s="2" t="s">
        <v>9</v>
      </c>
      <c r="C4" s="1"/>
    </row>
    <row r="5" spans="1:8">
      <c r="A5" t="s">
        <v>10</v>
      </c>
      <c r="B5">
        <v>0.26700000000000002</v>
      </c>
      <c r="C5" s="1">
        <f>B5-B$2</f>
        <v>0.20750000000000002</v>
      </c>
      <c r="D5" s="15">
        <f>C5*7.166-0.4275</f>
        <v>1.0594450000000002</v>
      </c>
      <c r="E5">
        <v>8</v>
      </c>
      <c r="F5" s="15">
        <f>D5/E5</f>
        <v>0.13243062500000002</v>
      </c>
      <c r="G5" s="16">
        <f>AVERAGE(F5:F7)</f>
        <v>0.16151620833333338</v>
      </c>
      <c r="H5" s="16">
        <f>_xlfn.STDEV.S(F5:F7)</f>
        <v>3.6055436956722767E-2</v>
      </c>
    </row>
    <row r="6" spans="1:8">
      <c r="A6" t="s">
        <v>11</v>
      </c>
      <c r="B6">
        <v>0.26</v>
      </c>
      <c r="C6" s="1">
        <f t="shared" ref="C6:C27" si="0">B6-B$2</f>
        <v>0.20050000000000001</v>
      </c>
      <c r="D6" s="15">
        <f t="shared" ref="D6:D27" si="1">C6*7.166-0.4275</f>
        <v>1.0092830000000002</v>
      </c>
      <c r="E6">
        <v>5</v>
      </c>
      <c r="F6" s="15">
        <f t="shared" ref="F6:F27" si="2">D6/E6</f>
        <v>0.20185660000000002</v>
      </c>
      <c r="G6" s="3"/>
      <c r="H6" s="16"/>
    </row>
    <row r="7" spans="1:8">
      <c r="A7" t="s">
        <v>12</v>
      </c>
      <c r="B7">
        <v>0.224</v>
      </c>
      <c r="C7" s="1">
        <f t="shared" si="0"/>
        <v>0.16450000000000001</v>
      </c>
      <c r="D7" s="15">
        <f t="shared" si="1"/>
        <v>0.75130700000000017</v>
      </c>
      <c r="E7">
        <v>5</v>
      </c>
      <c r="F7" s="15">
        <f t="shared" si="2"/>
        <v>0.15026140000000004</v>
      </c>
      <c r="G7" s="3"/>
      <c r="H7" s="16"/>
    </row>
    <row r="8" spans="1:8">
      <c r="C8" s="1"/>
      <c r="D8" s="15"/>
      <c r="F8" s="15"/>
      <c r="H8" s="15"/>
    </row>
    <row r="9" spans="1:8" ht="15">
      <c r="A9" s="2" t="s">
        <v>13</v>
      </c>
      <c r="C9" s="1"/>
      <c r="D9" s="15"/>
      <c r="F9" s="15"/>
      <c r="H9" s="15"/>
    </row>
    <row r="10" spans="1:8">
      <c r="A10" t="s">
        <v>10</v>
      </c>
      <c r="B10">
        <v>0.27500000000000002</v>
      </c>
      <c r="C10" s="1">
        <f t="shared" si="0"/>
        <v>0.21550000000000002</v>
      </c>
      <c r="D10" s="15">
        <f t="shared" si="1"/>
        <v>1.1167730000000002</v>
      </c>
      <c r="E10">
        <v>6</v>
      </c>
      <c r="F10" s="15">
        <f t="shared" si="2"/>
        <v>0.18612883333333338</v>
      </c>
      <c r="G10" s="16">
        <f>AVERAGE(F10:F12)</f>
        <v>0.18762917777777779</v>
      </c>
      <c r="H10" s="16">
        <f>_xlfn.STDEV.S(F10:F12)</f>
        <v>2.525259990201973E-2</v>
      </c>
    </row>
    <row r="11" spans="1:8">
      <c r="A11" t="s">
        <v>11</v>
      </c>
      <c r="B11">
        <v>0.23300000000000001</v>
      </c>
      <c r="C11" s="1">
        <f t="shared" si="0"/>
        <v>0.17350000000000002</v>
      </c>
      <c r="D11" s="15">
        <f t="shared" si="1"/>
        <v>0.81580100000000022</v>
      </c>
      <c r="E11">
        <v>5</v>
      </c>
      <c r="F11" s="15">
        <f t="shared" si="2"/>
        <v>0.16316020000000003</v>
      </c>
      <c r="G11" s="3"/>
      <c r="H11" s="16"/>
    </row>
    <row r="12" spans="1:8">
      <c r="A12" t="s">
        <v>12</v>
      </c>
      <c r="B12">
        <v>0.29799999999999999</v>
      </c>
      <c r="C12" s="1">
        <f t="shared" si="0"/>
        <v>0.23849999999999999</v>
      </c>
      <c r="D12" s="15">
        <f t="shared" si="1"/>
        <v>1.2815909999999999</v>
      </c>
      <c r="E12">
        <v>6</v>
      </c>
      <c r="F12" s="15">
        <f t="shared" si="2"/>
        <v>0.2135985</v>
      </c>
      <c r="G12" s="3"/>
      <c r="H12" s="16"/>
    </row>
    <row r="13" spans="1:8">
      <c r="C13" s="1"/>
      <c r="D13" s="15"/>
      <c r="F13" s="15"/>
      <c r="H13" s="15"/>
    </row>
    <row r="14" spans="1:8" ht="15">
      <c r="A14" s="2" t="s">
        <v>14</v>
      </c>
      <c r="C14" s="1"/>
      <c r="D14" s="15"/>
      <c r="F14" s="15"/>
      <c r="H14" s="15"/>
    </row>
    <row r="15" spans="1:8">
      <c r="A15" t="s">
        <v>10</v>
      </c>
      <c r="B15">
        <v>0.20899999999999999</v>
      </c>
      <c r="C15" s="1">
        <f t="shared" si="0"/>
        <v>0.14949999999999999</v>
      </c>
      <c r="D15" s="15">
        <f t="shared" si="1"/>
        <v>0.64381700000000008</v>
      </c>
      <c r="E15">
        <v>6</v>
      </c>
      <c r="F15" s="17">
        <f t="shared" si="2"/>
        <v>0.10730283333333335</v>
      </c>
      <c r="G15" s="16">
        <f>AVERAGE(F15:F17)</f>
        <v>0.16383461111111111</v>
      </c>
      <c r="H15" s="16">
        <f>_xlfn.STDEV.S(F15:F17)</f>
        <v>4.9320809267638946E-2</v>
      </c>
    </row>
    <row r="16" spans="1:8">
      <c r="A16" t="s">
        <v>11</v>
      </c>
      <c r="B16">
        <v>0.28499999999999998</v>
      </c>
      <c r="C16" s="1">
        <f t="shared" si="0"/>
        <v>0.22549999999999998</v>
      </c>
      <c r="D16" s="15">
        <f t="shared" si="1"/>
        <v>1.1884329999999999</v>
      </c>
      <c r="E16">
        <v>6</v>
      </c>
      <c r="F16" s="15">
        <f t="shared" si="2"/>
        <v>0.19807216666666663</v>
      </c>
      <c r="G16" s="3"/>
      <c r="H16" s="16"/>
    </row>
    <row r="17" spans="1:8">
      <c r="A17" t="s">
        <v>12</v>
      </c>
      <c r="B17">
        <v>0.27500000000000002</v>
      </c>
      <c r="C17" s="1">
        <f t="shared" si="0"/>
        <v>0.21550000000000002</v>
      </c>
      <c r="D17" s="15">
        <f t="shared" si="1"/>
        <v>1.1167730000000002</v>
      </c>
      <c r="E17">
        <v>6</v>
      </c>
      <c r="F17" s="15">
        <f t="shared" si="2"/>
        <v>0.18612883333333338</v>
      </c>
      <c r="G17" s="3"/>
      <c r="H17" s="16"/>
    </row>
    <row r="18" spans="1:8">
      <c r="C18" s="1"/>
      <c r="D18" s="15"/>
      <c r="F18" s="15"/>
      <c r="H18" s="15"/>
    </row>
    <row r="19" spans="1:8" ht="15">
      <c r="A19" s="2" t="s">
        <v>15</v>
      </c>
      <c r="C19" s="1"/>
      <c r="D19" s="15"/>
      <c r="F19" s="15"/>
      <c r="H19" s="15"/>
    </row>
    <row r="20" spans="1:8">
      <c r="A20" t="s">
        <v>10</v>
      </c>
      <c r="B20">
        <v>0.17</v>
      </c>
      <c r="C20" s="1">
        <f t="shared" si="0"/>
        <v>0.11050000000000001</v>
      </c>
      <c r="D20" s="15">
        <f t="shared" si="1"/>
        <v>0.36434300000000019</v>
      </c>
      <c r="E20">
        <v>5</v>
      </c>
      <c r="F20" s="17">
        <f t="shared" si="2"/>
        <v>7.2868600000000033E-2</v>
      </c>
      <c r="G20" s="16">
        <f>AVERAGE(F20:F22)</f>
        <v>0.1325852666666667</v>
      </c>
      <c r="H20" s="16">
        <f>_xlfn.STDEV.S(F20:F22)</f>
        <v>5.3131593286606098E-2</v>
      </c>
    </row>
    <row r="21" spans="1:8">
      <c r="A21" t="s">
        <v>11</v>
      </c>
      <c r="B21">
        <v>0.24099999999999999</v>
      </c>
      <c r="C21" s="1">
        <f t="shared" si="0"/>
        <v>0.18149999999999999</v>
      </c>
      <c r="D21" s="15">
        <f t="shared" si="1"/>
        <v>0.87312900000000004</v>
      </c>
      <c r="E21">
        <v>5</v>
      </c>
      <c r="F21" s="15">
        <f t="shared" si="2"/>
        <v>0.1746258</v>
      </c>
      <c r="G21" s="3"/>
      <c r="H21" s="16"/>
    </row>
    <row r="22" spans="1:8">
      <c r="A22" t="s">
        <v>12</v>
      </c>
      <c r="B22">
        <v>0.224</v>
      </c>
      <c r="C22" s="1">
        <f t="shared" si="0"/>
        <v>0.16450000000000001</v>
      </c>
      <c r="D22" s="15">
        <f t="shared" si="1"/>
        <v>0.75130700000000017</v>
      </c>
      <c r="E22">
        <v>5</v>
      </c>
      <c r="F22" s="15">
        <f t="shared" si="2"/>
        <v>0.15026140000000004</v>
      </c>
      <c r="G22" s="3"/>
      <c r="H22" s="16"/>
    </row>
    <row r="23" spans="1:8">
      <c r="C23" s="1"/>
      <c r="D23" s="15"/>
      <c r="F23" s="15"/>
      <c r="H23" s="15"/>
    </row>
    <row r="24" spans="1:8" ht="15">
      <c r="A24" s="2" t="s">
        <v>16</v>
      </c>
      <c r="C24" s="1"/>
      <c r="D24" s="15"/>
      <c r="F24" s="15"/>
      <c r="H24" s="15"/>
    </row>
    <row r="25" spans="1:8">
      <c r="A25" t="s">
        <v>10</v>
      </c>
      <c r="B25">
        <v>0.23200000000000001</v>
      </c>
      <c r="C25" s="1">
        <f t="shared" si="0"/>
        <v>0.17250000000000001</v>
      </c>
      <c r="D25" s="15">
        <f t="shared" si="1"/>
        <v>0.80863500000000021</v>
      </c>
      <c r="E25">
        <v>6</v>
      </c>
      <c r="F25" s="15">
        <f t="shared" si="2"/>
        <v>0.13477250000000005</v>
      </c>
      <c r="G25" s="16">
        <f>AVERAGE(F25:F27)</f>
        <v>0.14817205833333336</v>
      </c>
      <c r="H25" s="16">
        <f>_xlfn.STDEV.S(F25:F27)</f>
        <v>2.5977941215533505E-2</v>
      </c>
    </row>
    <row r="26" spans="1:8">
      <c r="A26" t="s">
        <v>11</v>
      </c>
      <c r="B26">
        <v>0.318</v>
      </c>
      <c r="C26" s="1">
        <f t="shared" si="0"/>
        <v>0.25850000000000001</v>
      </c>
      <c r="D26" s="15">
        <f t="shared" si="1"/>
        <v>1.4249110000000003</v>
      </c>
      <c r="E26">
        <v>8</v>
      </c>
      <c r="F26" s="15">
        <f t="shared" si="2"/>
        <v>0.17811387500000003</v>
      </c>
      <c r="G26" s="3"/>
      <c r="H26" s="16"/>
    </row>
    <row r="27" spans="1:8">
      <c r="A27" t="s">
        <v>12</v>
      </c>
      <c r="B27">
        <v>0.21099999999999999</v>
      </c>
      <c r="C27" s="1">
        <f t="shared" si="0"/>
        <v>0.1515</v>
      </c>
      <c r="D27" s="15">
        <f t="shared" si="1"/>
        <v>0.6581490000000001</v>
      </c>
      <c r="E27">
        <v>5</v>
      </c>
      <c r="F27" s="15">
        <f t="shared" si="2"/>
        <v>0.13162980000000002</v>
      </c>
      <c r="G27" s="3"/>
      <c r="H27" s="16"/>
    </row>
  </sheetData>
  <mergeCells count="10">
    <mergeCell ref="G20:G22"/>
    <mergeCell ref="H20:H22"/>
    <mergeCell ref="G25:G27"/>
    <mergeCell ref="H25:H27"/>
    <mergeCell ref="G5:G7"/>
    <mergeCell ref="H5:H7"/>
    <mergeCell ref="G10:G12"/>
    <mergeCell ref="H10:H12"/>
    <mergeCell ref="G15:G17"/>
    <mergeCell ref="H15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5" sqref="G5:H27"/>
    </sheetView>
  </sheetViews>
  <sheetFormatPr defaultRowHeight="14.25"/>
  <cols>
    <col min="1" max="2" width="10.75" bestFit="1" customWidth="1"/>
    <col min="3" max="3" width="19" bestFit="1" customWidth="1"/>
    <col min="4" max="4" width="31.25" bestFit="1" customWidth="1"/>
    <col min="6" max="6" width="8.75" bestFit="1" customWidth="1"/>
    <col min="7" max="7" width="15.75" bestFit="1" customWidth="1"/>
    <col min="8" max="8" width="26.7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</v>
      </c>
    </row>
    <row r="2" spans="1:8">
      <c r="A2" t="s">
        <v>8</v>
      </c>
      <c r="B2" s="1">
        <f>(0.054+0.054+0.053)/3</f>
        <v>5.3666666666666668E-2</v>
      </c>
      <c r="C2" s="1"/>
    </row>
    <row r="3" spans="1:8">
      <c r="C3" s="1"/>
    </row>
    <row r="4" spans="1:8" ht="15">
      <c r="A4" s="2" t="s">
        <v>18</v>
      </c>
      <c r="C4" s="1"/>
    </row>
    <row r="5" spans="1:8">
      <c r="A5" t="s">
        <v>10</v>
      </c>
      <c r="B5">
        <v>0.26900000000000002</v>
      </c>
      <c r="C5" s="1">
        <f>B5-B$2</f>
        <v>0.21533333333333335</v>
      </c>
      <c r="D5" s="15">
        <f>C5*7.166-0.4275</f>
        <v>1.1155786666666669</v>
      </c>
      <c r="E5">
        <v>6</v>
      </c>
      <c r="F5" s="17">
        <f>D5/E5</f>
        <v>0.18592977777777783</v>
      </c>
      <c r="G5" s="18">
        <f>AVERAGE(F5:F7)</f>
        <v>0.24192960846560849</v>
      </c>
      <c r="H5" s="18">
        <f>_xlfn.STDEV.S(F5:F7)</f>
        <v>4.866984315589775E-2</v>
      </c>
    </row>
    <row r="6" spans="1:8">
      <c r="A6" t="s">
        <v>11</v>
      </c>
      <c r="B6">
        <v>0.373</v>
      </c>
      <c r="C6" s="1">
        <f t="shared" ref="C6:C27" si="0">B6-B$2</f>
        <v>0.31933333333333336</v>
      </c>
      <c r="D6" s="15">
        <f t="shared" ref="D6:D27" si="1">C6*7.166-0.4275</f>
        <v>1.8608426666666669</v>
      </c>
      <c r="E6">
        <v>7</v>
      </c>
      <c r="F6" s="15">
        <f t="shared" ref="F6:F27" si="2">D6/E6</f>
        <v>0.26583466666666672</v>
      </c>
      <c r="G6" s="18"/>
      <c r="H6" s="18"/>
    </row>
    <row r="7" spans="1:8">
      <c r="A7" t="s">
        <v>12</v>
      </c>
      <c r="B7">
        <v>0.38100000000000001</v>
      </c>
      <c r="C7" s="1">
        <f t="shared" si="0"/>
        <v>0.32733333333333337</v>
      </c>
      <c r="D7" s="15">
        <f t="shared" si="1"/>
        <v>1.9181706666666669</v>
      </c>
      <c r="E7">
        <v>7</v>
      </c>
      <c r="F7" s="15">
        <f t="shared" si="2"/>
        <v>0.27402438095238096</v>
      </c>
      <c r="G7" s="18"/>
      <c r="H7" s="18"/>
    </row>
    <row r="8" spans="1:8">
      <c r="C8" s="1"/>
      <c r="D8" s="15"/>
      <c r="F8" s="15"/>
      <c r="G8" s="19"/>
      <c r="H8" s="19"/>
    </row>
    <row r="9" spans="1:8" ht="15">
      <c r="A9" s="2" t="s">
        <v>19</v>
      </c>
      <c r="C9" s="1"/>
      <c r="D9" s="15"/>
      <c r="F9" s="15"/>
      <c r="G9" s="19"/>
      <c r="H9" s="19"/>
    </row>
    <row r="10" spans="1:8">
      <c r="A10" t="s">
        <v>10</v>
      </c>
      <c r="B10">
        <v>0.312</v>
      </c>
      <c r="C10" s="1">
        <f t="shared" si="0"/>
        <v>0.2583333333333333</v>
      </c>
      <c r="D10" s="15">
        <f t="shared" si="1"/>
        <v>1.4237166666666665</v>
      </c>
      <c r="E10">
        <v>7</v>
      </c>
      <c r="F10" s="15">
        <f t="shared" si="2"/>
        <v>0.20338809523809523</v>
      </c>
      <c r="G10" s="18">
        <f>AVERAGE(F10:F12)</f>
        <v>0.17488469841269838</v>
      </c>
      <c r="H10" s="18">
        <f>_xlfn.STDEV.S(F10:F12)</f>
        <v>3.6124901592262428E-2</v>
      </c>
    </row>
    <row r="11" spans="1:8">
      <c r="A11" t="s">
        <v>11</v>
      </c>
      <c r="B11">
        <v>0.20699999999999999</v>
      </c>
      <c r="C11" s="1">
        <f t="shared" si="0"/>
        <v>0.15333333333333332</v>
      </c>
      <c r="D11" s="15">
        <f t="shared" si="1"/>
        <v>0.67128666666666659</v>
      </c>
      <c r="E11">
        <v>5</v>
      </c>
      <c r="F11" s="17">
        <f t="shared" si="2"/>
        <v>0.13425733333333331</v>
      </c>
      <c r="G11" s="18"/>
      <c r="H11" s="18"/>
    </row>
    <row r="12" spans="1:8">
      <c r="A12" t="s">
        <v>12</v>
      </c>
      <c r="B12">
        <v>0.29599999999999999</v>
      </c>
      <c r="C12" s="1">
        <f t="shared" si="0"/>
        <v>0.24233333333333332</v>
      </c>
      <c r="D12" s="15">
        <f t="shared" si="1"/>
        <v>1.3090606666666667</v>
      </c>
      <c r="E12">
        <v>7</v>
      </c>
      <c r="F12" s="15">
        <f t="shared" si="2"/>
        <v>0.18700866666666666</v>
      </c>
      <c r="G12" s="18"/>
      <c r="H12" s="18"/>
    </row>
    <row r="13" spans="1:8">
      <c r="C13" s="1"/>
      <c r="D13" s="15"/>
      <c r="F13" s="15"/>
      <c r="G13" s="19"/>
      <c r="H13" s="19"/>
    </row>
    <row r="14" spans="1:8" ht="15">
      <c r="A14" s="2" t="s">
        <v>20</v>
      </c>
      <c r="C14" s="1"/>
      <c r="D14" s="15"/>
      <c r="F14" s="15"/>
      <c r="G14" s="19"/>
      <c r="H14" s="19"/>
    </row>
    <row r="15" spans="1:8">
      <c r="A15" t="s">
        <v>10</v>
      </c>
      <c r="B15">
        <v>0.27100000000000002</v>
      </c>
      <c r="C15" s="1">
        <f t="shared" si="0"/>
        <v>0.21733333333333335</v>
      </c>
      <c r="D15" s="15">
        <f t="shared" si="1"/>
        <v>1.129910666666667</v>
      </c>
      <c r="E15">
        <v>6</v>
      </c>
      <c r="F15" s="15">
        <f t="shared" si="2"/>
        <v>0.18831844444444448</v>
      </c>
      <c r="G15" s="18">
        <f>AVERAGE(F15:F17)</f>
        <v>0.21000545502645504</v>
      </c>
      <c r="H15" s="18">
        <f>_xlfn.STDEV.S(F15:F17)</f>
        <v>1.889911322925461E-2</v>
      </c>
    </row>
    <row r="16" spans="1:8">
      <c r="A16" t="s">
        <v>11</v>
      </c>
      <c r="B16">
        <v>0.32700000000000001</v>
      </c>
      <c r="C16" s="1">
        <f t="shared" si="0"/>
        <v>0.27333333333333332</v>
      </c>
      <c r="D16" s="15">
        <f t="shared" si="1"/>
        <v>1.5312066666666666</v>
      </c>
      <c r="E16">
        <v>7</v>
      </c>
      <c r="F16" s="15">
        <f t="shared" si="2"/>
        <v>0.21874380952380951</v>
      </c>
      <c r="G16" s="18"/>
      <c r="H16" s="18"/>
    </row>
    <row r="17" spans="1:8">
      <c r="A17" t="s">
        <v>12</v>
      </c>
      <c r="B17">
        <v>0.3</v>
      </c>
      <c r="C17" s="1">
        <f t="shared" si="0"/>
        <v>0.24633333333333332</v>
      </c>
      <c r="D17" s="15">
        <f t="shared" si="1"/>
        <v>1.3377246666666667</v>
      </c>
      <c r="E17">
        <v>6</v>
      </c>
      <c r="F17" s="15">
        <f t="shared" si="2"/>
        <v>0.2229541111111111</v>
      </c>
      <c r="G17" s="18"/>
      <c r="H17" s="18"/>
    </row>
    <row r="18" spans="1:8">
      <c r="C18" s="1"/>
      <c r="D18" s="15"/>
      <c r="F18" s="15"/>
      <c r="G18" s="19"/>
      <c r="H18" s="19"/>
    </row>
    <row r="19" spans="1:8" ht="15">
      <c r="A19" s="2" t="s">
        <v>21</v>
      </c>
      <c r="C19" s="1"/>
      <c r="D19" s="15"/>
      <c r="F19" s="15"/>
      <c r="G19" s="19"/>
      <c r="H19" s="19"/>
    </row>
    <row r="20" spans="1:8">
      <c r="A20" t="s">
        <v>10</v>
      </c>
      <c r="B20">
        <v>0.22800000000000001</v>
      </c>
      <c r="C20" s="1">
        <f t="shared" si="0"/>
        <v>0.17433333333333334</v>
      </c>
      <c r="D20" s="15">
        <f t="shared" si="1"/>
        <v>0.82177266666666671</v>
      </c>
      <c r="E20">
        <v>5</v>
      </c>
      <c r="F20" s="15">
        <f t="shared" si="2"/>
        <v>0.16435453333333333</v>
      </c>
      <c r="G20" s="18">
        <f>AVERAGE(F20:F22)</f>
        <v>0.18717362751322753</v>
      </c>
      <c r="H20" s="18">
        <f>_xlfn.STDEV.S(F20:F22)</f>
        <v>2.9727619791377263E-2</v>
      </c>
    </row>
    <row r="21" spans="1:8">
      <c r="A21" t="s">
        <v>11</v>
      </c>
      <c r="B21">
        <v>0.32900000000000001</v>
      </c>
      <c r="C21" s="1">
        <f t="shared" si="0"/>
        <v>0.27533333333333332</v>
      </c>
      <c r="D21" s="15">
        <f t="shared" si="1"/>
        <v>1.5455386666666666</v>
      </c>
      <c r="E21">
        <v>7</v>
      </c>
      <c r="F21" s="15">
        <f t="shared" si="2"/>
        <v>0.2207912380952381</v>
      </c>
      <c r="G21" s="18"/>
      <c r="H21" s="18"/>
    </row>
    <row r="22" spans="1:8">
      <c r="A22" t="s">
        <v>12</v>
      </c>
      <c r="B22">
        <v>0.26100000000000001</v>
      </c>
      <c r="C22" s="1">
        <f t="shared" si="0"/>
        <v>0.20733333333333334</v>
      </c>
      <c r="D22" s="15">
        <f t="shared" si="1"/>
        <v>1.0582506666666669</v>
      </c>
      <c r="E22">
        <v>6</v>
      </c>
      <c r="F22" s="15">
        <f t="shared" si="2"/>
        <v>0.17637511111111115</v>
      </c>
      <c r="G22" s="18"/>
      <c r="H22" s="18"/>
    </row>
    <row r="23" spans="1:8">
      <c r="C23" s="1"/>
      <c r="D23" s="15"/>
      <c r="F23" s="15"/>
      <c r="G23" s="19"/>
      <c r="H23" s="19"/>
    </row>
    <row r="24" spans="1:8" ht="15">
      <c r="A24" s="2" t="s">
        <v>22</v>
      </c>
      <c r="C24" s="1"/>
      <c r="D24" s="15"/>
      <c r="F24" s="15"/>
      <c r="G24" s="19"/>
      <c r="H24" s="19"/>
    </row>
    <row r="25" spans="1:8">
      <c r="A25" t="s">
        <v>10</v>
      </c>
      <c r="B25">
        <v>0.17100000000000001</v>
      </c>
      <c r="C25" s="1">
        <f t="shared" si="0"/>
        <v>0.11733333333333335</v>
      </c>
      <c r="D25" s="15">
        <f t="shared" si="1"/>
        <v>0.41331066666666683</v>
      </c>
      <c r="E25">
        <v>5</v>
      </c>
      <c r="F25" s="17">
        <f t="shared" si="2"/>
        <v>8.266213333333336E-2</v>
      </c>
      <c r="G25" s="18">
        <f>AVERAGE(F25:F27)</f>
        <v>0.16676758941798941</v>
      </c>
      <c r="H25" s="18">
        <f>_xlfn.STDEV.S(F25:F27)</f>
        <v>7.2916065688327328E-2</v>
      </c>
    </row>
    <row r="26" spans="1:8">
      <c r="A26" t="s">
        <v>11</v>
      </c>
      <c r="B26">
        <v>0.314</v>
      </c>
      <c r="C26" s="1">
        <f t="shared" si="0"/>
        <v>0.26033333333333331</v>
      </c>
      <c r="D26" s="15">
        <f t="shared" si="1"/>
        <v>1.4380486666666665</v>
      </c>
      <c r="E26">
        <v>7</v>
      </c>
      <c r="F26" s="15">
        <f>D26/E26</f>
        <v>0.20543552380952379</v>
      </c>
      <c r="G26" s="18"/>
      <c r="H26" s="18"/>
    </row>
    <row r="27" spans="1:8">
      <c r="A27" t="s">
        <v>12</v>
      </c>
      <c r="B27">
        <v>0.29099999999999998</v>
      </c>
      <c r="C27" s="1">
        <f t="shared" si="0"/>
        <v>0.23733333333333331</v>
      </c>
      <c r="D27" s="15">
        <f t="shared" si="1"/>
        <v>1.2732306666666666</v>
      </c>
      <c r="E27">
        <v>6</v>
      </c>
      <c r="F27" s="15">
        <f t="shared" si="2"/>
        <v>0.21220511111111109</v>
      </c>
      <c r="G27" s="18"/>
      <c r="H27" s="18"/>
    </row>
  </sheetData>
  <mergeCells count="10">
    <mergeCell ref="G20:G22"/>
    <mergeCell ref="H20:H22"/>
    <mergeCell ref="G25:G27"/>
    <mergeCell ref="H25:H27"/>
    <mergeCell ref="G5:G7"/>
    <mergeCell ref="H5:H7"/>
    <mergeCell ref="G10:G12"/>
    <mergeCell ref="H10:H12"/>
    <mergeCell ref="G15:G17"/>
    <mergeCell ref="H15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5" sqref="G5:H27"/>
    </sheetView>
  </sheetViews>
  <sheetFormatPr defaultRowHeight="14.25"/>
  <cols>
    <col min="1" max="1" width="10.75" bestFit="1" customWidth="1"/>
    <col min="3" max="3" width="15.25" bestFit="1" customWidth="1"/>
    <col min="4" max="4" width="31.875" bestFit="1" customWidth="1"/>
    <col min="7" max="7" width="16.375" bestFit="1" customWidth="1"/>
    <col min="8" max="8" width="27.37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</v>
      </c>
    </row>
    <row r="2" spans="1:8">
      <c r="A2" t="s">
        <v>8</v>
      </c>
      <c r="B2" s="1">
        <f>(0.051+0.07+0.055)/3</f>
        <v>5.8666666666666666E-2</v>
      </c>
      <c r="C2" s="1"/>
    </row>
    <row r="3" spans="1:8">
      <c r="C3" s="1"/>
    </row>
    <row r="4" spans="1:8" ht="15">
      <c r="A4" s="2" t="s">
        <v>23</v>
      </c>
      <c r="C4" s="1"/>
    </row>
    <row r="5" spans="1:8">
      <c r="A5" t="s">
        <v>10</v>
      </c>
      <c r="B5">
        <v>0.32700000000000001</v>
      </c>
      <c r="C5" s="1">
        <f>B5-B$2</f>
        <v>0.26833333333333337</v>
      </c>
      <c r="D5" s="15">
        <f>C5*7.166-0.4275</f>
        <v>1.495376666666667</v>
      </c>
      <c r="E5">
        <v>7</v>
      </c>
      <c r="F5" s="15">
        <f>D5/E5</f>
        <v>0.21362523809523815</v>
      </c>
      <c r="G5" s="18">
        <f>AVERAGE(F5:F7)</f>
        <v>0.19993893121693126</v>
      </c>
      <c r="H5" s="18">
        <f>_xlfn.STDEV.S(F5:F7)</f>
        <v>1.2382412364938941E-2</v>
      </c>
    </row>
    <row r="6" spans="1:8">
      <c r="A6" t="s">
        <v>11</v>
      </c>
      <c r="B6">
        <v>0.28299999999999997</v>
      </c>
      <c r="C6" s="1">
        <f>B6-B$2</f>
        <v>0.2243333333333333</v>
      </c>
      <c r="D6" s="15">
        <f>C6*7.166-0.4275</f>
        <v>1.1800726666666665</v>
      </c>
      <c r="E6">
        <v>6</v>
      </c>
      <c r="F6" s="15">
        <f>D6/E6</f>
        <v>0.19667877777777776</v>
      </c>
      <c r="G6" s="18"/>
      <c r="H6" s="18"/>
    </row>
    <row r="7" spans="1:8">
      <c r="A7" t="s">
        <v>12</v>
      </c>
      <c r="B7">
        <v>0.27700000000000002</v>
      </c>
      <c r="C7" s="1">
        <f>B7-B$2</f>
        <v>0.21833333333333335</v>
      </c>
      <c r="D7" s="15">
        <f>C7*7.166-0.4275</f>
        <v>1.137076666666667</v>
      </c>
      <c r="E7">
        <v>6</v>
      </c>
      <c r="F7" s="15">
        <f>D7/E7</f>
        <v>0.18951277777777784</v>
      </c>
      <c r="G7" s="18"/>
      <c r="H7" s="18"/>
    </row>
    <row r="8" spans="1:8">
      <c r="C8" s="1"/>
      <c r="D8" s="15"/>
      <c r="F8" s="15"/>
      <c r="G8" s="19"/>
      <c r="H8" s="19"/>
    </row>
    <row r="9" spans="1:8" ht="15">
      <c r="A9" s="2" t="s">
        <v>24</v>
      </c>
      <c r="C9" s="1"/>
      <c r="D9" s="15"/>
      <c r="F9" s="15"/>
      <c r="G9" s="19"/>
      <c r="H9" s="19"/>
    </row>
    <row r="10" spans="1:8">
      <c r="A10" t="s">
        <v>10</v>
      </c>
      <c r="B10">
        <v>0.23899999999999999</v>
      </c>
      <c r="C10" s="1">
        <f>B10-B$2</f>
        <v>0.18033333333333332</v>
      </c>
      <c r="D10" s="15">
        <f>C10*7.166-0.4275</f>
        <v>0.86476866666666674</v>
      </c>
      <c r="E10">
        <v>6</v>
      </c>
      <c r="F10" s="17">
        <f>D10/E10</f>
        <v>0.14412811111111112</v>
      </c>
      <c r="G10" s="18">
        <f>AVERAGE(F10:F12)</f>
        <v>0.21255172592592589</v>
      </c>
      <c r="H10" s="18">
        <f>_xlfn.STDEV.S(F10:F12)</f>
        <v>6.0495861801321812E-2</v>
      </c>
    </row>
    <row r="11" spans="1:8">
      <c r="A11" t="s">
        <v>11</v>
      </c>
      <c r="B11">
        <v>0.28199999999999997</v>
      </c>
      <c r="C11" s="1">
        <f>B11-B$2</f>
        <v>0.2233333333333333</v>
      </c>
      <c r="D11" s="15">
        <f>C11*7.166-0.4275</f>
        <v>1.1729066666666665</v>
      </c>
      <c r="E11">
        <v>5</v>
      </c>
      <c r="F11" s="15">
        <f>D11/E11</f>
        <v>0.23458133333333331</v>
      </c>
      <c r="G11" s="18"/>
      <c r="H11" s="18"/>
    </row>
    <row r="12" spans="1:8">
      <c r="A12" t="s">
        <v>12</v>
      </c>
      <c r="B12">
        <v>0.29899999999999999</v>
      </c>
      <c r="C12" s="1">
        <f>B12-B$2</f>
        <v>0.24033333333333332</v>
      </c>
      <c r="D12" s="15">
        <f>C12*7.166-0.4275</f>
        <v>1.2947286666666666</v>
      </c>
      <c r="E12">
        <v>5</v>
      </c>
      <c r="F12" s="15">
        <f>D12/E12</f>
        <v>0.25894573333333332</v>
      </c>
      <c r="G12" s="18"/>
      <c r="H12" s="18"/>
    </row>
    <row r="13" spans="1:8">
      <c r="C13" s="1"/>
      <c r="D13" s="15"/>
      <c r="F13" s="15"/>
      <c r="G13" s="19"/>
      <c r="H13" s="19"/>
    </row>
    <row r="14" spans="1:8" ht="15">
      <c r="A14" s="2" t="s">
        <v>25</v>
      </c>
      <c r="C14" s="1"/>
      <c r="D14" s="15"/>
      <c r="F14" s="15"/>
      <c r="G14" s="19"/>
      <c r="H14" s="19"/>
    </row>
    <row r="15" spans="1:8">
      <c r="A15" t="s">
        <v>10</v>
      </c>
      <c r="B15">
        <v>0.23599999999999999</v>
      </c>
      <c r="C15" s="1">
        <f>B15-B$2</f>
        <v>0.17733333333333332</v>
      </c>
      <c r="D15" s="15">
        <f>C15*7.166-0.4275</f>
        <v>0.8432706666666665</v>
      </c>
      <c r="E15">
        <v>5</v>
      </c>
      <c r="F15" s="17">
        <f>D15/E15</f>
        <v>0.16865413333333329</v>
      </c>
      <c r="G15" s="18">
        <f>AVERAGE(F15:F17)</f>
        <v>0.2390243314814815</v>
      </c>
      <c r="H15" s="18">
        <f>_xlfn.STDEV.S(F15:F17)</f>
        <v>6.2914128554412266E-2</v>
      </c>
    </row>
    <row r="16" spans="1:8">
      <c r="A16" t="s">
        <v>11</v>
      </c>
      <c r="B16">
        <v>0.36099999999999999</v>
      </c>
      <c r="C16" s="1">
        <f>B16-B$2</f>
        <v>0.30233333333333334</v>
      </c>
      <c r="D16" s="15">
        <f>C16*7.166-0.4275</f>
        <v>1.739020666666667</v>
      </c>
      <c r="E16">
        <v>6</v>
      </c>
      <c r="F16" s="15">
        <f>D16/E16</f>
        <v>0.28983677777777783</v>
      </c>
      <c r="G16" s="18"/>
      <c r="H16" s="18"/>
    </row>
    <row r="17" spans="1:8">
      <c r="A17" t="s">
        <v>12</v>
      </c>
      <c r="B17">
        <v>0.40699999999999997</v>
      </c>
      <c r="C17" s="1">
        <f>B17-B$2</f>
        <v>0.34833333333333333</v>
      </c>
      <c r="D17" s="15">
        <f>C17*7.166-0.4275</f>
        <v>2.0686566666666666</v>
      </c>
      <c r="E17">
        <v>8</v>
      </c>
      <c r="F17" s="15">
        <f>D17/E17</f>
        <v>0.25858208333333332</v>
      </c>
      <c r="G17" s="18"/>
      <c r="H17" s="18"/>
    </row>
    <row r="18" spans="1:8">
      <c r="C18" s="1"/>
      <c r="D18" s="15"/>
      <c r="F18" s="15"/>
      <c r="G18" s="19"/>
      <c r="H18" s="19"/>
    </row>
    <row r="19" spans="1:8" ht="15">
      <c r="A19" s="2" t="s">
        <v>26</v>
      </c>
      <c r="C19" s="1"/>
      <c r="D19" s="15"/>
      <c r="F19" s="15"/>
      <c r="G19" s="19"/>
      <c r="H19" s="19"/>
    </row>
    <row r="20" spans="1:8">
      <c r="A20" t="s">
        <v>10</v>
      </c>
      <c r="B20">
        <v>0.26400000000000001</v>
      </c>
      <c r="C20" s="1">
        <f>B20-B$2</f>
        <v>0.20533333333333334</v>
      </c>
      <c r="D20" s="15">
        <f>C20*7.166-0.4275</f>
        <v>1.0439186666666669</v>
      </c>
      <c r="E20">
        <v>5</v>
      </c>
      <c r="F20" s="15">
        <f>D20/E20</f>
        <v>0.20878373333333339</v>
      </c>
      <c r="G20" s="18">
        <f>AVERAGE(F20:F22)</f>
        <v>0.2523628370370371</v>
      </c>
      <c r="H20" s="18">
        <f>_xlfn.STDEV.S(F20:F22)</f>
        <v>5.445460837293789E-2</v>
      </c>
    </row>
    <row r="21" spans="1:8">
      <c r="A21" t="s">
        <v>11</v>
      </c>
      <c r="B21">
        <v>0.315</v>
      </c>
      <c r="C21" s="1">
        <f>B21-B$2</f>
        <v>0.25633333333333336</v>
      </c>
      <c r="D21" s="15">
        <f>C21*7.166-0.4275</f>
        <v>1.409384666666667</v>
      </c>
      <c r="E21">
        <v>6</v>
      </c>
      <c r="F21" s="15">
        <f>D21/E21</f>
        <v>0.23489744444444449</v>
      </c>
      <c r="G21" s="18"/>
      <c r="H21" s="18"/>
    </row>
    <row r="22" spans="1:8">
      <c r="A22" t="s">
        <v>12</v>
      </c>
      <c r="B22">
        <v>0.33700000000000002</v>
      </c>
      <c r="C22" s="1">
        <f>B22-B$2</f>
        <v>0.27833333333333338</v>
      </c>
      <c r="D22" s="15">
        <f>C22*7.166-0.4275</f>
        <v>1.5670366666666671</v>
      </c>
      <c r="E22">
        <v>5</v>
      </c>
      <c r="F22" s="15">
        <f>D22/E22</f>
        <v>0.31340733333333343</v>
      </c>
      <c r="G22" s="18"/>
      <c r="H22" s="18"/>
    </row>
    <row r="23" spans="1:8">
      <c r="C23" s="1"/>
      <c r="D23" s="15"/>
      <c r="F23" s="15"/>
      <c r="G23" s="19"/>
      <c r="H23" s="19"/>
    </row>
    <row r="24" spans="1:8" ht="15">
      <c r="A24" s="2" t="s">
        <v>27</v>
      </c>
      <c r="C24" s="1"/>
      <c r="D24" s="15"/>
      <c r="F24" s="15"/>
      <c r="G24" s="19"/>
      <c r="H24" s="19"/>
    </row>
    <row r="25" spans="1:8">
      <c r="A25" t="s">
        <v>10</v>
      </c>
      <c r="B25">
        <v>0.23</v>
      </c>
      <c r="C25" s="1">
        <f>B25-B$2</f>
        <v>0.17133333333333334</v>
      </c>
      <c r="D25" s="15">
        <f>C25*7.166-0.4275</f>
        <v>0.80027466666666669</v>
      </c>
      <c r="E25">
        <v>7</v>
      </c>
      <c r="F25" s="15">
        <f>D25/E25</f>
        <v>0.11432495238095239</v>
      </c>
      <c r="G25" s="18">
        <f>AVERAGE(F25:F27)</f>
        <v>0.16687561904761905</v>
      </c>
      <c r="H25" s="18">
        <f>_xlfn.STDEV.S(F25:F27)</f>
        <v>6.0540677591276557E-2</v>
      </c>
    </row>
    <row r="26" spans="1:8">
      <c r="A26" t="s">
        <v>11</v>
      </c>
      <c r="B26">
        <v>0.26800000000000002</v>
      </c>
      <c r="C26" s="1">
        <f>B26-B$2</f>
        <v>0.20933333333333334</v>
      </c>
      <c r="D26" s="15">
        <f>C26*7.166-0.4275</f>
        <v>1.0725826666666669</v>
      </c>
      <c r="E26">
        <v>7</v>
      </c>
      <c r="F26" s="15">
        <f>D26/E26</f>
        <v>0.15322609523809527</v>
      </c>
      <c r="G26" s="18"/>
      <c r="H26" s="18"/>
    </row>
    <row r="27" spans="1:8">
      <c r="A27" t="s">
        <v>12</v>
      </c>
      <c r="B27">
        <v>0.34599999999999997</v>
      </c>
      <c r="C27" s="1">
        <f>B27-B$2</f>
        <v>0.28733333333333333</v>
      </c>
      <c r="D27" s="15">
        <f>C27*7.166-0.4275</f>
        <v>1.6315306666666667</v>
      </c>
      <c r="E27">
        <v>7</v>
      </c>
      <c r="F27" s="15">
        <f>D27/E27</f>
        <v>0.23307580952380952</v>
      </c>
      <c r="G27" s="18"/>
      <c r="H27" s="18"/>
    </row>
    <row r="28" spans="1:8">
      <c r="G28" s="19"/>
      <c r="H28" s="19"/>
    </row>
  </sheetData>
  <mergeCells count="10">
    <mergeCell ref="G5:G7"/>
    <mergeCell ref="G10:G12"/>
    <mergeCell ref="G15:G17"/>
    <mergeCell ref="G20:G22"/>
    <mergeCell ref="G25:G27"/>
    <mergeCell ref="H5:H7"/>
    <mergeCell ref="H10:H12"/>
    <mergeCell ref="H15:H17"/>
    <mergeCell ref="H20:H22"/>
    <mergeCell ref="H25:H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0" sqref="G10:H27"/>
    </sheetView>
  </sheetViews>
  <sheetFormatPr defaultRowHeight="14.25"/>
  <cols>
    <col min="1" max="1" width="10" bestFit="1" customWidth="1"/>
    <col min="4" max="4" width="31.875" bestFit="1" customWidth="1"/>
    <col min="5" max="5" width="8.625" bestFit="1" customWidth="1"/>
    <col min="6" max="6" width="26.5" bestFit="1" customWidth="1"/>
    <col min="7" max="7" width="16.375" bestFit="1" customWidth="1"/>
    <col min="8" max="8" width="27.37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</v>
      </c>
      <c r="G1" s="2" t="s">
        <v>6</v>
      </c>
      <c r="H1" s="2" t="s">
        <v>17</v>
      </c>
    </row>
    <row r="2" spans="1:8">
      <c r="A2" t="s">
        <v>8</v>
      </c>
      <c r="B2" s="1">
        <f>(0.056+0.053+0.053)/3</f>
        <v>5.3999999999999999E-2</v>
      </c>
      <c r="C2" s="1"/>
    </row>
    <row r="3" spans="1:8">
      <c r="C3" s="1"/>
    </row>
    <row r="4" spans="1:8" ht="15">
      <c r="A4" s="2" t="s">
        <v>28</v>
      </c>
      <c r="C4" s="1"/>
    </row>
    <row r="5" spans="1:8">
      <c r="A5" t="s">
        <v>10</v>
      </c>
      <c r="B5">
        <v>0.25600000000000001</v>
      </c>
      <c r="C5" s="1">
        <f>B5-B$2</f>
        <v>0.20200000000000001</v>
      </c>
      <c r="D5" s="15">
        <f>C5*7.166-0.4275</f>
        <v>1.0200320000000003</v>
      </c>
      <c r="E5">
        <v>6</v>
      </c>
      <c r="F5" s="15">
        <f>D5/E5</f>
        <v>0.17000533333333337</v>
      </c>
      <c r="G5" s="16">
        <f>AVERAGE(F5:F7)</f>
        <v>0.18516088888888893</v>
      </c>
      <c r="H5" s="16">
        <f>_xlfn.STDEV.S(F5:F7)</f>
        <v>3.2653304303330841E-2</v>
      </c>
    </row>
    <row r="6" spans="1:8">
      <c r="A6" t="s">
        <v>11</v>
      </c>
      <c r="B6">
        <v>0.26900000000000002</v>
      </c>
      <c r="C6" s="1">
        <f t="shared" ref="C6:C27" si="0">B6-B$2</f>
        <v>0.21500000000000002</v>
      </c>
      <c r="D6" s="15">
        <f>C6*7.166-0.4275</f>
        <v>1.1131900000000003</v>
      </c>
      <c r="E6">
        <v>5</v>
      </c>
      <c r="F6" s="15">
        <f t="shared" ref="F6:F28" si="1">D6/E6</f>
        <v>0.22263800000000006</v>
      </c>
      <c r="G6" s="3"/>
      <c r="H6" s="16"/>
    </row>
    <row r="7" spans="1:8">
      <c r="A7" t="s">
        <v>12</v>
      </c>
      <c r="B7">
        <v>0.25</v>
      </c>
      <c r="C7" s="1">
        <f t="shared" si="0"/>
        <v>0.19600000000000001</v>
      </c>
      <c r="D7" s="15">
        <f t="shared" ref="D6:D27" si="2">C7*7.166-0.4275</f>
        <v>0.97703600000000024</v>
      </c>
      <c r="E7">
        <v>6</v>
      </c>
      <c r="F7" s="15">
        <f t="shared" si="1"/>
        <v>0.16283933333333336</v>
      </c>
      <c r="G7" s="3"/>
      <c r="H7" s="16"/>
    </row>
    <row r="8" spans="1:8">
      <c r="C8" s="1"/>
      <c r="D8" s="15"/>
      <c r="F8" s="15"/>
      <c r="H8" s="15"/>
    </row>
    <row r="9" spans="1:8" ht="15">
      <c r="A9" s="2" t="s">
        <v>29</v>
      </c>
      <c r="C9" s="1"/>
      <c r="D9" s="15"/>
      <c r="F9" s="15"/>
      <c r="H9" s="15"/>
    </row>
    <row r="10" spans="1:8">
      <c r="A10" t="s">
        <v>10</v>
      </c>
      <c r="B10">
        <v>0.24199999999999999</v>
      </c>
      <c r="C10" s="1">
        <f t="shared" si="0"/>
        <v>0.188</v>
      </c>
      <c r="D10" s="15">
        <f t="shared" si="2"/>
        <v>0.91970800000000019</v>
      </c>
      <c r="E10">
        <v>7</v>
      </c>
      <c r="F10" s="15">
        <f t="shared" si="1"/>
        <v>0.13138685714285717</v>
      </c>
      <c r="G10" s="16">
        <f>AVERAGE(F10:F12)</f>
        <v>0.15982472380952381</v>
      </c>
      <c r="H10" s="16">
        <f>_xlfn.STDEV.S(F10:F12)</f>
        <v>4.7198818767174723E-2</v>
      </c>
    </row>
    <row r="11" spans="1:8">
      <c r="A11" t="s">
        <v>11</v>
      </c>
      <c r="B11">
        <v>0.20699999999999999</v>
      </c>
      <c r="C11" s="1">
        <f t="shared" si="0"/>
        <v>0.153</v>
      </c>
      <c r="D11" s="15">
        <f t="shared" si="2"/>
        <v>0.66889799999999999</v>
      </c>
      <c r="E11">
        <v>5</v>
      </c>
      <c r="F11" s="15">
        <f t="shared" si="1"/>
        <v>0.1337796</v>
      </c>
      <c r="G11" s="3"/>
      <c r="H11" s="16"/>
    </row>
    <row r="12" spans="1:8">
      <c r="A12" t="s">
        <v>12</v>
      </c>
      <c r="B12">
        <v>0.32300000000000001</v>
      </c>
      <c r="C12" s="1">
        <f t="shared" si="0"/>
        <v>0.26900000000000002</v>
      </c>
      <c r="D12" s="15">
        <f t="shared" si="2"/>
        <v>1.5001540000000002</v>
      </c>
      <c r="E12">
        <v>7</v>
      </c>
      <c r="F12" s="15">
        <f t="shared" si="1"/>
        <v>0.21430771428571432</v>
      </c>
      <c r="G12" s="3"/>
      <c r="H12" s="16"/>
    </row>
    <row r="13" spans="1:8">
      <c r="C13" s="1"/>
      <c r="D13" s="15"/>
      <c r="F13" s="15"/>
      <c r="H13" s="15"/>
    </row>
    <row r="14" spans="1:8" ht="15">
      <c r="A14" s="2" t="s">
        <v>30</v>
      </c>
      <c r="C14" s="1"/>
      <c r="D14" s="15"/>
      <c r="F14" s="15"/>
      <c r="H14" s="15"/>
    </row>
    <row r="15" spans="1:8">
      <c r="A15" t="s">
        <v>10</v>
      </c>
      <c r="B15">
        <v>0.32600000000000001</v>
      </c>
      <c r="C15" s="1">
        <f t="shared" si="0"/>
        <v>0.27200000000000002</v>
      </c>
      <c r="D15" s="15">
        <f t="shared" si="2"/>
        <v>1.5216520000000002</v>
      </c>
      <c r="E15">
        <v>5</v>
      </c>
      <c r="F15" s="15">
        <f t="shared" si="1"/>
        <v>0.30433040000000006</v>
      </c>
      <c r="G15" s="16">
        <f>AVERAGE(F15:F17)</f>
        <v>0.28187693333333336</v>
      </c>
      <c r="H15" s="16">
        <f>_xlfn.STDEV.S(F15:F17)</f>
        <v>1.9772620286986103E-2</v>
      </c>
    </row>
    <row r="16" spans="1:8">
      <c r="A16" t="s">
        <v>11</v>
      </c>
      <c r="B16">
        <v>0.3</v>
      </c>
      <c r="C16" s="1">
        <f t="shared" si="0"/>
        <v>0.246</v>
      </c>
      <c r="D16" s="15">
        <f t="shared" si="2"/>
        <v>1.3353360000000001</v>
      </c>
      <c r="E16">
        <v>5</v>
      </c>
      <c r="F16" s="15">
        <f t="shared" si="1"/>
        <v>0.2670672</v>
      </c>
      <c r="G16" s="3"/>
      <c r="H16" s="16"/>
    </row>
    <row r="17" spans="1:8">
      <c r="A17" t="s">
        <v>12</v>
      </c>
      <c r="B17">
        <v>0.30499999999999999</v>
      </c>
      <c r="C17" s="1">
        <f t="shared" si="0"/>
        <v>0.251</v>
      </c>
      <c r="D17" s="15">
        <f t="shared" si="2"/>
        <v>1.3711660000000001</v>
      </c>
      <c r="E17">
        <v>5</v>
      </c>
      <c r="F17" s="15">
        <f t="shared" si="1"/>
        <v>0.27423320000000001</v>
      </c>
      <c r="G17" s="3"/>
      <c r="H17" s="16"/>
    </row>
    <row r="18" spans="1:8">
      <c r="C18" s="1"/>
      <c r="D18" s="15"/>
      <c r="F18" s="15"/>
      <c r="H18" s="15"/>
    </row>
    <row r="19" spans="1:8" ht="15">
      <c r="A19" s="2" t="s">
        <v>31</v>
      </c>
      <c r="C19" s="1"/>
      <c r="D19" s="15"/>
      <c r="F19" s="15"/>
      <c r="H19" s="15"/>
    </row>
    <row r="20" spans="1:8">
      <c r="A20" t="s">
        <v>10</v>
      </c>
      <c r="B20">
        <v>0.19800000000000001</v>
      </c>
      <c r="C20" s="1">
        <f t="shared" si="0"/>
        <v>0.14400000000000002</v>
      </c>
      <c r="D20" s="15">
        <f t="shared" si="2"/>
        <v>0.60440400000000016</v>
      </c>
      <c r="E20">
        <v>5</v>
      </c>
      <c r="F20" s="15">
        <f t="shared" si="1"/>
        <v>0.12088080000000004</v>
      </c>
      <c r="G20" s="16">
        <f>AVERAGE(F20:F22)</f>
        <v>0.15124182222222224</v>
      </c>
      <c r="H20" s="16">
        <f>_xlfn.STDEV.S(F20:F22)</f>
        <v>3.1816520516607522E-2</v>
      </c>
    </row>
    <row r="21" spans="1:8">
      <c r="A21" t="s">
        <v>11</v>
      </c>
      <c r="B21">
        <v>0.26800000000000002</v>
      </c>
      <c r="C21" s="1">
        <f t="shared" si="0"/>
        <v>0.21400000000000002</v>
      </c>
      <c r="D21" s="15">
        <f t="shared" si="2"/>
        <v>1.1060240000000003</v>
      </c>
      <c r="E21">
        <v>6</v>
      </c>
      <c r="F21" s="15">
        <f t="shared" si="1"/>
        <v>0.18433733333333338</v>
      </c>
      <c r="G21" s="3"/>
      <c r="H21" s="16"/>
    </row>
    <row r="22" spans="1:8">
      <c r="A22" t="s">
        <v>12</v>
      </c>
      <c r="B22">
        <v>0.23799999999999999</v>
      </c>
      <c r="C22" s="1">
        <f t="shared" si="0"/>
        <v>0.184</v>
      </c>
      <c r="D22" s="15">
        <f t="shared" si="2"/>
        <v>0.89104399999999995</v>
      </c>
      <c r="E22">
        <v>6</v>
      </c>
      <c r="F22" s="15">
        <f t="shared" si="1"/>
        <v>0.14850733333333332</v>
      </c>
      <c r="G22" s="3"/>
      <c r="H22" s="16"/>
    </row>
    <row r="23" spans="1:8">
      <c r="C23" s="1"/>
      <c r="D23" s="15"/>
      <c r="F23" s="15"/>
      <c r="H23" s="15"/>
    </row>
    <row r="24" spans="1:8" ht="15">
      <c r="A24" s="2" t="s">
        <v>32</v>
      </c>
      <c r="C24" s="1"/>
      <c r="D24" s="15"/>
      <c r="F24" s="15"/>
      <c r="H24" s="15"/>
    </row>
    <row r="25" spans="1:8">
      <c r="A25" t="s">
        <v>10</v>
      </c>
      <c r="B25">
        <v>0.40400000000000003</v>
      </c>
      <c r="C25" s="1">
        <f t="shared" si="0"/>
        <v>0.35000000000000003</v>
      </c>
      <c r="D25" s="15">
        <f t="shared" si="2"/>
        <v>2.0806000000000004</v>
      </c>
      <c r="E25">
        <v>8</v>
      </c>
      <c r="F25" s="15">
        <f t="shared" si="1"/>
        <v>0.26007500000000006</v>
      </c>
      <c r="G25" s="16">
        <f>AVERAGE(F25:F27)</f>
        <v>0.24262644444444448</v>
      </c>
      <c r="H25" s="16">
        <f>_xlfn.STDEV.S(F25:F27)</f>
        <v>2.8771464386192224E-2</v>
      </c>
    </row>
    <row r="26" spans="1:8">
      <c r="A26" t="s">
        <v>11</v>
      </c>
      <c r="B26">
        <v>0.33</v>
      </c>
      <c r="C26" s="1">
        <f t="shared" si="0"/>
        <v>0.27600000000000002</v>
      </c>
      <c r="D26" s="15">
        <f t="shared" si="2"/>
        <v>1.5503160000000002</v>
      </c>
      <c r="E26">
        <v>6</v>
      </c>
      <c r="F26" s="15">
        <f t="shared" si="1"/>
        <v>0.25838600000000006</v>
      </c>
      <c r="G26" s="3"/>
      <c r="H26" s="16"/>
    </row>
    <row r="27" spans="1:8">
      <c r="A27" t="s">
        <v>12</v>
      </c>
      <c r="B27">
        <v>0.28899999999999998</v>
      </c>
      <c r="C27" s="1">
        <f t="shared" si="0"/>
        <v>0.23499999999999999</v>
      </c>
      <c r="D27" s="15">
        <f t="shared" si="2"/>
        <v>1.25651</v>
      </c>
      <c r="E27">
        <v>6</v>
      </c>
      <c r="F27" s="15">
        <f t="shared" si="1"/>
        <v>0.20941833333333335</v>
      </c>
      <c r="G27" s="3"/>
      <c r="H27" s="16"/>
    </row>
  </sheetData>
  <mergeCells count="10">
    <mergeCell ref="G5:G7"/>
    <mergeCell ref="G10:G12"/>
    <mergeCell ref="G15:G17"/>
    <mergeCell ref="G20:G22"/>
    <mergeCell ref="G25:G27"/>
    <mergeCell ref="H5:H7"/>
    <mergeCell ref="H10:H12"/>
    <mergeCell ref="H15:H17"/>
    <mergeCell ref="H25:H27"/>
    <mergeCell ref="H20:H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4" sqref="D24"/>
    </sheetView>
  </sheetViews>
  <sheetFormatPr defaultRowHeight="14.25"/>
  <cols>
    <col min="3" max="3" width="15.875" bestFit="1" customWidth="1"/>
    <col min="4" max="4" width="12.125" customWidth="1"/>
    <col min="5" max="5" width="18.875" bestFit="1" customWidth="1"/>
    <col min="7" max="7" width="12.2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39</v>
      </c>
      <c r="E1" s="2" t="s">
        <v>40</v>
      </c>
      <c r="F1" s="2" t="s">
        <v>38</v>
      </c>
      <c r="G1" s="2"/>
      <c r="H1" s="2"/>
    </row>
    <row r="2" spans="1:8">
      <c r="A2" t="s">
        <v>8</v>
      </c>
      <c r="B2" s="1">
        <f>(0.057+0.058+0.053)/3</f>
        <v>5.6000000000000001E-2</v>
      </c>
      <c r="C2" s="1"/>
    </row>
    <row r="3" spans="1:8">
      <c r="C3" s="1"/>
    </row>
    <row r="4" spans="1:8" ht="15">
      <c r="A4" s="2"/>
      <c r="C4" s="1"/>
      <c r="F4" s="6"/>
      <c r="G4" s="1"/>
    </row>
    <row r="5" spans="1:8" ht="15">
      <c r="A5" s="14" t="s">
        <v>33</v>
      </c>
      <c r="B5">
        <v>0.17399999999999999</v>
      </c>
      <c r="C5" s="1">
        <f>B5-B$2</f>
        <v>0.11799999999999999</v>
      </c>
      <c r="D5" s="4">
        <f>AVERAGE(C5:C7)</f>
        <v>0.11133333333333334</v>
      </c>
      <c r="E5" s="4">
        <f>_xlfn.STDEV.S(C5:C7)</f>
        <v>5.7735026918962467E-3</v>
      </c>
      <c r="F5" s="5">
        <v>0.4</v>
      </c>
    </row>
    <row r="6" spans="1:8">
      <c r="B6">
        <v>0.16400000000000001</v>
      </c>
      <c r="C6" s="1">
        <f t="shared" ref="C6:C23" si="0">B6-B$2</f>
        <v>0.10800000000000001</v>
      </c>
      <c r="D6" s="5"/>
      <c r="E6" s="4"/>
      <c r="F6" s="5"/>
    </row>
    <row r="7" spans="1:8">
      <c r="B7">
        <v>0.16400000000000001</v>
      </c>
      <c r="C7" s="1">
        <f t="shared" si="0"/>
        <v>0.10800000000000001</v>
      </c>
      <c r="D7" s="5"/>
      <c r="E7" s="4"/>
      <c r="F7" s="5"/>
    </row>
    <row r="8" spans="1:8">
      <c r="C8" s="1"/>
      <c r="E8" s="7"/>
      <c r="F8" s="8"/>
    </row>
    <row r="9" spans="1:8" ht="15">
      <c r="A9" s="2" t="s">
        <v>34</v>
      </c>
      <c r="B9">
        <v>0.32600000000000001</v>
      </c>
      <c r="C9" s="1">
        <f t="shared" si="0"/>
        <v>0.27</v>
      </c>
      <c r="D9" s="4">
        <f>AVERAGE(C9:C11)</f>
        <v>0.27666666666666667</v>
      </c>
      <c r="E9" s="4">
        <f>_xlfn.STDEV.S(C9:C11)</f>
        <v>4.8345975358175683E-2</v>
      </c>
      <c r="F9" s="5">
        <v>1.5</v>
      </c>
    </row>
    <row r="10" spans="1:8">
      <c r="B10">
        <v>0.38400000000000001</v>
      </c>
      <c r="C10" s="1">
        <f t="shared" si="0"/>
        <v>0.32800000000000001</v>
      </c>
      <c r="D10" s="5"/>
      <c r="E10" s="4"/>
      <c r="F10" s="5"/>
    </row>
    <row r="11" spans="1:8">
      <c r="B11">
        <v>0.28799999999999998</v>
      </c>
      <c r="C11" s="1">
        <f t="shared" si="0"/>
        <v>0.23199999999999998</v>
      </c>
      <c r="D11" s="5"/>
      <c r="E11" s="4"/>
      <c r="F11" s="5"/>
    </row>
    <row r="12" spans="1:8">
      <c r="C12" s="1"/>
      <c r="E12" s="7"/>
      <c r="F12" s="8"/>
    </row>
    <row r="13" spans="1:8" ht="15">
      <c r="A13" s="14" t="s">
        <v>35</v>
      </c>
      <c r="B13">
        <v>0.44900000000000001</v>
      </c>
      <c r="C13" s="1">
        <f t="shared" si="0"/>
        <v>0.39300000000000002</v>
      </c>
      <c r="D13" s="4">
        <f>AVERAGE(C13:C15)</f>
        <v>0.38000000000000006</v>
      </c>
      <c r="E13" s="4">
        <f>_xlfn.STDEV.S(C13:C15)</f>
        <v>1.5394804318340666E-2</v>
      </c>
      <c r="F13" s="5">
        <v>2.2999999999999998</v>
      </c>
    </row>
    <row r="14" spans="1:8" ht="15">
      <c r="A14" s="2"/>
      <c r="B14">
        <v>0.44</v>
      </c>
      <c r="C14" s="1">
        <f t="shared" si="0"/>
        <v>0.38400000000000001</v>
      </c>
      <c r="D14" s="5"/>
      <c r="E14" s="4"/>
      <c r="F14" s="5"/>
    </row>
    <row r="15" spans="1:8">
      <c r="B15">
        <v>0.41899999999999998</v>
      </c>
      <c r="C15" s="1">
        <f t="shared" si="0"/>
        <v>0.36299999999999999</v>
      </c>
      <c r="D15" s="5"/>
      <c r="E15" s="4"/>
      <c r="F15" s="5"/>
    </row>
    <row r="16" spans="1:8">
      <c r="C16" s="1"/>
      <c r="E16" s="7"/>
      <c r="F16" s="8"/>
    </row>
    <row r="17" spans="1:6" ht="15">
      <c r="A17" s="14" t="s">
        <v>36</v>
      </c>
      <c r="B17">
        <v>0.65</v>
      </c>
      <c r="C17" s="1">
        <f t="shared" si="0"/>
        <v>0.59399999999999997</v>
      </c>
      <c r="D17" s="4">
        <f>AVERAGE(C17:C19)</f>
        <v>0.48933333333333334</v>
      </c>
      <c r="E17" s="4">
        <f>_xlfn.STDEV.S(C17:C19)</f>
        <v>9.0781789657030154E-2</v>
      </c>
      <c r="F17" s="5">
        <v>3.1</v>
      </c>
    </row>
    <row r="18" spans="1:6" ht="15">
      <c r="A18" s="14"/>
      <c r="B18">
        <v>0.48799999999999999</v>
      </c>
      <c r="C18" s="1">
        <f t="shared" si="0"/>
        <v>0.432</v>
      </c>
      <c r="D18" s="5"/>
      <c r="E18" s="4"/>
      <c r="F18" s="5"/>
    </row>
    <row r="19" spans="1:6" ht="15">
      <c r="A19" s="2"/>
      <c r="B19">
        <v>0.498</v>
      </c>
      <c r="C19" s="1">
        <f t="shared" si="0"/>
        <v>0.442</v>
      </c>
      <c r="D19" s="5"/>
      <c r="E19" s="4"/>
      <c r="F19" s="5"/>
    </row>
    <row r="20" spans="1:6">
      <c r="C20" s="1"/>
      <c r="E20" s="7"/>
      <c r="F20" s="8"/>
    </row>
    <row r="21" spans="1:6">
      <c r="A21" s="9" t="s">
        <v>37</v>
      </c>
      <c r="B21" s="9">
        <v>0.63500000000000001</v>
      </c>
      <c r="C21" s="10">
        <f t="shared" si="0"/>
        <v>0.57899999999999996</v>
      </c>
      <c r="D21" s="11">
        <f>AVERAGE(C21:C23)</f>
        <v>0.52100000000000002</v>
      </c>
      <c r="E21" s="11">
        <f>_xlfn.STDEV.S(C21:C23)</f>
        <v>5.3028294334251387E-2</v>
      </c>
      <c r="F21" s="12">
        <v>4.2</v>
      </c>
    </row>
    <row r="22" spans="1:6">
      <c r="A22" s="9"/>
      <c r="B22" s="9">
        <v>0.56499999999999995</v>
      </c>
      <c r="C22" s="10">
        <f t="shared" si="0"/>
        <v>0.5089999999999999</v>
      </c>
      <c r="D22" s="12"/>
      <c r="E22" s="11"/>
      <c r="F22" s="12"/>
    </row>
    <row r="23" spans="1:6">
      <c r="A23" s="9"/>
      <c r="B23" s="9">
        <v>0.53100000000000003</v>
      </c>
      <c r="C23" s="10">
        <f t="shared" si="0"/>
        <v>0.47500000000000003</v>
      </c>
      <c r="D23" s="12"/>
      <c r="E23" s="11"/>
      <c r="F23" s="12"/>
    </row>
    <row r="24" spans="1:6" ht="15">
      <c r="A24" s="13"/>
      <c r="B24" s="9"/>
      <c r="C24" s="10"/>
      <c r="D24" s="9"/>
      <c r="E24" s="9"/>
      <c r="F24" s="9"/>
    </row>
    <row r="25" spans="1:6">
      <c r="C25" s="1"/>
    </row>
    <row r="26" spans="1:6">
      <c r="C26" s="1"/>
    </row>
    <row r="27" spans="1:6">
      <c r="C27" s="1"/>
    </row>
  </sheetData>
  <mergeCells count="15">
    <mergeCell ref="F5:F7"/>
    <mergeCell ref="F9:F11"/>
    <mergeCell ref="F13:F15"/>
    <mergeCell ref="F17:F19"/>
    <mergeCell ref="F21:F23"/>
    <mergeCell ref="D5:D7"/>
    <mergeCell ref="D9:D11"/>
    <mergeCell ref="D13:D15"/>
    <mergeCell ref="D17:D19"/>
    <mergeCell ref="D21:D23"/>
    <mergeCell ref="E5:E7"/>
    <mergeCell ref="E9:E11"/>
    <mergeCell ref="E13:E15"/>
    <mergeCell ref="E17:E19"/>
    <mergeCell ref="E21:E2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D2E92E24A8E4E9B861C69EA366A63" ma:contentTypeVersion="9" ma:contentTypeDescription="Create a new document." ma:contentTypeScope="" ma:versionID="60d7e3aaa657fd4a8197275000a59fd5">
  <xsd:schema xmlns:xsd="http://www.w3.org/2001/XMLSchema" xmlns:xs="http://www.w3.org/2001/XMLSchema" xmlns:p="http://schemas.microsoft.com/office/2006/metadata/properties" xmlns:ns3="be213e7a-b8d0-425a-af66-4abad4117844" xmlns:ns4="08797817-a19a-46dd-a048-dbfa0b2ce381" targetNamespace="http://schemas.microsoft.com/office/2006/metadata/properties" ma:root="true" ma:fieldsID="a9e20bba4f236a589588ace18d168758" ns3:_="" ns4:_="">
    <xsd:import namespace="be213e7a-b8d0-425a-af66-4abad4117844"/>
    <xsd:import namespace="08797817-a19a-46dd-a048-dbfa0b2ce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13e7a-b8d0-425a-af66-4abad411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7817-a19a-46dd-a048-dbfa0b2ce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213e7a-b8d0-425a-af66-4abad4117844" xsi:nil="true"/>
  </documentManagement>
</p:properties>
</file>

<file path=customXml/itemProps1.xml><?xml version="1.0" encoding="utf-8"?>
<ds:datastoreItem xmlns:ds="http://schemas.openxmlformats.org/officeDocument/2006/customXml" ds:itemID="{ABCCCD41-BAFD-4410-848B-EE0A3E5FD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13e7a-b8d0-425a-af66-4abad4117844"/>
    <ds:schemaRef ds:uri="08797817-a19a-46dd-a048-dbfa0b2ce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AED51C-EF6F-4E5E-9B2D-DB623DB57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1FF4B-F099-40D8-9AC4-B268E302A26F}">
  <ds:schemaRefs>
    <ds:schemaRef ds:uri="be213e7a-b8d0-425a-af66-4abad411784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8797817-a19a-46dd-a048-dbfa0b2ce38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Zfp2-1</vt:lpstr>
      <vt:lpstr>Zfp2-2</vt:lpstr>
      <vt:lpstr>Zfp2-3</vt:lpstr>
      <vt:lpstr>Col-O-1</vt:lpstr>
      <vt:lpstr>Standard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Ellen Engquist</dc:creator>
  <cp:keywords/>
  <dc:description/>
  <cp:lastModifiedBy>Ellen Karin Engquist</cp:lastModifiedBy>
  <cp:revision/>
  <dcterms:created xsi:type="dcterms:W3CDTF">2024-09-18T14:37:55Z</dcterms:created>
  <dcterms:modified xsi:type="dcterms:W3CDTF">2024-09-24T13:17:17Z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0x010100542D2E92E24A8E4E9B861C69EA366A63</vt:lpwstr>
  </property>
</Properties>
</file>