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lg\repos\leonardguy\dunedin-zen\"/>
    </mc:Choice>
  </mc:AlternateContent>
  <xr:revisionPtr revIDLastSave="0" documentId="13_ncr:1_{735972A8-772F-4C73-8865-11160E9024C3}" xr6:coauthVersionLast="38" xr6:coauthVersionMax="38" xr10:uidLastSave="{00000000-0000-0000-0000-000000000000}"/>
  <bookViews>
    <workbookView xWindow="0" yWindow="0" windowWidth="28770" windowHeight="11520" activeTab="4" xr2:uid="{222B344E-0651-4EE9-BCB8-5C41E8873491}"/>
  </bookViews>
  <sheets>
    <sheet name="numbers" sheetId="5" r:id="rId1"/>
    <sheet name="recipes" sheetId="2" r:id="rId2"/>
    <sheet name="todos" sheetId="4" r:id="rId3"/>
    <sheet name="support" sheetId="1" r:id="rId4"/>
    <sheet name="shopping" sheetId="3" r:id="rId5"/>
  </sheets>
  <definedNames>
    <definedName name="frBrCount">numbers!$H$3</definedName>
    <definedName name="frSbrCount">numbers!$H$4</definedName>
    <definedName name="itemGPerQty">support!$G$2:$G$99</definedName>
    <definedName name="itemMlPerQty">support!$H$2:$H$99</definedName>
    <definedName name="itemNames">support!$A$2:$A$99</definedName>
    <definedName name="itemPrepMethods">support!$B$2:$B$99</definedName>
    <definedName name="moBrCount">numbers!$D$3</definedName>
    <definedName name="moDiCount">numbers!$D$7</definedName>
    <definedName name="moLuCount">numbers!$D$5</definedName>
    <definedName name="moSbrCount">numbers!$D$4</definedName>
    <definedName name="moSdiCount">numbers!$D$8</definedName>
    <definedName name="moSluCount">numbers!$D$6</definedName>
    <definedName name="prepMethods">support!$Q$2:$Q$3</definedName>
    <definedName name="recipe01Scale">recipes!$F$42</definedName>
    <definedName name="recipe02Scale">recipes!$F$64</definedName>
    <definedName name="recipe03Scale">recipes!$F$127</definedName>
    <definedName name="recipe04Scale">recipes!$F$150</definedName>
    <definedName name="recipe05Scale">recipes!$F$182</definedName>
    <definedName name="recipe06Scale">recipes!$F$214</definedName>
    <definedName name="recipe07Scale">recipes!$F$240</definedName>
    <definedName name="recipe08Scale">recipes!$F$90</definedName>
    <definedName name="recipe09Scale">recipes!$F$299</definedName>
    <definedName name="recipe10Scale">recipes!$F$333</definedName>
    <definedName name="recipe11Scale">recipes!$F$366</definedName>
    <definedName name="recipe12Scale">recipes!$F$266</definedName>
    <definedName name="recipe13Scale">recipes!$F$19</definedName>
    <definedName name="recipe14Scale">recipes!$F$4</definedName>
    <definedName name="roundTo">support!$O$2</definedName>
    <definedName name="saBrCount">numbers!$B$3</definedName>
    <definedName name="saDiCount">numbers!$B$7</definedName>
    <definedName name="saLuCount">numbers!$B$5</definedName>
    <definedName name="saSbrCount">numbers!$B$4</definedName>
    <definedName name="saSdiCount">numbers!$B$8</definedName>
    <definedName name="saSluCount">numbers!$B$6</definedName>
    <definedName name="shoppingNames">shopping!$A$2:$A$80</definedName>
    <definedName name="suBrCount">numbers!$C$3</definedName>
    <definedName name="suDiCount">numbers!$C$7</definedName>
    <definedName name="suLuCount">numbers!$C$5</definedName>
    <definedName name="suSbrCount">numbers!$C$4</definedName>
    <definedName name="suSdiCount">numbers!$C$8</definedName>
    <definedName name="suSluCount">numbers!$C$6</definedName>
    <definedName name="thBrCount">numbers!$G$3</definedName>
    <definedName name="thDiCount">numbers!$G$7</definedName>
    <definedName name="thLuCount">numbers!$G$5</definedName>
    <definedName name="thSbrCount">numbers!$G$4</definedName>
    <definedName name="thSdiCount">numbers!$G$8</definedName>
    <definedName name="thSluCount">numbers!$G$6</definedName>
    <definedName name="tuBrCount">numbers!$E$3</definedName>
    <definedName name="tuDiCount">numbers!$E$7</definedName>
    <definedName name="tuLuCount">numbers!$E$5</definedName>
    <definedName name="tuSbrCount">numbers!$E$4</definedName>
    <definedName name="tuSdiCount">numbers!$E$8</definedName>
    <definedName name="tuSluCount">numbers!$E$6</definedName>
    <definedName name="unitNames">support!$M$2:$M$9</definedName>
    <definedName name="weBrCount">numbers!$F$3</definedName>
    <definedName name="weDiCount">numbers!$F$7</definedName>
    <definedName name="weLuCount">numbers!$F$5</definedName>
    <definedName name="weSbrCount">numbers!$F$4</definedName>
    <definedName name="weSdiCount">numbers!$F$8</definedName>
    <definedName name="weSluCount">numbers!$F$6</definedName>
  </definedNames>
  <calcPr calcId="17902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4" i="2" l="1"/>
  <c r="Q13" i="2"/>
  <c r="G55" i="1"/>
  <c r="M13" i="2"/>
  <c r="R13" i="2"/>
  <c r="H55" i="1"/>
  <c r="N13" i="2"/>
  <c r="S13" i="2"/>
  <c r="T13" i="2"/>
  <c r="K55" i="1"/>
  <c r="J55" i="1"/>
  <c r="I55" i="1"/>
  <c r="Q11" i="2"/>
  <c r="G51" i="1"/>
  <c r="M11" i="2"/>
  <c r="R11" i="2"/>
  <c r="H51" i="1"/>
  <c r="N11" i="2"/>
  <c r="S11" i="2"/>
  <c r="T11" i="2"/>
  <c r="Q12" i="2"/>
  <c r="G54" i="1"/>
  <c r="M12" i="2"/>
  <c r="R12" i="2"/>
  <c r="H54" i="1"/>
  <c r="N12" i="2"/>
  <c r="S12" i="2"/>
  <c r="T12" i="2"/>
  <c r="K54" i="1"/>
  <c r="J54" i="1"/>
  <c r="I54" i="1"/>
  <c r="D50" i="3"/>
  <c r="C50" i="3"/>
  <c r="B50" i="3"/>
  <c r="D51" i="3"/>
  <c r="C51" i="3"/>
  <c r="B51" i="3"/>
  <c r="H52" i="1"/>
  <c r="N258" i="2"/>
  <c r="O258" i="2"/>
  <c r="P258" i="2"/>
  <c r="F240" i="2"/>
  <c r="Q258" i="2"/>
  <c r="R258" i="2"/>
  <c r="S258" i="2"/>
  <c r="T258" i="2"/>
  <c r="K51" i="1"/>
  <c r="J51" i="1"/>
  <c r="I51" i="1"/>
  <c r="D52" i="3"/>
  <c r="C52" i="3"/>
  <c r="B52" i="3"/>
  <c r="Q9" i="2"/>
  <c r="G38" i="1"/>
  <c r="M9" i="2"/>
  <c r="R9" i="2"/>
  <c r="H38" i="1"/>
  <c r="N9" i="2"/>
  <c r="S9" i="2"/>
  <c r="T9" i="2"/>
  <c r="K38" i="1"/>
  <c r="J38" i="1"/>
  <c r="I38" i="1"/>
  <c r="D13" i="2"/>
  <c r="D12" i="2"/>
  <c r="D11" i="2"/>
  <c r="D10" i="2"/>
  <c r="D9" i="2"/>
  <c r="D8" i="2"/>
  <c r="D7" i="2"/>
  <c r="D6" i="2"/>
  <c r="D5" i="2"/>
  <c r="D33" i="2"/>
  <c r="D32" i="2"/>
  <c r="D31" i="2"/>
  <c r="D30" i="2"/>
  <c r="D29" i="2"/>
  <c r="D28" i="2"/>
  <c r="D25" i="2"/>
  <c r="D24" i="2"/>
  <c r="D23" i="2"/>
  <c r="D22" i="2"/>
  <c r="D21" i="2"/>
  <c r="D20" i="2"/>
  <c r="F333" i="2"/>
  <c r="Q349" i="2"/>
  <c r="G13" i="1"/>
  <c r="G14" i="1"/>
  <c r="M349" i="2"/>
  <c r="R349" i="2"/>
  <c r="H13" i="1"/>
  <c r="H14" i="1"/>
  <c r="N349" i="2"/>
  <c r="S349" i="2"/>
  <c r="T349" i="2"/>
  <c r="Q7" i="2"/>
  <c r="M7" i="2"/>
  <c r="R7" i="2"/>
  <c r="N7" i="2"/>
  <c r="S7" i="2"/>
  <c r="T7" i="2"/>
  <c r="K13" i="1"/>
  <c r="J13" i="1"/>
  <c r="I13" i="1"/>
  <c r="AA13" i="2"/>
  <c r="AD13" i="2"/>
  <c r="AC13" i="2"/>
  <c r="AB13" i="2"/>
  <c r="V13" i="2"/>
  <c r="Y13" i="2"/>
  <c r="X13" i="2"/>
  <c r="W13" i="2"/>
  <c r="P13" i="2"/>
  <c r="O13" i="2"/>
  <c r="C13" i="2"/>
  <c r="B13" i="2"/>
  <c r="AA12" i="2"/>
  <c r="AD12" i="2"/>
  <c r="AC12" i="2"/>
  <c r="AB12" i="2"/>
  <c r="V12" i="2"/>
  <c r="Y12" i="2"/>
  <c r="X12" i="2"/>
  <c r="W12" i="2"/>
  <c r="P12" i="2"/>
  <c r="O12" i="2"/>
  <c r="C12" i="2"/>
  <c r="B12" i="2"/>
  <c r="AA11" i="2"/>
  <c r="AD11" i="2"/>
  <c r="AC11" i="2"/>
  <c r="AB11" i="2"/>
  <c r="V11" i="2"/>
  <c r="Y11" i="2"/>
  <c r="X11" i="2"/>
  <c r="W11" i="2"/>
  <c r="P11" i="2"/>
  <c r="O11" i="2"/>
  <c r="C11" i="2"/>
  <c r="B11" i="2"/>
  <c r="AA10" i="2"/>
  <c r="AD10" i="2"/>
  <c r="AC10" i="2"/>
  <c r="AB10" i="2"/>
  <c r="V10" i="2"/>
  <c r="Y10" i="2"/>
  <c r="X10" i="2"/>
  <c r="Q10" i="2"/>
  <c r="W10" i="2"/>
  <c r="G49" i="1"/>
  <c r="M10" i="2"/>
  <c r="R10" i="2"/>
  <c r="S10" i="2"/>
  <c r="T10" i="2"/>
  <c r="H49" i="1"/>
  <c r="N10" i="2"/>
  <c r="P10" i="2"/>
  <c r="O10" i="2"/>
  <c r="C10" i="2"/>
  <c r="B10" i="2"/>
  <c r="AA9" i="2"/>
  <c r="AD9" i="2"/>
  <c r="AC9" i="2"/>
  <c r="AB9" i="2"/>
  <c r="V9" i="2"/>
  <c r="Y9" i="2"/>
  <c r="X9" i="2"/>
  <c r="W9" i="2"/>
  <c r="P9" i="2"/>
  <c r="O9" i="2"/>
  <c r="C9" i="2"/>
  <c r="B9" i="2"/>
  <c r="AA8" i="2"/>
  <c r="AD8" i="2"/>
  <c r="AC8" i="2"/>
  <c r="AB8" i="2"/>
  <c r="V8" i="2"/>
  <c r="Y8" i="2"/>
  <c r="X8" i="2"/>
  <c r="Q8" i="2"/>
  <c r="W8" i="2"/>
  <c r="M8" i="2"/>
  <c r="R8" i="2"/>
  <c r="N8" i="2"/>
  <c r="S8" i="2"/>
  <c r="T8" i="2"/>
  <c r="P8" i="2"/>
  <c r="O8" i="2"/>
  <c r="C8" i="2"/>
  <c r="B8" i="2"/>
  <c r="AA7" i="2"/>
  <c r="AD7" i="2"/>
  <c r="AC7" i="2"/>
  <c r="AB7" i="2"/>
  <c r="V7" i="2"/>
  <c r="Y7" i="2"/>
  <c r="X7" i="2"/>
  <c r="W7" i="2"/>
  <c r="P7" i="2"/>
  <c r="O7" i="2"/>
  <c r="C7" i="2"/>
  <c r="B7" i="2"/>
  <c r="AA6" i="2"/>
  <c r="AD6" i="2"/>
  <c r="AC6" i="2"/>
  <c r="AB6" i="2"/>
  <c r="V6" i="2"/>
  <c r="Y6" i="2"/>
  <c r="X6" i="2"/>
  <c r="Q6" i="2"/>
  <c r="W6" i="2"/>
  <c r="G19" i="1"/>
  <c r="M6" i="2"/>
  <c r="R6" i="2"/>
  <c r="S6" i="2"/>
  <c r="T6" i="2"/>
  <c r="H19" i="1"/>
  <c r="N6" i="2"/>
  <c r="P6" i="2"/>
  <c r="O6" i="2"/>
  <c r="C6" i="2"/>
  <c r="B6" i="2"/>
  <c r="G88" i="1"/>
  <c r="M5" i="2"/>
  <c r="O5" i="2"/>
  <c r="H88" i="1"/>
  <c r="N5" i="2"/>
  <c r="P5" i="2"/>
  <c r="Q5" i="2"/>
  <c r="AA5" i="2"/>
  <c r="AD5" i="2"/>
  <c r="AC5" i="2"/>
  <c r="AB5" i="2"/>
  <c r="V5" i="2"/>
  <c r="Y5" i="2"/>
  <c r="X5" i="2"/>
  <c r="W5" i="2"/>
  <c r="R5" i="2"/>
  <c r="S5" i="2"/>
  <c r="T5" i="2"/>
  <c r="C5" i="2"/>
  <c r="B5" i="2"/>
  <c r="D288" i="2"/>
  <c r="H58" i="1"/>
  <c r="N201" i="2"/>
  <c r="O201" i="2"/>
  <c r="P201" i="2"/>
  <c r="F182" i="2"/>
  <c r="Q201" i="2"/>
  <c r="R201" i="2"/>
  <c r="S201" i="2"/>
  <c r="T201" i="2"/>
  <c r="H57" i="1"/>
  <c r="N291" i="2"/>
  <c r="O291" i="2"/>
  <c r="P291" i="2"/>
  <c r="F266" i="2"/>
  <c r="Q291" i="2"/>
  <c r="G57" i="1"/>
  <c r="M291" i="2"/>
  <c r="R291" i="2"/>
  <c r="S291" i="2"/>
  <c r="T291" i="2"/>
  <c r="K57" i="1"/>
  <c r="J57" i="1"/>
  <c r="I57" i="1"/>
  <c r="H22" i="1"/>
  <c r="N288" i="2"/>
  <c r="O288" i="2"/>
  <c r="P288" i="2"/>
  <c r="Q288" i="2"/>
  <c r="G22" i="1"/>
  <c r="M288" i="2"/>
  <c r="R288" i="2"/>
  <c r="S288" i="2"/>
  <c r="T288" i="2"/>
  <c r="K56" i="1"/>
  <c r="J56" i="1"/>
  <c r="I56" i="1"/>
  <c r="H56" i="1"/>
  <c r="G56" i="1"/>
  <c r="H53" i="1"/>
  <c r="N287" i="2"/>
  <c r="O287" i="2"/>
  <c r="P287" i="2"/>
  <c r="Q287" i="2"/>
  <c r="G53" i="1"/>
  <c r="M287" i="2"/>
  <c r="R287" i="2"/>
  <c r="S287" i="2"/>
  <c r="T287" i="2"/>
  <c r="K53" i="1"/>
  <c r="J53" i="1"/>
  <c r="I53" i="1"/>
  <c r="D56" i="3"/>
  <c r="C56" i="3"/>
  <c r="B56" i="3"/>
  <c r="D55" i="3"/>
  <c r="C55" i="3"/>
  <c r="B55" i="3"/>
  <c r="H68" i="1"/>
  <c r="N23" i="2"/>
  <c r="O23" i="2"/>
  <c r="P23" i="2"/>
  <c r="F19" i="2"/>
  <c r="Q23" i="2"/>
  <c r="R23" i="2"/>
  <c r="S23" i="2"/>
  <c r="T23" i="2"/>
  <c r="K68" i="1"/>
  <c r="D54" i="3"/>
  <c r="J68" i="1"/>
  <c r="C54" i="3"/>
  <c r="I68" i="1"/>
  <c r="B54" i="3"/>
  <c r="AA287" i="2"/>
  <c r="AD287" i="2"/>
  <c r="AC287" i="2"/>
  <c r="AB287" i="2"/>
  <c r="V287" i="2"/>
  <c r="Y287" i="2"/>
  <c r="X287" i="2"/>
  <c r="H6" i="1"/>
  <c r="W287" i="2"/>
  <c r="G6" i="1"/>
  <c r="D287" i="2"/>
  <c r="C287" i="2"/>
  <c r="B287" i="2"/>
  <c r="AA289" i="2"/>
  <c r="AD289" i="2"/>
  <c r="AC289" i="2"/>
  <c r="AB289" i="2"/>
  <c r="V289" i="2"/>
  <c r="Y289" i="2"/>
  <c r="X289" i="2"/>
  <c r="H45" i="1"/>
  <c r="N289" i="2"/>
  <c r="G45" i="1"/>
  <c r="M289" i="2"/>
  <c r="O289" i="2"/>
  <c r="P289" i="2"/>
  <c r="Q289" i="2"/>
  <c r="W289" i="2"/>
  <c r="R289" i="2"/>
  <c r="S289" i="2"/>
  <c r="T289" i="2"/>
  <c r="D289" i="2"/>
  <c r="C289" i="2"/>
  <c r="B289" i="2"/>
  <c r="AA288" i="2"/>
  <c r="AD288" i="2"/>
  <c r="AC288" i="2"/>
  <c r="AB288" i="2"/>
  <c r="V288" i="2"/>
  <c r="Y288" i="2"/>
  <c r="X288" i="2"/>
  <c r="W288" i="2"/>
  <c r="C288" i="2"/>
  <c r="B288" i="2"/>
  <c r="AA290" i="2"/>
  <c r="AD290" i="2"/>
  <c r="AC290" i="2"/>
  <c r="AB290" i="2"/>
  <c r="V290" i="2"/>
  <c r="Y290" i="2"/>
  <c r="X290" i="2"/>
  <c r="H69" i="1"/>
  <c r="N290" i="2"/>
  <c r="G69" i="1"/>
  <c r="M290" i="2"/>
  <c r="O290" i="2"/>
  <c r="P290" i="2"/>
  <c r="Q290" i="2"/>
  <c r="W290" i="2"/>
  <c r="R290" i="2"/>
  <c r="S290" i="2"/>
  <c r="T290" i="2"/>
  <c r="D290" i="2"/>
  <c r="C290" i="2"/>
  <c r="B290" i="2"/>
  <c r="AA291" i="2"/>
  <c r="AD291" i="2"/>
  <c r="AC291" i="2"/>
  <c r="AB291" i="2"/>
  <c r="V291" i="2"/>
  <c r="Y291" i="2"/>
  <c r="X291" i="2"/>
  <c r="W291" i="2"/>
  <c r="D291" i="2"/>
  <c r="C291" i="2"/>
  <c r="B291" i="2"/>
  <c r="H82" i="1"/>
  <c r="N278" i="2"/>
  <c r="O278" i="2"/>
  <c r="P278" i="2"/>
  <c r="Q278" i="2"/>
  <c r="G82" i="1"/>
  <c r="M278" i="2"/>
  <c r="R278" i="2"/>
  <c r="S278" i="2"/>
  <c r="T278" i="2"/>
  <c r="K82" i="1"/>
  <c r="D69" i="3"/>
  <c r="J82" i="1"/>
  <c r="C69" i="3"/>
  <c r="I82" i="1"/>
  <c r="B69" i="3"/>
  <c r="H83" i="1"/>
  <c r="N234" i="2"/>
  <c r="O234" i="2"/>
  <c r="P234" i="2"/>
  <c r="F214" i="2"/>
  <c r="Q234" i="2"/>
  <c r="R234" i="2"/>
  <c r="S234" i="2"/>
  <c r="T234" i="2"/>
  <c r="AA278" i="2"/>
  <c r="AD278" i="2"/>
  <c r="AC278" i="2"/>
  <c r="AB278" i="2"/>
  <c r="V278" i="2"/>
  <c r="Y278" i="2"/>
  <c r="X278" i="2"/>
  <c r="W278" i="2"/>
  <c r="D278" i="2"/>
  <c r="C278" i="2"/>
  <c r="B278" i="2"/>
  <c r="N196" i="2"/>
  <c r="O196" i="2"/>
  <c r="P196" i="2"/>
  <c r="Q196" i="2"/>
  <c r="R196" i="2"/>
  <c r="S196" i="2"/>
  <c r="T196" i="2"/>
  <c r="H23" i="1"/>
  <c r="N275" i="2"/>
  <c r="O275" i="2"/>
  <c r="P275" i="2"/>
  <c r="Q275" i="2"/>
  <c r="G23" i="1"/>
  <c r="M275" i="2"/>
  <c r="R275" i="2"/>
  <c r="S275" i="2"/>
  <c r="T275" i="2"/>
  <c r="K23" i="1"/>
  <c r="J23" i="1"/>
  <c r="I23" i="1"/>
  <c r="D16" i="3"/>
  <c r="C16" i="3"/>
  <c r="B16" i="3"/>
  <c r="AA274" i="2"/>
  <c r="AD274" i="2"/>
  <c r="AC274" i="2"/>
  <c r="AB274" i="2"/>
  <c r="V274" i="2"/>
  <c r="Y274" i="2"/>
  <c r="X274" i="2"/>
  <c r="Q274" i="2"/>
  <c r="W274" i="2"/>
  <c r="H12" i="1"/>
  <c r="N274" i="2"/>
  <c r="G12" i="1"/>
  <c r="M274" i="2"/>
  <c r="O274" i="2"/>
  <c r="P274" i="2"/>
  <c r="R274" i="2"/>
  <c r="S274" i="2"/>
  <c r="T274" i="2"/>
  <c r="D274" i="2"/>
  <c r="C274" i="2"/>
  <c r="B274" i="2"/>
  <c r="AA273" i="2"/>
  <c r="AD273" i="2"/>
  <c r="AC273" i="2"/>
  <c r="AB273" i="2"/>
  <c r="V273" i="2"/>
  <c r="Y273" i="2"/>
  <c r="X273" i="2"/>
  <c r="N273" i="2"/>
  <c r="M273" i="2"/>
  <c r="O273" i="2"/>
  <c r="P273" i="2"/>
  <c r="Q273" i="2"/>
  <c r="W273" i="2"/>
  <c r="R273" i="2"/>
  <c r="S273" i="2"/>
  <c r="T273" i="2"/>
  <c r="D273" i="2"/>
  <c r="C273" i="2"/>
  <c r="B273" i="2"/>
  <c r="AA275" i="2"/>
  <c r="AD275" i="2"/>
  <c r="AC275" i="2"/>
  <c r="AB275" i="2"/>
  <c r="V275" i="2"/>
  <c r="Y275" i="2"/>
  <c r="X275" i="2"/>
  <c r="W275" i="2"/>
  <c r="D275" i="2"/>
  <c r="C275" i="2"/>
  <c r="B275" i="2"/>
  <c r="AA270" i="2"/>
  <c r="AD270" i="2"/>
  <c r="AC270" i="2"/>
  <c r="AB270" i="2"/>
  <c r="V270" i="2"/>
  <c r="Y270" i="2"/>
  <c r="X270" i="2"/>
  <c r="Q270" i="2"/>
  <c r="W270" i="2"/>
  <c r="H65" i="1"/>
  <c r="H66" i="1"/>
  <c r="N270" i="2"/>
  <c r="G65" i="1"/>
  <c r="G66" i="1"/>
  <c r="M270" i="2"/>
  <c r="O270" i="2"/>
  <c r="P270" i="2"/>
  <c r="R270" i="2"/>
  <c r="S270" i="2"/>
  <c r="T270" i="2"/>
  <c r="D270" i="2"/>
  <c r="C270" i="2"/>
  <c r="B270" i="2"/>
  <c r="O43" i="2"/>
  <c r="F42" i="2"/>
  <c r="Q43" i="2"/>
  <c r="R43" i="2"/>
  <c r="S43" i="2"/>
  <c r="T43" i="2"/>
  <c r="F366" i="2"/>
  <c r="Q380" i="2"/>
  <c r="M380" i="2"/>
  <c r="R380" i="2"/>
  <c r="S380" i="2"/>
  <c r="T380" i="2"/>
  <c r="K65" i="1"/>
  <c r="J65" i="1"/>
  <c r="I65" i="1"/>
  <c r="H26" i="1"/>
  <c r="N269" i="2"/>
  <c r="O269" i="2"/>
  <c r="P269" i="2"/>
  <c r="Q269" i="2"/>
  <c r="R269" i="2"/>
  <c r="S269" i="2"/>
  <c r="T269" i="2"/>
  <c r="K26" i="1"/>
  <c r="J26" i="1"/>
  <c r="I26" i="1"/>
  <c r="G26" i="1"/>
  <c r="D19" i="3"/>
  <c r="C19" i="3"/>
  <c r="B19" i="3"/>
  <c r="AA269" i="2"/>
  <c r="AD269" i="2"/>
  <c r="AC269" i="2"/>
  <c r="AB269" i="2"/>
  <c r="V269" i="2"/>
  <c r="Y269" i="2"/>
  <c r="X269" i="2"/>
  <c r="W269" i="2"/>
  <c r="M269" i="2"/>
  <c r="D269" i="2"/>
  <c r="C269" i="2"/>
  <c r="B269" i="2"/>
  <c r="AA206" i="2"/>
  <c r="AD206" i="2"/>
  <c r="AC206" i="2"/>
  <c r="AB206" i="2"/>
  <c r="V206" i="2"/>
  <c r="Y206" i="2"/>
  <c r="X206" i="2"/>
  <c r="W206" i="2"/>
  <c r="D206" i="2"/>
  <c r="C206" i="2"/>
  <c r="AA188" i="2"/>
  <c r="AD188" i="2"/>
  <c r="AC188" i="2"/>
  <c r="AB188" i="2"/>
  <c r="V188" i="2"/>
  <c r="Y188" i="2"/>
  <c r="X188" i="2"/>
  <c r="W188" i="2"/>
  <c r="D188" i="2"/>
  <c r="C188" i="2"/>
  <c r="F150" i="2"/>
  <c r="Q153" i="2"/>
  <c r="B153" i="2"/>
  <c r="C153" i="2"/>
  <c r="D153" i="2"/>
  <c r="G61" i="1"/>
  <c r="M153" i="2"/>
  <c r="H61" i="1"/>
  <c r="N153" i="2"/>
  <c r="O153" i="2"/>
  <c r="P153" i="2"/>
  <c r="R153" i="2"/>
  <c r="S153" i="2"/>
  <c r="T153" i="2"/>
  <c r="V153" i="2"/>
  <c r="W153" i="2"/>
  <c r="X153" i="2"/>
  <c r="Y153" i="2"/>
  <c r="AA153" i="2"/>
  <c r="AB153" i="2"/>
  <c r="AC153" i="2"/>
  <c r="AD153" i="2"/>
  <c r="D111" i="2"/>
  <c r="D110" i="2"/>
  <c r="D109" i="2"/>
  <c r="D94" i="2"/>
  <c r="G39" i="1"/>
  <c r="M83" i="2"/>
  <c r="O83" i="2"/>
  <c r="H39" i="1"/>
  <c r="N83" i="2"/>
  <c r="P83" i="2"/>
  <c r="F64" i="2"/>
  <c r="Q83" i="2"/>
  <c r="R83" i="2"/>
  <c r="S83" i="2"/>
  <c r="T83" i="2"/>
  <c r="K39" i="1"/>
  <c r="J39" i="1"/>
  <c r="I39" i="1"/>
  <c r="D48" i="2"/>
  <c r="Q385" i="2"/>
  <c r="Q382" i="2"/>
  <c r="Q381" i="2"/>
  <c r="H92" i="1"/>
  <c r="N379" i="2"/>
  <c r="G92" i="1"/>
  <c r="M379" i="2"/>
  <c r="O379" i="2"/>
  <c r="P379" i="2"/>
  <c r="Q379" i="2"/>
  <c r="H35" i="1"/>
  <c r="N376" i="2"/>
  <c r="O376" i="2"/>
  <c r="P376" i="2"/>
  <c r="Q376" i="2"/>
  <c r="H18" i="1"/>
  <c r="N375" i="2"/>
  <c r="G18" i="1"/>
  <c r="M375" i="2"/>
  <c r="O375" i="2"/>
  <c r="P375" i="2"/>
  <c r="Q375" i="2"/>
  <c r="N374" i="2"/>
  <c r="M374" i="2"/>
  <c r="O374" i="2"/>
  <c r="P374" i="2"/>
  <c r="Q374" i="2"/>
  <c r="Q373" i="2"/>
  <c r="H59" i="1"/>
  <c r="N372" i="2"/>
  <c r="O372" i="2"/>
  <c r="P372" i="2"/>
  <c r="Q372" i="2"/>
  <c r="H28" i="1"/>
  <c r="N369" i="2"/>
  <c r="G28" i="1"/>
  <c r="M369" i="2"/>
  <c r="O369" i="2"/>
  <c r="P369" i="2"/>
  <c r="Q369" i="2"/>
  <c r="H9" i="1"/>
  <c r="N360" i="2"/>
  <c r="O360" i="2"/>
  <c r="P360" i="2"/>
  <c r="Q360" i="2"/>
  <c r="Q355" i="2"/>
  <c r="O354" i="2"/>
  <c r="Q354" i="2"/>
  <c r="H50" i="1"/>
  <c r="N353" i="2"/>
  <c r="G50" i="1"/>
  <c r="M353" i="2"/>
  <c r="O353" i="2"/>
  <c r="P353" i="2"/>
  <c r="Q353" i="2"/>
  <c r="Q350" i="2"/>
  <c r="Q348" i="2"/>
  <c r="Q347" i="2"/>
  <c r="N346" i="2"/>
  <c r="M346" i="2"/>
  <c r="O346" i="2"/>
  <c r="P346" i="2"/>
  <c r="Q346" i="2"/>
  <c r="Q343" i="2"/>
  <c r="N342" i="2"/>
  <c r="O342" i="2"/>
  <c r="P342" i="2"/>
  <c r="Q342" i="2"/>
  <c r="Q341" i="2"/>
  <c r="H76" i="1"/>
  <c r="N340" i="2"/>
  <c r="O340" i="2"/>
  <c r="P340" i="2"/>
  <c r="Q340" i="2"/>
  <c r="H70" i="1"/>
  <c r="N339" i="2"/>
  <c r="O339" i="2"/>
  <c r="P339" i="2"/>
  <c r="Q339" i="2"/>
  <c r="H75" i="1"/>
  <c r="N336" i="2"/>
  <c r="O336" i="2"/>
  <c r="P336" i="2"/>
  <c r="Q336" i="2"/>
  <c r="O335" i="2"/>
  <c r="Q335" i="2"/>
  <c r="F299" i="2"/>
  <c r="Q324" i="2"/>
  <c r="Q323" i="2"/>
  <c r="Q318" i="2"/>
  <c r="Q317" i="2"/>
  <c r="Q316" i="2"/>
  <c r="H89" i="1"/>
  <c r="N315" i="2"/>
  <c r="O315" i="2"/>
  <c r="P315" i="2"/>
  <c r="Q315" i="2"/>
  <c r="N312" i="2"/>
  <c r="M312" i="2"/>
  <c r="O312" i="2"/>
  <c r="P312" i="2"/>
  <c r="Q312" i="2"/>
  <c r="N311" i="2"/>
  <c r="M311" i="2"/>
  <c r="O311" i="2"/>
  <c r="P311" i="2"/>
  <c r="Q311" i="2"/>
  <c r="H43" i="1"/>
  <c r="N310" i="2"/>
  <c r="O310" i="2"/>
  <c r="P310" i="2"/>
  <c r="Q310" i="2"/>
  <c r="H44" i="1"/>
  <c r="N309" i="2"/>
  <c r="G44" i="1"/>
  <c r="M309" i="2"/>
  <c r="O309" i="2"/>
  <c r="P309" i="2"/>
  <c r="Q309" i="2"/>
  <c r="H21" i="1"/>
  <c r="N308" i="2"/>
  <c r="G21" i="1"/>
  <c r="M308" i="2"/>
  <c r="O308" i="2"/>
  <c r="P308" i="2"/>
  <c r="Q308" i="2"/>
  <c r="Q307" i="2"/>
  <c r="N306" i="2"/>
  <c r="O306" i="2"/>
  <c r="P306" i="2"/>
  <c r="Q306" i="2"/>
  <c r="Q302" i="2"/>
  <c r="N305" i="2"/>
  <c r="O305" i="2"/>
  <c r="P305" i="2"/>
  <c r="Q305" i="2"/>
  <c r="H3" i="1"/>
  <c r="N118" i="2"/>
  <c r="G3" i="1"/>
  <c r="M118" i="2"/>
  <c r="O118" i="2"/>
  <c r="P118" i="2"/>
  <c r="F90" i="2"/>
  <c r="Q118" i="2"/>
  <c r="H20" i="1"/>
  <c r="N117" i="2"/>
  <c r="G20" i="1"/>
  <c r="M117" i="2"/>
  <c r="O117" i="2"/>
  <c r="P117" i="2"/>
  <c r="Q117" i="2"/>
  <c r="N114" i="2"/>
  <c r="O114" i="2"/>
  <c r="P114" i="2"/>
  <c r="Q114" i="2"/>
  <c r="N106" i="2"/>
  <c r="O106" i="2"/>
  <c r="P106" i="2"/>
  <c r="Q106" i="2"/>
  <c r="Q105" i="2"/>
  <c r="N104" i="2"/>
  <c r="M104" i="2"/>
  <c r="O104" i="2"/>
  <c r="P104" i="2"/>
  <c r="Q104" i="2"/>
  <c r="N103" i="2"/>
  <c r="M103" i="2"/>
  <c r="O103" i="2"/>
  <c r="P103" i="2"/>
  <c r="Q103" i="2"/>
  <c r="Q100" i="2"/>
  <c r="Q99" i="2"/>
  <c r="N96" i="2"/>
  <c r="O96" i="2"/>
  <c r="P96" i="2"/>
  <c r="Q96" i="2"/>
  <c r="N95" i="2"/>
  <c r="M95" i="2"/>
  <c r="O95" i="2"/>
  <c r="P95" i="2"/>
  <c r="Q95" i="2"/>
  <c r="H27" i="1"/>
  <c r="N91" i="2"/>
  <c r="G27" i="1"/>
  <c r="M91" i="2"/>
  <c r="O91" i="2"/>
  <c r="P91" i="2"/>
  <c r="Q91" i="2"/>
  <c r="O255" i="2"/>
  <c r="Q255" i="2"/>
  <c r="O252" i="2"/>
  <c r="Q252" i="2"/>
  <c r="N247" i="2"/>
  <c r="O247" i="2"/>
  <c r="P247" i="2"/>
  <c r="Q247" i="2"/>
  <c r="Q244" i="2"/>
  <c r="Q243" i="2"/>
  <c r="Q242" i="2"/>
  <c r="N241" i="2"/>
  <c r="O241" i="2"/>
  <c r="P241" i="2"/>
  <c r="Q241" i="2"/>
  <c r="H64" i="1"/>
  <c r="N233" i="2"/>
  <c r="O233" i="2"/>
  <c r="P233" i="2"/>
  <c r="Q233" i="2"/>
  <c r="Q232" i="2"/>
  <c r="Q231" i="2"/>
  <c r="N228" i="2"/>
  <c r="O228" i="2"/>
  <c r="P228" i="2"/>
  <c r="Q228" i="2"/>
  <c r="Q226" i="2"/>
  <c r="Q227" i="2"/>
  <c r="Q223" i="2"/>
  <c r="H74" i="1"/>
  <c r="N220" i="2"/>
  <c r="O220" i="2"/>
  <c r="P220" i="2"/>
  <c r="Q220" i="2"/>
  <c r="H17" i="1"/>
  <c r="N219" i="2"/>
  <c r="O219" i="2"/>
  <c r="P219" i="2"/>
  <c r="Q219" i="2"/>
  <c r="H91" i="1"/>
  <c r="N216" i="2"/>
  <c r="G91" i="1"/>
  <c r="M216" i="2"/>
  <c r="O216" i="2"/>
  <c r="P216" i="2"/>
  <c r="Q216" i="2"/>
  <c r="H63" i="1"/>
  <c r="N215" i="2"/>
  <c r="O215" i="2"/>
  <c r="P215" i="2"/>
  <c r="Q215" i="2"/>
  <c r="H60" i="1"/>
  <c r="N197" i="2"/>
  <c r="O197" i="2"/>
  <c r="P197" i="2"/>
  <c r="Q197" i="2"/>
  <c r="N200" i="2"/>
  <c r="M200" i="2"/>
  <c r="O200" i="2"/>
  <c r="P200" i="2"/>
  <c r="Q200" i="2"/>
  <c r="Q195" i="2"/>
  <c r="N183" i="2"/>
  <c r="O183" i="2"/>
  <c r="P183" i="2"/>
  <c r="Q183" i="2"/>
  <c r="Q187" i="2"/>
  <c r="Q186" i="2"/>
  <c r="H79" i="1"/>
  <c r="N173" i="2"/>
  <c r="G79" i="1"/>
  <c r="M173" i="2"/>
  <c r="O173" i="2"/>
  <c r="P173" i="2"/>
  <c r="Q173" i="2"/>
  <c r="Q172" i="2"/>
  <c r="N169" i="2"/>
  <c r="M169" i="2"/>
  <c r="O169" i="2"/>
  <c r="P169" i="2"/>
  <c r="Q169" i="2"/>
  <c r="Q168" i="2"/>
  <c r="Q167" i="2"/>
  <c r="Q166" i="2"/>
  <c r="Q163" i="2"/>
  <c r="Q162" i="2"/>
  <c r="N159" i="2"/>
  <c r="O159" i="2"/>
  <c r="P159" i="2"/>
  <c r="Q159" i="2"/>
  <c r="N158" i="2"/>
  <c r="O158" i="2"/>
  <c r="P158" i="2"/>
  <c r="Q158" i="2"/>
  <c r="N155" i="2"/>
  <c r="O155" i="2"/>
  <c r="P155" i="2"/>
  <c r="Q155" i="2"/>
  <c r="N154" i="2"/>
  <c r="O154" i="2"/>
  <c r="P154" i="2"/>
  <c r="Q154" i="2"/>
  <c r="Q152" i="2"/>
  <c r="N151" i="2"/>
  <c r="O151" i="2"/>
  <c r="P151" i="2"/>
  <c r="Q151" i="2"/>
  <c r="O140" i="2"/>
  <c r="F127" i="2"/>
  <c r="Q140" i="2"/>
  <c r="Q137" i="2"/>
  <c r="Q136" i="2"/>
  <c r="Q135" i="2"/>
  <c r="N134" i="2"/>
  <c r="O134" i="2"/>
  <c r="P134" i="2"/>
  <c r="Q134" i="2"/>
  <c r="Q133" i="2"/>
  <c r="Q130" i="2"/>
  <c r="Q129" i="2"/>
  <c r="N128" i="2"/>
  <c r="O128" i="2"/>
  <c r="P128" i="2"/>
  <c r="Q128" i="2"/>
  <c r="N78" i="2"/>
  <c r="M78" i="2"/>
  <c r="O78" i="2"/>
  <c r="P78" i="2"/>
  <c r="Q78" i="2"/>
  <c r="Q77" i="2"/>
  <c r="N76" i="2"/>
  <c r="M76" i="2"/>
  <c r="O76" i="2"/>
  <c r="P76" i="2"/>
  <c r="Q76" i="2"/>
  <c r="H24" i="1"/>
  <c r="N75" i="2"/>
  <c r="G24" i="1"/>
  <c r="M75" i="2"/>
  <c r="O75" i="2"/>
  <c r="P75" i="2"/>
  <c r="Q75" i="2"/>
  <c r="N74" i="2"/>
  <c r="M74" i="2"/>
  <c r="O74" i="2"/>
  <c r="P74" i="2"/>
  <c r="Q74" i="2"/>
  <c r="H62" i="1"/>
  <c r="N73" i="2"/>
  <c r="G62" i="1"/>
  <c r="M73" i="2"/>
  <c r="O73" i="2"/>
  <c r="P73" i="2"/>
  <c r="Q73" i="2"/>
  <c r="N70" i="2"/>
  <c r="M70" i="2"/>
  <c r="O70" i="2"/>
  <c r="P70" i="2"/>
  <c r="Q70" i="2"/>
  <c r="Q69" i="2"/>
  <c r="Q68" i="2"/>
  <c r="H25" i="1"/>
  <c r="N65" i="2"/>
  <c r="G25" i="1"/>
  <c r="M65" i="2"/>
  <c r="O65" i="2"/>
  <c r="P65" i="2"/>
  <c r="Q65" i="2"/>
  <c r="N55" i="2"/>
  <c r="M55" i="2"/>
  <c r="O55" i="2"/>
  <c r="P55" i="2"/>
  <c r="Q55" i="2"/>
  <c r="N54" i="2"/>
  <c r="M54" i="2"/>
  <c r="O54" i="2"/>
  <c r="P54" i="2"/>
  <c r="Q54" i="2"/>
  <c r="N53" i="2"/>
  <c r="M53" i="2"/>
  <c r="O53" i="2"/>
  <c r="P53" i="2"/>
  <c r="Q53" i="2"/>
  <c r="H33" i="1"/>
  <c r="N52" i="2"/>
  <c r="G33" i="1"/>
  <c r="M52" i="2"/>
  <c r="O52" i="2"/>
  <c r="P52" i="2"/>
  <c r="Q52" i="2"/>
  <c r="N51" i="2"/>
  <c r="M51" i="2"/>
  <c r="O51" i="2"/>
  <c r="P51" i="2"/>
  <c r="Q51" i="2"/>
  <c r="Q47" i="2"/>
  <c r="Q48" i="2"/>
  <c r="N44" i="2"/>
  <c r="M44" i="2"/>
  <c r="O44" i="2"/>
  <c r="P44" i="2"/>
  <c r="Q44" i="2"/>
  <c r="D388" i="2"/>
  <c r="D387" i="2"/>
  <c r="D386" i="2"/>
  <c r="D385" i="2"/>
  <c r="D382" i="2"/>
  <c r="D381" i="2"/>
  <c r="D380" i="2"/>
  <c r="D379" i="2"/>
  <c r="D376" i="2"/>
  <c r="D375" i="2"/>
  <c r="D374" i="2"/>
  <c r="D373" i="2"/>
  <c r="D372" i="2"/>
  <c r="D369" i="2"/>
  <c r="D362" i="2"/>
  <c r="D361" i="2"/>
  <c r="D360" i="2"/>
  <c r="D355" i="2"/>
  <c r="D354" i="2"/>
  <c r="D353" i="2"/>
  <c r="D350" i="2"/>
  <c r="D349" i="2"/>
  <c r="D348" i="2"/>
  <c r="D347" i="2"/>
  <c r="D346" i="2"/>
  <c r="D343" i="2"/>
  <c r="D342" i="2"/>
  <c r="D341" i="2"/>
  <c r="D340" i="2"/>
  <c r="D339" i="2"/>
  <c r="D336" i="2"/>
  <c r="D335" i="2"/>
  <c r="D334" i="2"/>
  <c r="D327" i="2"/>
  <c r="D326" i="2"/>
  <c r="D325" i="2"/>
  <c r="D324" i="2"/>
  <c r="D323" i="2"/>
  <c r="D318" i="2"/>
  <c r="D317" i="2"/>
  <c r="D316" i="2"/>
  <c r="D315" i="2"/>
  <c r="D312" i="2"/>
  <c r="D311" i="2"/>
  <c r="D310" i="2"/>
  <c r="D309" i="2"/>
  <c r="D308" i="2"/>
  <c r="D307" i="2"/>
  <c r="D306" i="2"/>
  <c r="D302" i="2"/>
  <c r="D305" i="2"/>
  <c r="D123" i="2"/>
  <c r="D118" i="2"/>
  <c r="D117" i="2"/>
  <c r="D114" i="2"/>
  <c r="D106" i="2"/>
  <c r="D105" i="2"/>
  <c r="D104" i="2"/>
  <c r="D103" i="2"/>
  <c r="D100" i="2"/>
  <c r="D99" i="2"/>
  <c r="D96" i="2"/>
  <c r="D95" i="2"/>
  <c r="D91" i="2"/>
  <c r="D262" i="2"/>
  <c r="D261" i="2"/>
  <c r="D258" i="2"/>
  <c r="D255" i="2"/>
  <c r="D252" i="2"/>
  <c r="D247" i="2"/>
  <c r="D244" i="2"/>
  <c r="D243" i="2"/>
  <c r="D242" i="2"/>
  <c r="D241" i="2"/>
  <c r="D236" i="2"/>
  <c r="D235" i="2"/>
  <c r="D234" i="2"/>
  <c r="D233" i="2"/>
  <c r="D232" i="2"/>
  <c r="D231" i="2"/>
  <c r="D228" i="2"/>
  <c r="D226" i="2"/>
  <c r="D227" i="2"/>
  <c r="D223" i="2"/>
  <c r="D220" i="2"/>
  <c r="D219" i="2"/>
  <c r="D216" i="2"/>
  <c r="D215" i="2"/>
  <c r="D210" i="2"/>
  <c r="D207" i="2"/>
  <c r="D197" i="2"/>
  <c r="D201" i="2"/>
  <c r="D196" i="2"/>
  <c r="D200" i="2"/>
  <c r="D195" i="2"/>
  <c r="D183" i="2"/>
  <c r="D187" i="2"/>
  <c r="D186" i="2"/>
  <c r="D176" i="2"/>
  <c r="D175" i="2"/>
  <c r="D174" i="2"/>
  <c r="D173" i="2"/>
  <c r="D172" i="2"/>
  <c r="D169" i="2"/>
  <c r="D168" i="2"/>
  <c r="D167" i="2"/>
  <c r="D166" i="2"/>
  <c r="D163" i="2"/>
  <c r="D162" i="2"/>
  <c r="D159" i="2"/>
  <c r="D158" i="2"/>
  <c r="D155" i="2"/>
  <c r="D154" i="2"/>
  <c r="D152" i="2"/>
  <c r="D151" i="2"/>
  <c r="D146" i="2"/>
  <c r="D140" i="2"/>
  <c r="D145" i="2"/>
  <c r="D137" i="2"/>
  <c r="D136" i="2"/>
  <c r="D135" i="2"/>
  <c r="D134" i="2"/>
  <c r="D133" i="2"/>
  <c r="D128" i="2"/>
  <c r="D130" i="2"/>
  <c r="D129" i="2"/>
  <c r="D83" i="2"/>
  <c r="D78" i="2"/>
  <c r="D77" i="2"/>
  <c r="D76" i="2"/>
  <c r="D75" i="2"/>
  <c r="D74" i="2"/>
  <c r="D73" i="2"/>
  <c r="D70" i="2"/>
  <c r="D69" i="2"/>
  <c r="D68" i="2"/>
  <c r="D65" i="2"/>
  <c r="D58" i="2"/>
  <c r="D60" i="2"/>
  <c r="D55" i="2"/>
  <c r="D59" i="2"/>
  <c r="D54" i="2"/>
  <c r="D53" i="2"/>
  <c r="D52" i="2"/>
  <c r="D51" i="2"/>
  <c r="D47" i="2"/>
  <c r="D43" i="2"/>
  <c r="D44" i="2"/>
  <c r="AA388" i="2"/>
  <c r="AD388" i="2"/>
  <c r="AC388" i="2"/>
  <c r="AB388" i="2"/>
  <c r="V388" i="2"/>
  <c r="Y388" i="2"/>
  <c r="X388" i="2"/>
  <c r="W388" i="2"/>
  <c r="AA387" i="2"/>
  <c r="AD387" i="2"/>
  <c r="AC387" i="2"/>
  <c r="AB387" i="2"/>
  <c r="V387" i="2"/>
  <c r="Y387" i="2"/>
  <c r="X387" i="2"/>
  <c r="W387" i="2"/>
  <c r="AA385" i="2"/>
  <c r="AD385" i="2"/>
  <c r="AC385" i="2"/>
  <c r="AB385" i="2"/>
  <c r="V385" i="2"/>
  <c r="Y385" i="2"/>
  <c r="X385" i="2"/>
  <c r="W385" i="2"/>
  <c r="AA382" i="2"/>
  <c r="AD382" i="2"/>
  <c r="AC382" i="2"/>
  <c r="AB382" i="2"/>
  <c r="V382" i="2"/>
  <c r="Y382" i="2"/>
  <c r="X382" i="2"/>
  <c r="W382" i="2"/>
  <c r="AA381" i="2"/>
  <c r="AD381" i="2"/>
  <c r="AC381" i="2"/>
  <c r="AB381" i="2"/>
  <c r="V381" i="2"/>
  <c r="Y381" i="2"/>
  <c r="X381" i="2"/>
  <c r="W381" i="2"/>
  <c r="AA380" i="2"/>
  <c r="AD380" i="2"/>
  <c r="AC380" i="2"/>
  <c r="AB380" i="2"/>
  <c r="V380" i="2"/>
  <c r="Y380" i="2"/>
  <c r="X380" i="2"/>
  <c r="W380" i="2"/>
  <c r="AA379" i="2"/>
  <c r="AD379" i="2"/>
  <c r="AC379" i="2"/>
  <c r="AB379" i="2"/>
  <c r="V379" i="2"/>
  <c r="Y379" i="2"/>
  <c r="X379" i="2"/>
  <c r="W379" i="2"/>
  <c r="AA376" i="2"/>
  <c r="AD376" i="2"/>
  <c r="AC376" i="2"/>
  <c r="AB376" i="2"/>
  <c r="V376" i="2"/>
  <c r="Y376" i="2"/>
  <c r="X376" i="2"/>
  <c r="W376" i="2"/>
  <c r="AA375" i="2"/>
  <c r="AD375" i="2"/>
  <c r="AC375" i="2"/>
  <c r="AB375" i="2"/>
  <c r="V375" i="2"/>
  <c r="Y375" i="2"/>
  <c r="X375" i="2"/>
  <c r="W375" i="2"/>
  <c r="AA374" i="2"/>
  <c r="AD374" i="2"/>
  <c r="AC374" i="2"/>
  <c r="AB374" i="2"/>
  <c r="V374" i="2"/>
  <c r="Y374" i="2"/>
  <c r="X374" i="2"/>
  <c r="W374" i="2"/>
  <c r="AA373" i="2"/>
  <c r="AD373" i="2"/>
  <c r="AC373" i="2"/>
  <c r="AB373" i="2"/>
  <c r="V373" i="2"/>
  <c r="Y373" i="2"/>
  <c r="X373" i="2"/>
  <c r="W373" i="2"/>
  <c r="AA372" i="2"/>
  <c r="AD372" i="2"/>
  <c r="AC372" i="2"/>
  <c r="AB372" i="2"/>
  <c r="V372" i="2"/>
  <c r="Y372" i="2"/>
  <c r="X372" i="2"/>
  <c r="W372" i="2"/>
  <c r="AA369" i="2"/>
  <c r="AD369" i="2"/>
  <c r="AC369" i="2"/>
  <c r="AB369" i="2"/>
  <c r="V369" i="2"/>
  <c r="Y369" i="2"/>
  <c r="X369" i="2"/>
  <c r="W369" i="2"/>
  <c r="AA362" i="2"/>
  <c r="AD362" i="2"/>
  <c r="AC362" i="2"/>
  <c r="AB362" i="2"/>
  <c r="V362" i="2"/>
  <c r="Y362" i="2"/>
  <c r="X362" i="2"/>
  <c r="W362" i="2"/>
  <c r="AA360" i="2"/>
  <c r="AD360" i="2"/>
  <c r="AC360" i="2"/>
  <c r="AB360" i="2"/>
  <c r="V360" i="2"/>
  <c r="Y360" i="2"/>
  <c r="X360" i="2"/>
  <c r="W360" i="2"/>
  <c r="AA355" i="2"/>
  <c r="AD355" i="2"/>
  <c r="AC355" i="2"/>
  <c r="AB355" i="2"/>
  <c r="V355" i="2"/>
  <c r="Y355" i="2"/>
  <c r="X355" i="2"/>
  <c r="W355" i="2"/>
  <c r="AA354" i="2"/>
  <c r="AD354" i="2"/>
  <c r="AC354" i="2"/>
  <c r="AB354" i="2"/>
  <c r="V354" i="2"/>
  <c r="Y354" i="2"/>
  <c r="X354" i="2"/>
  <c r="W354" i="2"/>
  <c r="AA353" i="2"/>
  <c r="AD353" i="2"/>
  <c r="AC353" i="2"/>
  <c r="AB353" i="2"/>
  <c r="V353" i="2"/>
  <c r="Y353" i="2"/>
  <c r="X353" i="2"/>
  <c r="W353" i="2"/>
  <c r="AA350" i="2"/>
  <c r="AD350" i="2"/>
  <c r="AC350" i="2"/>
  <c r="AB350" i="2"/>
  <c r="V350" i="2"/>
  <c r="Y350" i="2"/>
  <c r="X350" i="2"/>
  <c r="W350" i="2"/>
  <c r="AA349" i="2"/>
  <c r="AD349" i="2"/>
  <c r="AC349" i="2"/>
  <c r="AB349" i="2"/>
  <c r="V349" i="2"/>
  <c r="Y349" i="2"/>
  <c r="X349" i="2"/>
  <c r="W349" i="2"/>
  <c r="AA348" i="2"/>
  <c r="AD348" i="2"/>
  <c r="AC348" i="2"/>
  <c r="AB348" i="2"/>
  <c r="V348" i="2"/>
  <c r="Y348" i="2"/>
  <c r="X348" i="2"/>
  <c r="W348" i="2"/>
  <c r="AA347" i="2"/>
  <c r="AD347" i="2"/>
  <c r="AC347" i="2"/>
  <c r="AB347" i="2"/>
  <c r="V347" i="2"/>
  <c r="Y347" i="2"/>
  <c r="X347" i="2"/>
  <c r="W347" i="2"/>
  <c r="AA346" i="2"/>
  <c r="AD346" i="2"/>
  <c r="AC346" i="2"/>
  <c r="AB346" i="2"/>
  <c r="V346" i="2"/>
  <c r="Y346" i="2"/>
  <c r="X346" i="2"/>
  <c r="W346" i="2"/>
  <c r="AA343" i="2"/>
  <c r="AD343" i="2"/>
  <c r="AC343" i="2"/>
  <c r="AB343" i="2"/>
  <c r="V343" i="2"/>
  <c r="Y343" i="2"/>
  <c r="X343" i="2"/>
  <c r="W343" i="2"/>
  <c r="AA342" i="2"/>
  <c r="AD342" i="2"/>
  <c r="AC342" i="2"/>
  <c r="AB342" i="2"/>
  <c r="V342" i="2"/>
  <c r="Y342" i="2"/>
  <c r="X342" i="2"/>
  <c r="W342" i="2"/>
  <c r="AA341" i="2"/>
  <c r="AD341" i="2"/>
  <c r="AC341" i="2"/>
  <c r="AB341" i="2"/>
  <c r="V341" i="2"/>
  <c r="Y341" i="2"/>
  <c r="X341" i="2"/>
  <c r="W341" i="2"/>
  <c r="AA340" i="2"/>
  <c r="AD340" i="2"/>
  <c r="AC340" i="2"/>
  <c r="AB340" i="2"/>
  <c r="V340" i="2"/>
  <c r="Y340" i="2"/>
  <c r="X340" i="2"/>
  <c r="W340" i="2"/>
  <c r="AA339" i="2"/>
  <c r="AD339" i="2"/>
  <c r="AC339" i="2"/>
  <c r="AB339" i="2"/>
  <c r="V339" i="2"/>
  <c r="Y339" i="2"/>
  <c r="X339" i="2"/>
  <c r="W339" i="2"/>
  <c r="AA336" i="2"/>
  <c r="AD336" i="2"/>
  <c r="AC336" i="2"/>
  <c r="AB336" i="2"/>
  <c r="V336" i="2"/>
  <c r="Y336" i="2"/>
  <c r="X336" i="2"/>
  <c r="W336" i="2"/>
  <c r="AA335" i="2"/>
  <c r="AD335" i="2"/>
  <c r="AC335" i="2"/>
  <c r="AB335" i="2"/>
  <c r="V335" i="2"/>
  <c r="Y335" i="2"/>
  <c r="X335" i="2"/>
  <c r="W335" i="2"/>
  <c r="AA334" i="2"/>
  <c r="AD334" i="2"/>
  <c r="AC334" i="2"/>
  <c r="AB334" i="2"/>
  <c r="V334" i="2"/>
  <c r="Y334" i="2"/>
  <c r="X334" i="2"/>
  <c r="W334" i="2"/>
  <c r="AA327" i="2"/>
  <c r="AD327" i="2"/>
  <c r="AC327" i="2"/>
  <c r="AB327" i="2"/>
  <c r="V327" i="2"/>
  <c r="Y327" i="2"/>
  <c r="X327" i="2"/>
  <c r="W327" i="2"/>
  <c r="AA326" i="2"/>
  <c r="AD326" i="2"/>
  <c r="AC326" i="2"/>
  <c r="AB326" i="2"/>
  <c r="V326" i="2"/>
  <c r="Y326" i="2"/>
  <c r="X326" i="2"/>
  <c r="W326" i="2"/>
  <c r="AA325" i="2"/>
  <c r="AD325" i="2"/>
  <c r="AC325" i="2"/>
  <c r="AB325" i="2"/>
  <c r="V325" i="2"/>
  <c r="Y325" i="2"/>
  <c r="X325" i="2"/>
  <c r="W325" i="2"/>
  <c r="AA324" i="2"/>
  <c r="AD324" i="2"/>
  <c r="AC324" i="2"/>
  <c r="AB324" i="2"/>
  <c r="V324" i="2"/>
  <c r="Y324" i="2"/>
  <c r="X324" i="2"/>
  <c r="W324" i="2"/>
  <c r="AA323" i="2"/>
  <c r="AD323" i="2"/>
  <c r="AC323" i="2"/>
  <c r="AB323" i="2"/>
  <c r="V323" i="2"/>
  <c r="Y323" i="2"/>
  <c r="X323" i="2"/>
  <c r="W323" i="2"/>
  <c r="AA318" i="2"/>
  <c r="AD318" i="2"/>
  <c r="AC318" i="2"/>
  <c r="AB318" i="2"/>
  <c r="V318" i="2"/>
  <c r="Y318" i="2"/>
  <c r="X318" i="2"/>
  <c r="W318" i="2"/>
  <c r="AA317" i="2"/>
  <c r="AD317" i="2"/>
  <c r="AC317" i="2"/>
  <c r="AB317" i="2"/>
  <c r="V317" i="2"/>
  <c r="Y317" i="2"/>
  <c r="X317" i="2"/>
  <c r="W317" i="2"/>
  <c r="AA316" i="2"/>
  <c r="AD316" i="2"/>
  <c r="AC316" i="2"/>
  <c r="AB316" i="2"/>
  <c r="V316" i="2"/>
  <c r="Y316" i="2"/>
  <c r="X316" i="2"/>
  <c r="W316" i="2"/>
  <c r="AA315" i="2"/>
  <c r="AD315" i="2"/>
  <c r="AC315" i="2"/>
  <c r="AB315" i="2"/>
  <c r="V315" i="2"/>
  <c r="Y315" i="2"/>
  <c r="X315" i="2"/>
  <c r="W315" i="2"/>
  <c r="AA312" i="2"/>
  <c r="AD312" i="2"/>
  <c r="AC312" i="2"/>
  <c r="AB312" i="2"/>
  <c r="V312" i="2"/>
  <c r="Y312" i="2"/>
  <c r="X312" i="2"/>
  <c r="W312" i="2"/>
  <c r="AA311" i="2"/>
  <c r="AD311" i="2"/>
  <c r="AC311" i="2"/>
  <c r="AB311" i="2"/>
  <c r="V311" i="2"/>
  <c r="Y311" i="2"/>
  <c r="X311" i="2"/>
  <c r="W311" i="2"/>
  <c r="AA310" i="2"/>
  <c r="AD310" i="2"/>
  <c r="AC310" i="2"/>
  <c r="AB310" i="2"/>
  <c r="V310" i="2"/>
  <c r="Y310" i="2"/>
  <c r="X310" i="2"/>
  <c r="W310" i="2"/>
  <c r="AA309" i="2"/>
  <c r="AD309" i="2"/>
  <c r="AC309" i="2"/>
  <c r="AB309" i="2"/>
  <c r="V309" i="2"/>
  <c r="Y309" i="2"/>
  <c r="X309" i="2"/>
  <c r="W309" i="2"/>
  <c r="AA308" i="2"/>
  <c r="AD308" i="2"/>
  <c r="AC308" i="2"/>
  <c r="AB308" i="2"/>
  <c r="V308" i="2"/>
  <c r="Y308" i="2"/>
  <c r="X308" i="2"/>
  <c r="W308" i="2"/>
  <c r="AA307" i="2"/>
  <c r="AD307" i="2"/>
  <c r="AC307" i="2"/>
  <c r="AB307" i="2"/>
  <c r="V307" i="2"/>
  <c r="Y307" i="2"/>
  <c r="X307" i="2"/>
  <c r="W307" i="2"/>
  <c r="AA306" i="2"/>
  <c r="AD306" i="2"/>
  <c r="AC306" i="2"/>
  <c r="AB306" i="2"/>
  <c r="V306" i="2"/>
  <c r="Y306" i="2"/>
  <c r="X306" i="2"/>
  <c r="W306" i="2"/>
  <c r="AA302" i="2"/>
  <c r="AD302" i="2"/>
  <c r="AC302" i="2"/>
  <c r="AB302" i="2"/>
  <c r="V302" i="2"/>
  <c r="Y302" i="2"/>
  <c r="X302" i="2"/>
  <c r="W302" i="2"/>
  <c r="AA305" i="2"/>
  <c r="AD305" i="2"/>
  <c r="AC305" i="2"/>
  <c r="AB305" i="2"/>
  <c r="V305" i="2"/>
  <c r="Y305" i="2"/>
  <c r="X305" i="2"/>
  <c r="W305" i="2"/>
  <c r="AA123" i="2"/>
  <c r="AD123" i="2"/>
  <c r="AC123" i="2"/>
  <c r="AB123" i="2"/>
  <c r="V123" i="2"/>
  <c r="Y123" i="2"/>
  <c r="X123" i="2"/>
  <c r="W123" i="2"/>
  <c r="AA118" i="2"/>
  <c r="AD118" i="2"/>
  <c r="AC118" i="2"/>
  <c r="AB118" i="2"/>
  <c r="V118" i="2"/>
  <c r="Y118" i="2"/>
  <c r="X118" i="2"/>
  <c r="W118" i="2"/>
  <c r="AA117" i="2"/>
  <c r="AD117" i="2"/>
  <c r="AC117" i="2"/>
  <c r="AB117" i="2"/>
  <c r="V117" i="2"/>
  <c r="Y117" i="2"/>
  <c r="X117" i="2"/>
  <c r="W117" i="2"/>
  <c r="AA114" i="2"/>
  <c r="AD114" i="2"/>
  <c r="AC114" i="2"/>
  <c r="AB114" i="2"/>
  <c r="V114" i="2"/>
  <c r="Y114" i="2"/>
  <c r="X114" i="2"/>
  <c r="W114" i="2"/>
  <c r="AA106" i="2"/>
  <c r="AD106" i="2"/>
  <c r="AC106" i="2"/>
  <c r="AB106" i="2"/>
  <c r="V106" i="2"/>
  <c r="Y106" i="2"/>
  <c r="X106" i="2"/>
  <c r="W106" i="2"/>
  <c r="AA105" i="2"/>
  <c r="AD105" i="2"/>
  <c r="AC105" i="2"/>
  <c r="AB105" i="2"/>
  <c r="V105" i="2"/>
  <c r="Y105" i="2"/>
  <c r="X105" i="2"/>
  <c r="W105" i="2"/>
  <c r="AA104" i="2"/>
  <c r="AD104" i="2"/>
  <c r="AC104" i="2"/>
  <c r="AB104" i="2"/>
  <c r="V104" i="2"/>
  <c r="Y104" i="2"/>
  <c r="X104" i="2"/>
  <c r="W104" i="2"/>
  <c r="AA103" i="2"/>
  <c r="AD103" i="2"/>
  <c r="AC103" i="2"/>
  <c r="AB103" i="2"/>
  <c r="V103" i="2"/>
  <c r="Y103" i="2"/>
  <c r="X103" i="2"/>
  <c r="W103" i="2"/>
  <c r="AA100" i="2"/>
  <c r="AD100" i="2"/>
  <c r="AC100" i="2"/>
  <c r="AB100" i="2"/>
  <c r="V100" i="2"/>
  <c r="Y100" i="2"/>
  <c r="X100" i="2"/>
  <c r="W100" i="2"/>
  <c r="AA99" i="2"/>
  <c r="AD99" i="2"/>
  <c r="AC99" i="2"/>
  <c r="AB99" i="2"/>
  <c r="V99" i="2"/>
  <c r="Y99" i="2"/>
  <c r="X99" i="2"/>
  <c r="W99" i="2"/>
  <c r="AA96" i="2"/>
  <c r="AD96" i="2"/>
  <c r="AC96" i="2"/>
  <c r="AB96" i="2"/>
  <c r="V96" i="2"/>
  <c r="Y96" i="2"/>
  <c r="X96" i="2"/>
  <c r="W96" i="2"/>
  <c r="AA95" i="2"/>
  <c r="AD95" i="2"/>
  <c r="AC95" i="2"/>
  <c r="AB95" i="2"/>
  <c r="V95" i="2"/>
  <c r="Y95" i="2"/>
  <c r="X95" i="2"/>
  <c r="W95" i="2"/>
  <c r="AA91" i="2"/>
  <c r="AD91" i="2"/>
  <c r="AC91" i="2"/>
  <c r="AB91" i="2"/>
  <c r="V91" i="2"/>
  <c r="Y91" i="2"/>
  <c r="X91" i="2"/>
  <c r="W91" i="2"/>
  <c r="AA258" i="2"/>
  <c r="AD258" i="2"/>
  <c r="AC258" i="2"/>
  <c r="AB258" i="2"/>
  <c r="V258" i="2"/>
  <c r="Y258" i="2"/>
  <c r="X258" i="2"/>
  <c r="W258" i="2"/>
  <c r="AA255" i="2"/>
  <c r="AD255" i="2"/>
  <c r="AC255" i="2"/>
  <c r="AB255" i="2"/>
  <c r="V255" i="2"/>
  <c r="Y255" i="2"/>
  <c r="X255" i="2"/>
  <c r="W255" i="2"/>
  <c r="AA252" i="2"/>
  <c r="AD252" i="2"/>
  <c r="AC252" i="2"/>
  <c r="AB252" i="2"/>
  <c r="V252" i="2"/>
  <c r="Y252" i="2"/>
  <c r="X252" i="2"/>
  <c r="W252" i="2"/>
  <c r="AA247" i="2"/>
  <c r="AD247" i="2"/>
  <c r="AC247" i="2"/>
  <c r="AB247" i="2"/>
  <c r="V247" i="2"/>
  <c r="Y247" i="2"/>
  <c r="X247" i="2"/>
  <c r="W247" i="2"/>
  <c r="AA244" i="2"/>
  <c r="AD244" i="2"/>
  <c r="AC244" i="2"/>
  <c r="AB244" i="2"/>
  <c r="V244" i="2"/>
  <c r="Y244" i="2"/>
  <c r="X244" i="2"/>
  <c r="W244" i="2"/>
  <c r="AA243" i="2"/>
  <c r="AD243" i="2"/>
  <c r="AC243" i="2"/>
  <c r="AB243" i="2"/>
  <c r="V243" i="2"/>
  <c r="Y243" i="2"/>
  <c r="X243" i="2"/>
  <c r="W243" i="2"/>
  <c r="AA242" i="2"/>
  <c r="AD242" i="2"/>
  <c r="AC242" i="2"/>
  <c r="AB242" i="2"/>
  <c r="V242" i="2"/>
  <c r="Y242" i="2"/>
  <c r="X242" i="2"/>
  <c r="W242" i="2"/>
  <c r="AA241" i="2"/>
  <c r="AD241" i="2"/>
  <c r="AC241" i="2"/>
  <c r="AB241" i="2"/>
  <c r="V241" i="2"/>
  <c r="Y241" i="2"/>
  <c r="X241" i="2"/>
  <c r="W241" i="2"/>
  <c r="AA234" i="2"/>
  <c r="AD234" i="2"/>
  <c r="AC234" i="2"/>
  <c r="AB234" i="2"/>
  <c r="V234" i="2"/>
  <c r="Y234" i="2"/>
  <c r="X234" i="2"/>
  <c r="W234" i="2"/>
  <c r="AA233" i="2"/>
  <c r="AD233" i="2"/>
  <c r="AC233" i="2"/>
  <c r="AB233" i="2"/>
  <c r="V233" i="2"/>
  <c r="Y233" i="2"/>
  <c r="X233" i="2"/>
  <c r="W233" i="2"/>
  <c r="AA232" i="2"/>
  <c r="AD232" i="2"/>
  <c r="AC232" i="2"/>
  <c r="AB232" i="2"/>
  <c r="V232" i="2"/>
  <c r="Y232" i="2"/>
  <c r="X232" i="2"/>
  <c r="W232" i="2"/>
  <c r="AA231" i="2"/>
  <c r="AD231" i="2"/>
  <c r="AC231" i="2"/>
  <c r="AB231" i="2"/>
  <c r="V231" i="2"/>
  <c r="Y231" i="2"/>
  <c r="X231" i="2"/>
  <c r="W231" i="2"/>
  <c r="AA228" i="2"/>
  <c r="AD228" i="2"/>
  <c r="AC228" i="2"/>
  <c r="AB228" i="2"/>
  <c r="V228" i="2"/>
  <c r="Y228" i="2"/>
  <c r="X228" i="2"/>
  <c r="W228" i="2"/>
  <c r="AA226" i="2"/>
  <c r="AD226" i="2"/>
  <c r="AC226" i="2"/>
  <c r="AB226" i="2"/>
  <c r="V226" i="2"/>
  <c r="Y226" i="2"/>
  <c r="X226" i="2"/>
  <c r="W226" i="2"/>
  <c r="AA227" i="2"/>
  <c r="AD227" i="2"/>
  <c r="AC227" i="2"/>
  <c r="AB227" i="2"/>
  <c r="V227" i="2"/>
  <c r="Y227" i="2"/>
  <c r="X227" i="2"/>
  <c r="W227" i="2"/>
  <c r="AA223" i="2"/>
  <c r="AD223" i="2"/>
  <c r="AC223" i="2"/>
  <c r="AB223" i="2"/>
  <c r="V223" i="2"/>
  <c r="Y223" i="2"/>
  <c r="X223" i="2"/>
  <c r="W223" i="2"/>
  <c r="AA220" i="2"/>
  <c r="AD220" i="2"/>
  <c r="AC220" i="2"/>
  <c r="AB220" i="2"/>
  <c r="V220" i="2"/>
  <c r="Y220" i="2"/>
  <c r="X220" i="2"/>
  <c r="W220" i="2"/>
  <c r="AA219" i="2"/>
  <c r="AD219" i="2"/>
  <c r="AC219" i="2"/>
  <c r="AB219" i="2"/>
  <c r="V219" i="2"/>
  <c r="Y219" i="2"/>
  <c r="X219" i="2"/>
  <c r="W219" i="2"/>
  <c r="AA216" i="2"/>
  <c r="AD216" i="2"/>
  <c r="AC216" i="2"/>
  <c r="AB216" i="2"/>
  <c r="V216" i="2"/>
  <c r="Y216" i="2"/>
  <c r="X216" i="2"/>
  <c r="W216" i="2"/>
  <c r="AA215" i="2"/>
  <c r="AD215" i="2"/>
  <c r="AC215" i="2"/>
  <c r="AB215" i="2"/>
  <c r="V215" i="2"/>
  <c r="Y215" i="2"/>
  <c r="X215" i="2"/>
  <c r="W215" i="2"/>
  <c r="AA210" i="2"/>
  <c r="AD210" i="2"/>
  <c r="AC210" i="2"/>
  <c r="AB210" i="2"/>
  <c r="V210" i="2"/>
  <c r="Y210" i="2"/>
  <c r="X210" i="2"/>
  <c r="W210" i="2"/>
  <c r="AA207" i="2"/>
  <c r="AD207" i="2"/>
  <c r="AC207" i="2"/>
  <c r="AB207" i="2"/>
  <c r="V207" i="2"/>
  <c r="Y207" i="2"/>
  <c r="X207" i="2"/>
  <c r="W207" i="2"/>
  <c r="AA197" i="2"/>
  <c r="AD197" i="2"/>
  <c r="AC197" i="2"/>
  <c r="AB197" i="2"/>
  <c r="V197" i="2"/>
  <c r="Y197" i="2"/>
  <c r="X197" i="2"/>
  <c r="W197" i="2"/>
  <c r="AA201" i="2"/>
  <c r="AD201" i="2"/>
  <c r="AC201" i="2"/>
  <c r="AB201" i="2"/>
  <c r="V201" i="2"/>
  <c r="Y201" i="2"/>
  <c r="X201" i="2"/>
  <c r="W201" i="2"/>
  <c r="AA196" i="2"/>
  <c r="AD196" i="2"/>
  <c r="AC196" i="2"/>
  <c r="AB196" i="2"/>
  <c r="V196" i="2"/>
  <c r="Y196" i="2"/>
  <c r="X196" i="2"/>
  <c r="W196" i="2"/>
  <c r="AA200" i="2"/>
  <c r="AD200" i="2"/>
  <c r="AC200" i="2"/>
  <c r="AB200" i="2"/>
  <c r="V200" i="2"/>
  <c r="Y200" i="2"/>
  <c r="X200" i="2"/>
  <c r="W200" i="2"/>
  <c r="AA195" i="2"/>
  <c r="AD195" i="2"/>
  <c r="AC195" i="2"/>
  <c r="AB195" i="2"/>
  <c r="V195" i="2"/>
  <c r="Y195" i="2"/>
  <c r="X195" i="2"/>
  <c r="W195" i="2"/>
  <c r="AA183" i="2"/>
  <c r="AD183" i="2"/>
  <c r="AC183" i="2"/>
  <c r="AB183" i="2"/>
  <c r="V183" i="2"/>
  <c r="Y183" i="2"/>
  <c r="X183" i="2"/>
  <c r="W183" i="2"/>
  <c r="AA187" i="2"/>
  <c r="AD187" i="2"/>
  <c r="AC187" i="2"/>
  <c r="AB187" i="2"/>
  <c r="V187" i="2"/>
  <c r="Y187" i="2"/>
  <c r="X187" i="2"/>
  <c r="W187" i="2"/>
  <c r="AA186" i="2"/>
  <c r="AD186" i="2"/>
  <c r="AC186" i="2"/>
  <c r="AB186" i="2"/>
  <c r="V186" i="2"/>
  <c r="Y186" i="2"/>
  <c r="X186" i="2"/>
  <c r="W186" i="2"/>
  <c r="AA176" i="2"/>
  <c r="AD176" i="2"/>
  <c r="AC176" i="2"/>
  <c r="AB176" i="2"/>
  <c r="V176" i="2"/>
  <c r="Y176" i="2"/>
  <c r="X176" i="2"/>
  <c r="W176" i="2"/>
  <c r="AA175" i="2"/>
  <c r="AD175" i="2"/>
  <c r="AC175" i="2"/>
  <c r="AB175" i="2"/>
  <c r="V175" i="2"/>
  <c r="Y175" i="2"/>
  <c r="X175" i="2"/>
  <c r="W175" i="2"/>
  <c r="AA174" i="2"/>
  <c r="AD174" i="2"/>
  <c r="AC174" i="2"/>
  <c r="AB174" i="2"/>
  <c r="V174" i="2"/>
  <c r="Y174" i="2"/>
  <c r="X174" i="2"/>
  <c r="W174" i="2"/>
  <c r="AA173" i="2"/>
  <c r="AD173" i="2"/>
  <c r="AC173" i="2"/>
  <c r="AB173" i="2"/>
  <c r="V173" i="2"/>
  <c r="Y173" i="2"/>
  <c r="X173" i="2"/>
  <c r="W173" i="2"/>
  <c r="AA172" i="2"/>
  <c r="AD172" i="2"/>
  <c r="AC172" i="2"/>
  <c r="AB172" i="2"/>
  <c r="V172" i="2"/>
  <c r="Y172" i="2"/>
  <c r="X172" i="2"/>
  <c r="W172" i="2"/>
  <c r="AA169" i="2"/>
  <c r="AD169" i="2"/>
  <c r="AC169" i="2"/>
  <c r="AB169" i="2"/>
  <c r="V169" i="2"/>
  <c r="Y169" i="2"/>
  <c r="X169" i="2"/>
  <c r="W169" i="2"/>
  <c r="AA168" i="2"/>
  <c r="AD168" i="2"/>
  <c r="AC168" i="2"/>
  <c r="AB168" i="2"/>
  <c r="V168" i="2"/>
  <c r="Y168" i="2"/>
  <c r="X168" i="2"/>
  <c r="W168" i="2"/>
  <c r="AA167" i="2"/>
  <c r="AD167" i="2"/>
  <c r="AC167" i="2"/>
  <c r="AB167" i="2"/>
  <c r="V167" i="2"/>
  <c r="Y167" i="2"/>
  <c r="X167" i="2"/>
  <c r="W167" i="2"/>
  <c r="AA166" i="2"/>
  <c r="AD166" i="2"/>
  <c r="AC166" i="2"/>
  <c r="AB166" i="2"/>
  <c r="V166" i="2"/>
  <c r="Y166" i="2"/>
  <c r="X166" i="2"/>
  <c r="W166" i="2"/>
  <c r="AA163" i="2"/>
  <c r="AD163" i="2"/>
  <c r="AC163" i="2"/>
  <c r="AB163" i="2"/>
  <c r="V163" i="2"/>
  <c r="Y163" i="2"/>
  <c r="X163" i="2"/>
  <c r="W163" i="2"/>
  <c r="AA162" i="2"/>
  <c r="AD162" i="2"/>
  <c r="AC162" i="2"/>
  <c r="AB162" i="2"/>
  <c r="V162" i="2"/>
  <c r="Y162" i="2"/>
  <c r="X162" i="2"/>
  <c r="W162" i="2"/>
  <c r="AA159" i="2"/>
  <c r="AD159" i="2"/>
  <c r="AC159" i="2"/>
  <c r="AB159" i="2"/>
  <c r="V159" i="2"/>
  <c r="Y159" i="2"/>
  <c r="X159" i="2"/>
  <c r="W159" i="2"/>
  <c r="AA158" i="2"/>
  <c r="AD158" i="2"/>
  <c r="AC158" i="2"/>
  <c r="AB158" i="2"/>
  <c r="V158" i="2"/>
  <c r="Y158" i="2"/>
  <c r="X158" i="2"/>
  <c r="W158" i="2"/>
  <c r="AA155" i="2"/>
  <c r="AD155" i="2"/>
  <c r="AC155" i="2"/>
  <c r="AB155" i="2"/>
  <c r="V155" i="2"/>
  <c r="Y155" i="2"/>
  <c r="X155" i="2"/>
  <c r="W155" i="2"/>
  <c r="AA154" i="2"/>
  <c r="AD154" i="2"/>
  <c r="AC154" i="2"/>
  <c r="AB154" i="2"/>
  <c r="V154" i="2"/>
  <c r="Y154" i="2"/>
  <c r="X154" i="2"/>
  <c r="W154" i="2"/>
  <c r="AA152" i="2"/>
  <c r="AD152" i="2"/>
  <c r="AC152" i="2"/>
  <c r="AB152" i="2"/>
  <c r="V152" i="2"/>
  <c r="Y152" i="2"/>
  <c r="X152" i="2"/>
  <c r="W152" i="2"/>
  <c r="AA151" i="2"/>
  <c r="AD151" i="2"/>
  <c r="AC151" i="2"/>
  <c r="AB151" i="2"/>
  <c r="V151" i="2"/>
  <c r="Y151" i="2"/>
  <c r="X151" i="2"/>
  <c r="W151" i="2"/>
  <c r="AA140" i="2"/>
  <c r="AD140" i="2"/>
  <c r="AC140" i="2"/>
  <c r="AB140" i="2"/>
  <c r="V140" i="2"/>
  <c r="Y140" i="2"/>
  <c r="X140" i="2"/>
  <c r="W140" i="2"/>
  <c r="AA146" i="2"/>
  <c r="AD146" i="2"/>
  <c r="AC146" i="2"/>
  <c r="AB146" i="2"/>
  <c r="V146" i="2"/>
  <c r="Y146" i="2"/>
  <c r="X146" i="2"/>
  <c r="W146" i="2"/>
  <c r="AA145" i="2"/>
  <c r="AD145" i="2"/>
  <c r="AC145" i="2"/>
  <c r="AB145" i="2"/>
  <c r="V145" i="2"/>
  <c r="Y145" i="2"/>
  <c r="X145" i="2"/>
  <c r="W145" i="2"/>
  <c r="AA137" i="2"/>
  <c r="AD137" i="2"/>
  <c r="AC137" i="2"/>
  <c r="AB137" i="2"/>
  <c r="V137" i="2"/>
  <c r="Y137" i="2"/>
  <c r="X137" i="2"/>
  <c r="W137" i="2"/>
  <c r="AA136" i="2"/>
  <c r="AD136" i="2"/>
  <c r="AC136" i="2"/>
  <c r="AB136" i="2"/>
  <c r="V136" i="2"/>
  <c r="Y136" i="2"/>
  <c r="X136" i="2"/>
  <c r="W136" i="2"/>
  <c r="AA135" i="2"/>
  <c r="AD135" i="2"/>
  <c r="AC135" i="2"/>
  <c r="AB135" i="2"/>
  <c r="V135" i="2"/>
  <c r="Y135" i="2"/>
  <c r="X135" i="2"/>
  <c r="W135" i="2"/>
  <c r="AA134" i="2"/>
  <c r="AD134" i="2"/>
  <c r="AC134" i="2"/>
  <c r="AB134" i="2"/>
  <c r="V134" i="2"/>
  <c r="Y134" i="2"/>
  <c r="X134" i="2"/>
  <c r="W134" i="2"/>
  <c r="AA133" i="2"/>
  <c r="AD133" i="2"/>
  <c r="AC133" i="2"/>
  <c r="AB133" i="2"/>
  <c r="V133" i="2"/>
  <c r="Y133" i="2"/>
  <c r="X133" i="2"/>
  <c r="W133" i="2"/>
  <c r="AA130" i="2"/>
  <c r="AD130" i="2"/>
  <c r="AC130" i="2"/>
  <c r="AB130" i="2"/>
  <c r="V130" i="2"/>
  <c r="Y130" i="2"/>
  <c r="X130" i="2"/>
  <c r="W130" i="2"/>
  <c r="AA129" i="2"/>
  <c r="AD129" i="2"/>
  <c r="AC129" i="2"/>
  <c r="AB129" i="2"/>
  <c r="V129" i="2"/>
  <c r="Y129" i="2"/>
  <c r="X129" i="2"/>
  <c r="W129" i="2"/>
  <c r="AA128" i="2"/>
  <c r="AD128" i="2"/>
  <c r="AC128" i="2"/>
  <c r="AB128" i="2"/>
  <c r="V128" i="2"/>
  <c r="Y128" i="2"/>
  <c r="X128" i="2"/>
  <c r="W128" i="2"/>
  <c r="AA83" i="2"/>
  <c r="AD83" i="2"/>
  <c r="AC83" i="2"/>
  <c r="AB83" i="2"/>
  <c r="V83" i="2"/>
  <c r="Y83" i="2"/>
  <c r="X83" i="2"/>
  <c r="W83" i="2"/>
  <c r="AA78" i="2"/>
  <c r="AD78" i="2"/>
  <c r="AC78" i="2"/>
  <c r="AB78" i="2"/>
  <c r="V78" i="2"/>
  <c r="Y78" i="2"/>
  <c r="X78" i="2"/>
  <c r="W78" i="2"/>
  <c r="AA77" i="2"/>
  <c r="AD77" i="2"/>
  <c r="AC77" i="2"/>
  <c r="AB77" i="2"/>
  <c r="V77" i="2"/>
  <c r="Y77" i="2"/>
  <c r="X77" i="2"/>
  <c r="W77" i="2"/>
  <c r="AA76" i="2"/>
  <c r="AD76" i="2"/>
  <c r="AC76" i="2"/>
  <c r="AB76" i="2"/>
  <c r="V76" i="2"/>
  <c r="Y76" i="2"/>
  <c r="X76" i="2"/>
  <c r="W76" i="2"/>
  <c r="AA75" i="2"/>
  <c r="AD75" i="2"/>
  <c r="AC75" i="2"/>
  <c r="AB75" i="2"/>
  <c r="V75" i="2"/>
  <c r="Y75" i="2"/>
  <c r="X75" i="2"/>
  <c r="W75" i="2"/>
  <c r="AA74" i="2"/>
  <c r="AD74" i="2"/>
  <c r="AC74" i="2"/>
  <c r="AB74" i="2"/>
  <c r="V74" i="2"/>
  <c r="Y74" i="2"/>
  <c r="X74" i="2"/>
  <c r="W74" i="2"/>
  <c r="AA73" i="2"/>
  <c r="AD73" i="2"/>
  <c r="AC73" i="2"/>
  <c r="AB73" i="2"/>
  <c r="V73" i="2"/>
  <c r="Y73" i="2"/>
  <c r="X73" i="2"/>
  <c r="W73" i="2"/>
  <c r="AA70" i="2"/>
  <c r="AD70" i="2"/>
  <c r="AC70" i="2"/>
  <c r="AB70" i="2"/>
  <c r="V70" i="2"/>
  <c r="Y70" i="2"/>
  <c r="X70" i="2"/>
  <c r="W70" i="2"/>
  <c r="AA69" i="2"/>
  <c r="AD69" i="2"/>
  <c r="AC69" i="2"/>
  <c r="AB69" i="2"/>
  <c r="V69" i="2"/>
  <c r="Y69" i="2"/>
  <c r="X69" i="2"/>
  <c r="W69" i="2"/>
  <c r="AA68" i="2"/>
  <c r="AD68" i="2"/>
  <c r="AC68" i="2"/>
  <c r="AB68" i="2"/>
  <c r="V68" i="2"/>
  <c r="Y68" i="2"/>
  <c r="X68" i="2"/>
  <c r="W68" i="2"/>
  <c r="AA65" i="2"/>
  <c r="AD65" i="2"/>
  <c r="AC65" i="2"/>
  <c r="AB65" i="2"/>
  <c r="V65" i="2"/>
  <c r="Y65" i="2"/>
  <c r="X65" i="2"/>
  <c r="W65" i="2"/>
  <c r="AA55" i="2"/>
  <c r="AD55" i="2"/>
  <c r="AC55" i="2"/>
  <c r="AB55" i="2"/>
  <c r="V55" i="2"/>
  <c r="Y55" i="2"/>
  <c r="X55" i="2"/>
  <c r="W55" i="2"/>
  <c r="AA54" i="2"/>
  <c r="AD54" i="2"/>
  <c r="AC54" i="2"/>
  <c r="AB54" i="2"/>
  <c r="V54" i="2"/>
  <c r="Y54" i="2"/>
  <c r="X54" i="2"/>
  <c r="W54" i="2"/>
  <c r="AA53" i="2"/>
  <c r="AD53" i="2"/>
  <c r="AC53" i="2"/>
  <c r="AB53" i="2"/>
  <c r="V53" i="2"/>
  <c r="Y53" i="2"/>
  <c r="X53" i="2"/>
  <c r="W53" i="2"/>
  <c r="AA52" i="2"/>
  <c r="AD52" i="2"/>
  <c r="AC52" i="2"/>
  <c r="AB52" i="2"/>
  <c r="V52" i="2"/>
  <c r="Y52" i="2"/>
  <c r="X52" i="2"/>
  <c r="W52" i="2"/>
  <c r="AA51" i="2"/>
  <c r="AD51" i="2"/>
  <c r="AC51" i="2"/>
  <c r="AB51" i="2"/>
  <c r="V51" i="2"/>
  <c r="Y51" i="2"/>
  <c r="X51" i="2"/>
  <c r="W51" i="2"/>
  <c r="AA47" i="2"/>
  <c r="AD47" i="2"/>
  <c r="AC47" i="2"/>
  <c r="AB47" i="2"/>
  <c r="V47" i="2"/>
  <c r="Y47" i="2"/>
  <c r="X47" i="2"/>
  <c r="W47" i="2"/>
  <c r="AA48" i="2"/>
  <c r="AD48" i="2"/>
  <c r="AC48" i="2"/>
  <c r="AB48" i="2"/>
  <c r="V48" i="2"/>
  <c r="Y48" i="2"/>
  <c r="X48" i="2"/>
  <c r="W48" i="2"/>
  <c r="AA44" i="2"/>
  <c r="AD44" i="2"/>
  <c r="AC44" i="2"/>
  <c r="AB44" i="2"/>
  <c r="V44" i="2"/>
  <c r="Y44" i="2"/>
  <c r="X44" i="2"/>
  <c r="W44" i="2"/>
  <c r="AA43" i="2"/>
  <c r="AD43" i="2"/>
  <c r="AC43" i="2"/>
  <c r="AB43" i="2"/>
  <c r="V43" i="2"/>
  <c r="Y43" i="2"/>
  <c r="X43" i="2"/>
  <c r="W43" i="2"/>
  <c r="AA33" i="2"/>
  <c r="AD33" i="2"/>
  <c r="AC33" i="2"/>
  <c r="AB33" i="2"/>
  <c r="V33" i="2"/>
  <c r="Y33" i="2"/>
  <c r="X33" i="2"/>
  <c r="Q33" i="2"/>
  <c r="W33" i="2"/>
  <c r="AA32" i="2"/>
  <c r="AD32" i="2"/>
  <c r="AC32" i="2"/>
  <c r="AB32" i="2"/>
  <c r="V32" i="2"/>
  <c r="Y32" i="2"/>
  <c r="X32" i="2"/>
  <c r="H7" i="1"/>
  <c r="N32" i="2"/>
  <c r="O32" i="2"/>
  <c r="P32" i="2"/>
  <c r="Q32" i="2"/>
  <c r="W32" i="2"/>
  <c r="AA31" i="2"/>
  <c r="AD31" i="2"/>
  <c r="AC31" i="2"/>
  <c r="AB31" i="2"/>
  <c r="V31" i="2"/>
  <c r="Y31" i="2"/>
  <c r="X31" i="2"/>
  <c r="H94" i="1"/>
  <c r="N31" i="2"/>
  <c r="O31" i="2"/>
  <c r="P31" i="2"/>
  <c r="Q31" i="2"/>
  <c r="W31" i="2"/>
  <c r="AA30" i="2"/>
  <c r="AD30" i="2"/>
  <c r="AC30" i="2"/>
  <c r="AB30" i="2"/>
  <c r="V30" i="2"/>
  <c r="Y30" i="2"/>
  <c r="X30" i="2"/>
  <c r="H97" i="1"/>
  <c r="N30" i="2"/>
  <c r="O30" i="2"/>
  <c r="P30" i="2"/>
  <c r="Q30" i="2"/>
  <c r="W30" i="2"/>
  <c r="AA29" i="2"/>
  <c r="AD29" i="2"/>
  <c r="AC29" i="2"/>
  <c r="AB29" i="2"/>
  <c r="V29" i="2"/>
  <c r="Y29" i="2"/>
  <c r="X29" i="2"/>
  <c r="H4" i="1"/>
  <c r="N29" i="2"/>
  <c r="O29" i="2"/>
  <c r="P29" i="2"/>
  <c r="Q29" i="2"/>
  <c r="W29" i="2"/>
  <c r="AA28" i="2"/>
  <c r="AD28" i="2"/>
  <c r="AC28" i="2"/>
  <c r="AB28" i="2"/>
  <c r="V28" i="2"/>
  <c r="Y28" i="2"/>
  <c r="X28" i="2"/>
  <c r="W28" i="2"/>
  <c r="AA24" i="2"/>
  <c r="AD24" i="2"/>
  <c r="AC24" i="2"/>
  <c r="AB24" i="2"/>
  <c r="V24" i="2"/>
  <c r="Y24" i="2"/>
  <c r="X24" i="2"/>
  <c r="N24" i="2"/>
  <c r="O24" i="2"/>
  <c r="P24" i="2"/>
  <c r="Q24" i="2"/>
  <c r="W24" i="2"/>
  <c r="AA23" i="2"/>
  <c r="AD23" i="2"/>
  <c r="AC23" i="2"/>
  <c r="AB23" i="2"/>
  <c r="V23" i="2"/>
  <c r="Y23" i="2"/>
  <c r="X23" i="2"/>
  <c r="W23" i="2"/>
  <c r="AA22" i="2"/>
  <c r="AD22" i="2"/>
  <c r="AC22" i="2"/>
  <c r="AB22" i="2"/>
  <c r="V22" i="2"/>
  <c r="Y22" i="2"/>
  <c r="X22" i="2"/>
  <c r="W22" i="2"/>
  <c r="AA21" i="2"/>
  <c r="AD21" i="2"/>
  <c r="AC21" i="2"/>
  <c r="AB21" i="2"/>
  <c r="V21" i="2"/>
  <c r="Y21" i="2"/>
  <c r="X21" i="2"/>
  <c r="W21" i="2"/>
  <c r="AA20" i="2"/>
  <c r="AD20" i="2"/>
  <c r="AC20" i="2"/>
  <c r="AB20" i="2"/>
  <c r="V20" i="2"/>
  <c r="X20" i="2"/>
  <c r="Y20" i="2"/>
  <c r="O20" i="2"/>
  <c r="Q20" i="2"/>
  <c r="W20" i="2"/>
  <c r="G81" i="1"/>
  <c r="M385" i="2"/>
  <c r="R385" i="2"/>
  <c r="H81" i="1"/>
  <c r="N385" i="2"/>
  <c r="S385" i="2"/>
  <c r="T385" i="2"/>
  <c r="G71" i="1"/>
  <c r="M382" i="2"/>
  <c r="R382" i="2"/>
  <c r="H71" i="1"/>
  <c r="N382" i="2"/>
  <c r="S382" i="2"/>
  <c r="T382" i="2"/>
  <c r="G11" i="1"/>
  <c r="M381" i="2"/>
  <c r="R381" i="2"/>
  <c r="H11" i="1"/>
  <c r="N381" i="2"/>
  <c r="S381" i="2"/>
  <c r="T381" i="2"/>
  <c r="G67" i="1"/>
  <c r="H67" i="1"/>
  <c r="R379" i="2"/>
  <c r="S379" i="2"/>
  <c r="T379" i="2"/>
  <c r="R376" i="2"/>
  <c r="S376" i="2"/>
  <c r="T376" i="2"/>
  <c r="R375" i="2"/>
  <c r="S375" i="2"/>
  <c r="T375" i="2"/>
  <c r="R374" i="2"/>
  <c r="S374" i="2"/>
  <c r="T374" i="2"/>
  <c r="G34" i="1"/>
  <c r="M373" i="2"/>
  <c r="R373" i="2"/>
  <c r="H34" i="1"/>
  <c r="N373" i="2"/>
  <c r="S373" i="2"/>
  <c r="T373" i="2"/>
  <c r="R372" i="2"/>
  <c r="S372" i="2"/>
  <c r="T372" i="2"/>
  <c r="R369" i="2"/>
  <c r="S369" i="2"/>
  <c r="T369" i="2"/>
  <c r="R360" i="2"/>
  <c r="S360" i="2"/>
  <c r="T360" i="2"/>
  <c r="M355" i="2"/>
  <c r="R355" i="2"/>
  <c r="N355" i="2"/>
  <c r="S355" i="2"/>
  <c r="T355" i="2"/>
  <c r="G37" i="1"/>
  <c r="M354" i="2"/>
  <c r="R354" i="2"/>
  <c r="H37" i="1"/>
  <c r="N354" i="2"/>
  <c r="S354" i="2"/>
  <c r="T354" i="2"/>
  <c r="R353" i="2"/>
  <c r="S353" i="2"/>
  <c r="T353" i="2"/>
  <c r="G77" i="1"/>
  <c r="M350" i="2"/>
  <c r="R350" i="2"/>
  <c r="H77" i="1"/>
  <c r="N350" i="2"/>
  <c r="S350" i="2"/>
  <c r="T350" i="2"/>
  <c r="G95" i="1"/>
  <c r="M348" i="2"/>
  <c r="R348" i="2"/>
  <c r="H95" i="1"/>
  <c r="N348" i="2"/>
  <c r="S348" i="2"/>
  <c r="T348" i="2"/>
  <c r="G4" i="1"/>
  <c r="M347" i="2"/>
  <c r="R347" i="2"/>
  <c r="S347" i="2"/>
  <c r="T347" i="2"/>
  <c r="R346" i="2"/>
  <c r="S346" i="2"/>
  <c r="T346" i="2"/>
  <c r="G10" i="1"/>
  <c r="M343" i="2"/>
  <c r="R343" i="2"/>
  <c r="H10" i="1"/>
  <c r="N343" i="2"/>
  <c r="S343" i="2"/>
  <c r="T343" i="2"/>
  <c r="R342" i="2"/>
  <c r="S342" i="2"/>
  <c r="T342" i="2"/>
  <c r="M341" i="2"/>
  <c r="R341" i="2"/>
  <c r="S341" i="2"/>
  <c r="T341" i="2"/>
  <c r="R340" i="2"/>
  <c r="S340" i="2"/>
  <c r="T340" i="2"/>
  <c r="R339" i="2"/>
  <c r="S339" i="2"/>
  <c r="T339" i="2"/>
  <c r="R336" i="2"/>
  <c r="S336" i="2"/>
  <c r="T336" i="2"/>
  <c r="R335" i="2"/>
  <c r="S335" i="2"/>
  <c r="T335" i="2"/>
  <c r="G48" i="1"/>
  <c r="M324" i="2"/>
  <c r="R324" i="2"/>
  <c r="H48" i="1"/>
  <c r="N324" i="2"/>
  <c r="S324" i="2"/>
  <c r="T324" i="2"/>
  <c r="M323" i="2"/>
  <c r="R323" i="2"/>
  <c r="N323" i="2"/>
  <c r="S323" i="2"/>
  <c r="T323" i="2"/>
  <c r="G78" i="1"/>
  <c r="M318" i="2"/>
  <c r="R318" i="2"/>
  <c r="H78" i="1"/>
  <c r="N318" i="2"/>
  <c r="S318" i="2"/>
  <c r="T318" i="2"/>
  <c r="G46" i="1"/>
  <c r="M317" i="2"/>
  <c r="R317" i="2"/>
  <c r="S317" i="2"/>
  <c r="T317" i="2"/>
  <c r="G5" i="1"/>
  <c r="M316" i="2"/>
  <c r="R316" i="2"/>
  <c r="S316" i="2"/>
  <c r="T316" i="2"/>
  <c r="R315" i="2"/>
  <c r="S315" i="2"/>
  <c r="T315" i="2"/>
  <c r="R312" i="2"/>
  <c r="S312" i="2"/>
  <c r="T312" i="2"/>
  <c r="R311" i="2"/>
  <c r="S311" i="2"/>
  <c r="T311" i="2"/>
  <c r="R310" i="2"/>
  <c r="S310" i="2"/>
  <c r="T310" i="2"/>
  <c r="R309" i="2"/>
  <c r="S309" i="2"/>
  <c r="T309" i="2"/>
  <c r="R308" i="2"/>
  <c r="S308" i="2"/>
  <c r="T308" i="2"/>
  <c r="M307" i="2"/>
  <c r="R307" i="2"/>
  <c r="N307" i="2"/>
  <c r="S307" i="2"/>
  <c r="T307" i="2"/>
  <c r="R306" i="2"/>
  <c r="S306" i="2"/>
  <c r="T306" i="2"/>
  <c r="M302" i="2"/>
  <c r="R302" i="2"/>
  <c r="N302" i="2"/>
  <c r="S302" i="2"/>
  <c r="T302" i="2"/>
  <c r="R305" i="2"/>
  <c r="S305" i="2"/>
  <c r="T305" i="2"/>
  <c r="R118" i="2"/>
  <c r="S118" i="2"/>
  <c r="T118" i="2"/>
  <c r="R117" i="2"/>
  <c r="S117" i="2"/>
  <c r="T117" i="2"/>
  <c r="R114" i="2"/>
  <c r="S114" i="2"/>
  <c r="T114" i="2"/>
  <c r="R106" i="2"/>
  <c r="S106" i="2"/>
  <c r="T106" i="2"/>
  <c r="G41" i="1"/>
  <c r="M105" i="2"/>
  <c r="R105" i="2"/>
  <c r="H41" i="1"/>
  <c r="N105" i="2"/>
  <c r="S105" i="2"/>
  <c r="T105" i="2"/>
  <c r="R104" i="2"/>
  <c r="S104" i="2"/>
  <c r="T104" i="2"/>
  <c r="R103" i="2"/>
  <c r="S103" i="2"/>
  <c r="T103" i="2"/>
  <c r="G98" i="1"/>
  <c r="G97" i="1"/>
  <c r="M100" i="2"/>
  <c r="R100" i="2"/>
  <c r="H98" i="1"/>
  <c r="N100" i="2"/>
  <c r="S100" i="2"/>
  <c r="T100" i="2"/>
  <c r="G80" i="1"/>
  <c r="M99" i="2"/>
  <c r="R99" i="2"/>
  <c r="H80" i="1"/>
  <c r="N99" i="2"/>
  <c r="S99" i="2"/>
  <c r="T99" i="2"/>
  <c r="R96" i="2"/>
  <c r="S96" i="2"/>
  <c r="T96" i="2"/>
  <c r="R95" i="2"/>
  <c r="S95" i="2"/>
  <c r="T95" i="2"/>
  <c r="R91" i="2"/>
  <c r="S91" i="2"/>
  <c r="T91" i="2"/>
  <c r="R255" i="2"/>
  <c r="S255" i="2"/>
  <c r="T255" i="2"/>
  <c r="R252" i="2"/>
  <c r="S252" i="2"/>
  <c r="T252" i="2"/>
  <c r="R247" i="2"/>
  <c r="S247" i="2"/>
  <c r="T247" i="2"/>
  <c r="G93" i="1"/>
  <c r="M244" i="2"/>
  <c r="R244" i="2"/>
  <c r="H93" i="1"/>
  <c r="N244" i="2"/>
  <c r="S244" i="2"/>
  <c r="T244" i="2"/>
  <c r="G15" i="1"/>
  <c r="M243" i="2"/>
  <c r="R243" i="2"/>
  <c r="H15" i="1"/>
  <c r="N243" i="2"/>
  <c r="S243" i="2"/>
  <c r="T243" i="2"/>
  <c r="G8" i="1"/>
  <c r="M242" i="2"/>
  <c r="R242" i="2"/>
  <c r="H8" i="1"/>
  <c r="N242" i="2"/>
  <c r="S242" i="2"/>
  <c r="T242" i="2"/>
  <c r="R241" i="2"/>
  <c r="S241" i="2"/>
  <c r="T241" i="2"/>
  <c r="R233" i="2"/>
  <c r="S233" i="2"/>
  <c r="T233" i="2"/>
  <c r="M232" i="2"/>
  <c r="R232" i="2"/>
  <c r="N232" i="2"/>
  <c r="S232" i="2"/>
  <c r="T232" i="2"/>
  <c r="M231" i="2"/>
  <c r="R231" i="2"/>
  <c r="S231" i="2"/>
  <c r="T231" i="2"/>
  <c r="R228" i="2"/>
  <c r="S228" i="2"/>
  <c r="T228" i="2"/>
  <c r="M226" i="2"/>
  <c r="R226" i="2"/>
  <c r="N226" i="2"/>
  <c r="S226" i="2"/>
  <c r="T226" i="2"/>
  <c r="M227" i="2"/>
  <c r="R227" i="2"/>
  <c r="S227" i="2"/>
  <c r="T227" i="2"/>
  <c r="G85" i="1"/>
  <c r="M223" i="2"/>
  <c r="R223" i="2"/>
  <c r="H85" i="1"/>
  <c r="N223" i="2"/>
  <c r="S223" i="2"/>
  <c r="T223" i="2"/>
  <c r="R220" i="2"/>
  <c r="S220" i="2"/>
  <c r="T220" i="2"/>
  <c r="R219" i="2"/>
  <c r="S219" i="2"/>
  <c r="T219" i="2"/>
  <c r="R216" i="2"/>
  <c r="S216" i="2"/>
  <c r="T216" i="2"/>
  <c r="R215" i="2"/>
  <c r="S215" i="2"/>
  <c r="T215" i="2"/>
  <c r="R197" i="2"/>
  <c r="S197" i="2"/>
  <c r="T197" i="2"/>
  <c r="R200" i="2"/>
  <c r="S200" i="2"/>
  <c r="T200" i="2"/>
  <c r="G84" i="1"/>
  <c r="M195" i="2"/>
  <c r="R195" i="2"/>
  <c r="H84" i="1"/>
  <c r="N195" i="2"/>
  <c r="S195" i="2"/>
  <c r="T195" i="2"/>
  <c r="R183" i="2"/>
  <c r="S183" i="2"/>
  <c r="T183" i="2"/>
  <c r="M187" i="2"/>
  <c r="R187" i="2"/>
  <c r="S187" i="2"/>
  <c r="T187" i="2"/>
  <c r="M186" i="2"/>
  <c r="R186" i="2"/>
  <c r="S186" i="2"/>
  <c r="T186" i="2"/>
  <c r="R173" i="2"/>
  <c r="S173" i="2"/>
  <c r="T173" i="2"/>
  <c r="M172" i="2"/>
  <c r="R172" i="2"/>
  <c r="N172" i="2"/>
  <c r="S172" i="2"/>
  <c r="T172" i="2"/>
  <c r="R169" i="2"/>
  <c r="S169" i="2"/>
  <c r="T169" i="2"/>
  <c r="G72" i="1"/>
  <c r="M168" i="2"/>
  <c r="R168" i="2"/>
  <c r="H72" i="1"/>
  <c r="N168" i="2"/>
  <c r="S168" i="2"/>
  <c r="T168" i="2"/>
  <c r="G99" i="1"/>
  <c r="M167" i="2"/>
  <c r="R167" i="2"/>
  <c r="H99" i="1"/>
  <c r="N167" i="2"/>
  <c r="S167" i="2"/>
  <c r="T167" i="2"/>
  <c r="M166" i="2"/>
  <c r="R166" i="2"/>
  <c r="N166" i="2"/>
  <c r="S166" i="2"/>
  <c r="T166" i="2"/>
  <c r="M163" i="2"/>
  <c r="R163" i="2"/>
  <c r="S163" i="2"/>
  <c r="T163" i="2"/>
  <c r="M162" i="2"/>
  <c r="R162" i="2"/>
  <c r="S162" i="2"/>
  <c r="T162" i="2"/>
  <c r="R159" i="2"/>
  <c r="S159" i="2"/>
  <c r="T159" i="2"/>
  <c r="R158" i="2"/>
  <c r="S158" i="2"/>
  <c r="T158" i="2"/>
  <c r="R155" i="2"/>
  <c r="S155" i="2"/>
  <c r="T155" i="2"/>
  <c r="R154" i="2"/>
  <c r="S154" i="2"/>
  <c r="T154" i="2"/>
  <c r="M152" i="2"/>
  <c r="R152" i="2"/>
  <c r="N152" i="2"/>
  <c r="S152" i="2"/>
  <c r="T152" i="2"/>
  <c r="R151" i="2"/>
  <c r="S151" i="2"/>
  <c r="T151" i="2"/>
  <c r="R140" i="2"/>
  <c r="S140" i="2"/>
  <c r="T140" i="2"/>
  <c r="G2" i="1"/>
  <c r="M137" i="2"/>
  <c r="R137" i="2"/>
  <c r="H2" i="1"/>
  <c r="N137" i="2"/>
  <c r="S137" i="2"/>
  <c r="T137" i="2"/>
  <c r="G32" i="1"/>
  <c r="M136" i="2"/>
  <c r="R136" i="2"/>
  <c r="H32" i="1"/>
  <c r="N136" i="2"/>
  <c r="S136" i="2"/>
  <c r="T136" i="2"/>
  <c r="G31" i="1"/>
  <c r="M135" i="2"/>
  <c r="R135" i="2"/>
  <c r="H31" i="1"/>
  <c r="N135" i="2"/>
  <c r="S135" i="2"/>
  <c r="T135" i="2"/>
  <c r="R134" i="2"/>
  <c r="S134" i="2"/>
  <c r="T134" i="2"/>
  <c r="M133" i="2"/>
  <c r="R133" i="2"/>
  <c r="N133" i="2"/>
  <c r="S133" i="2"/>
  <c r="T133" i="2"/>
  <c r="M130" i="2"/>
  <c r="R130" i="2"/>
  <c r="N130" i="2"/>
  <c r="S130" i="2"/>
  <c r="T130" i="2"/>
  <c r="M129" i="2"/>
  <c r="R129" i="2"/>
  <c r="N129" i="2"/>
  <c r="S129" i="2"/>
  <c r="T129" i="2"/>
  <c r="R128" i="2"/>
  <c r="S128" i="2"/>
  <c r="T128" i="2"/>
  <c r="G40" i="1"/>
  <c r="H40" i="1"/>
  <c r="R78" i="2"/>
  <c r="S78" i="2"/>
  <c r="T78" i="2"/>
  <c r="M77" i="2"/>
  <c r="R77" i="2"/>
  <c r="N77" i="2"/>
  <c r="S77" i="2"/>
  <c r="T77" i="2"/>
  <c r="R76" i="2"/>
  <c r="S76" i="2"/>
  <c r="T76" i="2"/>
  <c r="R75" i="2"/>
  <c r="S75" i="2"/>
  <c r="T75" i="2"/>
  <c r="R74" i="2"/>
  <c r="S74" i="2"/>
  <c r="T74" i="2"/>
  <c r="R73" i="2"/>
  <c r="S73" i="2"/>
  <c r="T73" i="2"/>
  <c r="R70" i="2"/>
  <c r="S70" i="2"/>
  <c r="T70" i="2"/>
  <c r="M69" i="2"/>
  <c r="R69" i="2"/>
  <c r="N69" i="2"/>
  <c r="S69" i="2"/>
  <c r="T69" i="2"/>
  <c r="M68" i="2"/>
  <c r="R68" i="2"/>
  <c r="N68" i="2"/>
  <c r="S68" i="2"/>
  <c r="T68" i="2"/>
  <c r="R65" i="2"/>
  <c r="S65" i="2"/>
  <c r="T65" i="2"/>
  <c r="R55" i="2"/>
  <c r="S55" i="2"/>
  <c r="T55" i="2"/>
  <c r="R54" i="2"/>
  <c r="S54" i="2"/>
  <c r="T54" i="2"/>
  <c r="R53" i="2"/>
  <c r="S53" i="2"/>
  <c r="T53" i="2"/>
  <c r="R52" i="2"/>
  <c r="S52" i="2"/>
  <c r="T52" i="2"/>
  <c r="R51" i="2"/>
  <c r="S51" i="2"/>
  <c r="T51" i="2"/>
  <c r="M47" i="2"/>
  <c r="R47" i="2"/>
  <c r="N47" i="2"/>
  <c r="S47" i="2"/>
  <c r="T47" i="2"/>
  <c r="M48" i="2"/>
  <c r="R48" i="2"/>
  <c r="S48" i="2"/>
  <c r="T48" i="2"/>
  <c r="R44" i="2"/>
  <c r="S44" i="2"/>
  <c r="T44" i="2"/>
  <c r="G96" i="1"/>
  <c r="M33" i="2"/>
  <c r="R33" i="2"/>
  <c r="H96" i="1"/>
  <c r="N33" i="2"/>
  <c r="S33" i="2"/>
  <c r="T33" i="2"/>
  <c r="R32" i="2"/>
  <c r="S32" i="2"/>
  <c r="T32" i="2"/>
  <c r="R31" i="2"/>
  <c r="S31" i="2"/>
  <c r="T31" i="2"/>
  <c r="R30" i="2"/>
  <c r="S30" i="2"/>
  <c r="T30" i="2"/>
  <c r="R29" i="2"/>
  <c r="S29" i="2"/>
  <c r="T29" i="2"/>
  <c r="N28" i="2"/>
  <c r="O28" i="2"/>
  <c r="P28" i="2"/>
  <c r="Q28" i="2"/>
  <c r="R28" i="2"/>
  <c r="S28" i="2"/>
  <c r="T28" i="2"/>
  <c r="R24" i="2"/>
  <c r="S24" i="2"/>
  <c r="T24" i="2"/>
  <c r="H47" i="1"/>
  <c r="N22" i="2"/>
  <c r="O22" i="2"/>
  <c r="P22" i="2"/>
  <c r="Q22" i="2"/>
  <c r="R22" i="2"/>
  <c r="S22" i="2"/>
  <c r="T22" i="2"/>
  <c r="H36" i="1"/>
  <c r="N21" i="2"/>
  <c r="O21" i="2"/>
  <c r="P21" i="2"/>
  <c r="Q21" i="2"/>
  <c r="R21" i="2"/>
  <c r="S21" i="2"/>
  <c r="T21" i="2"/>
  <c r="R20" i="2"/>
  <c r="S20" i="2"/>
  <c r="T20" i="2"/>
  <c r="P385" i="2"/>
  <c r="O385" i="2"/>
  <c r="P382" i="2"/>
  <c r="O382" i="2"/>
  <c r="P381" i="2"/>
  <c r="O381" i="2"/>
  <c r="N380" i="2"/>
  <c r="P380" i="2"/>
  <c r="O380" i="2"/>
  <c r="G35" i="1"/>
  <c r="M376" i="2"/>
  <c r="P373" i="2"/>
  <c r="O373" i="2"/>
  <c r="G59" i="1"/>
  <c r="M372" i="2"/>
  <c r="G9" i="1"/>
  <c r="M360" i="2"/>
  <c r="P355" i="2"/>
  <c r="O355" i="2"/>
  <c r="P354" i="2"/>
  <c r="P350" i="2"/>
  <c r="O350" i="2"/>
  <c r="P349" i="2"/>
  <c r="O349" i="2"/>
  <c r="P348" i="2"/>
  <c r="O348" i="2"/>
  <c r="N347" i="2"/>
  <c r="P347" i="2"/>
  <c r="O347" i="2"/>
  <c r="P343" i="2"/>
  <c r="O343" i="2"/>
  <c r="M342" i="2"/>
  <c r="N341" i="2"/>
  <c r="P341" i="2"/>
  <c r="O341" i="2"/>
  <c r="G76" i="1"/>
  <c r="M340" i="2"/>
  <c r="G70" i="1"/>
  <c r="M339" i="2"/>
  <c r="G75" i="1"/>
  <c r="M336" i="2"/>
  <c r="M335" i="2"/>
  <c r="P335" i="2"/>
  <c r="N335" i="2"/>
  <c r="P324" i="2"/>
  <c r="O324" i="2"/>
  <c r="P323" i="2"/>
  <c r="O323" i="2"/>
  <c r="P318" i="2"/>
  <c r="O318" i="2"/>
  <c r="H46" i="1"/>
  <c r="N317" i="2"/>
  <c r="P317" i="2"/>
  <c r="O317" i="2"/>
  <c r="H5" i="1"/>
  <c r="N316" i="2"/>
  <c r="P316" i="2"/>
  <c r="O316" i="2"/>
  <c r="G89" i="1"/>
  <c r="M315" i="2"/>
  <c r="G43" i="1"/>
  <c r="M310" i="2"/>
  <c r="P307" i="2"/>
  <c r="O307" i="2"/>
  <c r="M306" i="2"/>
  <c r="P302" i="2"/>
  <c r="O302" i="2"/>
  <c r="M305" i="2"/>
  <c r="M114" i="2"/>
  <c r="M106" i="2"/>
  <c r="P105" i="2"/>
  <c r="O105" i="2"/>
  <c r="P100" i="2"/>
  <c r="O100" i="2"/>
  <c r="P99" i="2"/>
  <c r="O99" i="2"/>
  <c r="M96" i="2"/>
  <c r="G52" i="1"/>
  <c r="M258" i="2"/>
  <c r="G90" i="1"/>
  <c r="M255" i="2"/>
  <c r="P255" i="2"/>
  <c r="H90" i="1"/>
  <c r="N255" i="2"/>
  <c r="G87" i="1"/>
  <c r="M252" i="2"/>
  <c r="P252" i="2"/>
  <c r="H87" i="1"/>
  <c r="N252" i="2"/>
  <c r="M247" i="2"/>
  <c r="P244" i="2"/>
  <c r="O244" i="2"/>
  <c r="P243" i="2"/>
  <c r="O243" i="2"/>
  <c r="P242" i="2"/>
  <c r="O242" i="2"/>
  <c r="M241" i="2"/>
  <c r="G83" i="1"/>
  <c r="M234" i="2"/>
  <c r="G64" i="1"/>
  <c r="M233" i="2"/>
  <c r="P232" i="2"/>
  <c r="O232" i="2"/>
  <c r="N231" i="2"/>
  <c r="P231" i="2"/>
  <c r="O231" i="2"/>
  <c r="M228" i="2"/>
  <c r="P226" i="2"/>
  <c r="O226" i="2"/>
  <c r="N227" i="2"/>
  <c r="P227" i="2"/>
  <c r="O227" i="2"/>
  <c r="P223" i="2"/>
  <c r="O223" i="2"/>
  <c r="G74" i="1"/>
  <c r="M220" i="2"/>
  <c r="G17" i="1"/>
  <c r="M219" i="2"/>
  <c r="G63" i="1"/>
  <c r="M215" i="2"/>
  <c r="G60" i="1"/>
  <c r="M197" i="2"/>
  <c r="G58" i="1"/>
  <c r="M201" i="2"/>
  <c r="M196" i="2"/>
  <c r="P195" i="2"/>
  <c r="O195" i="2"/>
  <c r="M183" i="2"/>
  <c r="N187" i="2"/>
  <c r="P187" i="2"/>
  <c r="O187" i="2"/>
  <c r="N186" i="2"/>
  <c r="P186" i="2"/>
  <c r="O186" i="2"/>
  <c r="P172" i="2"/>
  <c r="O172" i="2"/>
  <c r="P168" i="2"/>
  <c r="O168" i="2"/>
  <c r="P167" i="2"/>
  <c r="O167" i="2"/>
  <c r="P166" i="2"/>
  <c r="O166" i="2"/>
  <c r="N163" i="2"/>
  <c r="P163" i="2"/>
  <c r="O163" i="2"/>
  <c r="N162" i="2"/>
  <c r="P162" i="2"/>
  <c r="O162" i="2"/>
  <c r="M159" i="2"/>
  <c r="M158" i="2"/>
  <c r="M155" i="2"/>
  <c r="M154" i="2"/>
  <c r="P152" i="2"/>
  <c r="O152" i="2"/>
  <c r="M151" i="2"/>
  <c r="G73" i="1"/>
  <c r="M140" i="2"/>
  <c r="P140" i="2"/>
  <c r="H73" i="1"/>
  <c r="N140" i="2"/>
  <c r="P137" i="2"/>
  <c r="O137" i="2"/>
  <c r="P136" i="2"/>
  <c r="O136" i="2"/>
  <c r="P135" i="2"/>
  <c r="O135" i="2"/>
  <c r="M134" i="2"/>
  <c r="P133" i="2"/>
  <c r="O133" i="2"/>
  <c r="P130" i="2"/>
  <c r="O130" i="2"/>
  <c r="P129" i="2"/>
  <c r="O129" i="2"/>
  <c r="M128" i="2"/>
  <c r="P77" i="2"/>
  <c r="O77" i="2"/>
  <c r="P69" i="2"/>
  <c r="O69" i="2"/>
  <c r="P68" i="2"/>
  <c r="O68" i="2"/>
  <c r="P47" i="2"/>
  <c r="O47" i="2"/>
  <c r="N48" i="2"/>
  <c r="P48" i="2"/>
  <c r="O48" i="2"/>
  <c r="M43" i="2"/>
  <c r="N43" i="2"/>
  <c r="P43" i="2"/>
  <c r="M28" i="2"/>
  <c r="M29" i="2"/>
  <c r="M30" i="2"/>
  <c r="G94" i="1"/>
  <c r="M31" i="2"/>
  <c r="G7" i="1"/>
  <c r="M32" i="2"/>
  <c r="P33" i="2"/>
  <c r="O33" i="2"/>
  <c r="M24" i="2"/>
  <c r="G68" i="1"/>
  <c r="M23" i="2"/>
  <c r="G47" i="1"/>
  <c r="M22" i="2"/>
  <c r="G36" i="1"/>
  <c r="M21" i="2"/>
  <c r="K97" i="1"/>
  <c r="K98" i="1"/>
  <c r="K99" i="1"/>
  <c r="D80" i="3"/>
  <c r="J97" i="1"/>
  <c r="J98" i="1"/>
  <c r="J99" i="1"/>
  <c r="C80" i="3"/>
  <c r="I97" i="1"/>
  <c r="I98" i="1"/>
  <c r="I99" i="1"/>
  <c r="B80" i="3"/>
  <c r="K93" i="1"/>
  <c r="D77" i="3"/>
  <c r="J93" i="1"/>
  <c r="C77" i="3"/>
  <c r="I93" i="1"/>
  <c r="B77" i="3"/>
  <c r="K91" i="1"/>
  <c r="K92" i="1"/>
  <c r="D76" i="3"/>
  <c r="J91" i="1"/>
  <c r="J92" i="1"/>
  <c r="C76" i="3"/>
  <c r="I91" i="1"/>
  <c r="I92" i="1"/>
  <c r="B76" i="3"/>
  <c r="K90" i="1"/>
  <c r="D75" i="3"/>
  <c r="J90" i="1"/>
  <c r="C75" i="3"/>
  <c r="I90" i="1"/>
  <c r="B75" i="3"/>
  <c r="K89" i="1"/>
  <c r="D74" i="3"/>
  <c r="J89" i="1"/>
  <c r="C74" i="3"/>
  <c r="I89" i="1"/>
  <c r="B74" i="3"/>
  <c r="K88" i="1"/>
  <c r="D73" i="3"/>
  <c r="J88" i="1"/>
  <c r="C73" i="3"/>
  <c r="I88" i="1"/>
  <c r="B73" i="3"/>
  <c r="K85" i="1"/>
  <c r="K86" i="1"/>
  <c r="K87" i="1"/>
  <c r="D72" i="3"/>
  <c r="J85" i="1"/>
  <c r="G86" i="1"/>
  <c r="M20" i="2"/>
  <c r="J86" i="1"/>
  <c r="J87" i="1"/>
  <c r="C72" i="3"/>
  <c r="I85" i="1"/>
  <c r="I86" i="1"/>
  <c r="I87" i="1"/>
  <c r="B72" i="3"/>
  <c r="K84" i="1"/>
  <c r="D71" i="3"/>
  <c r="J84" i="1"/>
  <c r="C71" i="3"/>
  <c r="I84" i="1"/>
  <c r="B71" i="3"/>
  <c r="K83" i="1"/>
  <c r="D70" i="3"/>
  <c r="J83" i="1"/>
  <c r="C70" i="3"/>
  <c r="I83" i="1"/>
  <c r="B70" i="3"/>
  <c r="K78" i="1"/>
  <c r="D65" i="3"/>
  <c r="J78" i="1"/>
  <c r="C65" i="3"/>
  <c r="I78" i="1"/>
  <c r="B65" i="3"/>
  <c r="K81" i="1"/>
  <c r="D68" i="3"/>
  <c r="J81" i="1"/>
  <c r="C68" i="3"/>
  <c r="I81" i="1"/>
  <c r="B68" i="3"/>
  <c r="K80" i="1"/>
  <c r="D67" i="3"/>
  <c r="J80" i="1"/>
  <c r="C67" i="3"/>
  <c r="I80" i="1"/>
  <c r="B67" i="3"/>
  <c r="K79" i="1"/>
  <c r="D66" i="3"/>
  <c r="J79" i="1"/>
  <c r="C66" i="3"/>
  <c r="I79" i="1"/>
  <c r="B66" i="3"/>
  <c r="K75" i="1"/>
  <c r="D62" i="3"/>
  <c r="J75" i="1"/>
  <c r="C62" i="3"/>
  <c r="I75" i="1"/>
  <c r="B62" i="3"/>
  <c r="K74" i="1"/>
  <c r="D61" i="3"/>
  <c r="J74" i="1"/>
  <c r="C61" i="3"/>
  <c r="I74" i="1"/>
  <c r="B61" i="3"/>
  <c r="K70" i="1"/>
  <c r="D59" i="3"/>
  <c r="J70" i="1"/>
  <c r="C59" i="3"/>
  <c r="I70" i="1"/>
  <c r="B59" i="3"/>
  <c r="K28" i="1"/>
  <c r="D21" i="3"/>
  <c r="J28" i="1"/>
  <c r="C21" i="3"/>
  <c r="I28" i="1"/>
  <c r="B21" i="3"/>
  <c r="K77" i="1"/>
  <c r="D64" i="3"/>
  <c r="J77" i="1"/>
  <c r="C64" i="3"/>
  <c r="I77" i="1"/>
  <c r="B64" i="3"/>
  <c r="K71" i="1"/>
  <c r="K72" i="1"/>
  <c r="K73" i="1"/>
  <c r="D60" i="3"/>
  <c r="J71" i="1"/>
  <c r="J72" i="1"/>
  <c r="J73" i="1"/>
  <c r="C60" i="3"/>
  <c r="I71" i="1"/>
  <c r="I72" i="1"/>
  <c r="I73" i="1"/>
  <c r="B60" i="3"/>
  <c r="K69" i="1"/>
  <c r="D58" i="3"/>
  <c r="J69" i="1"/>
  <c r="C58" i="3"/>
  <c r="I69" i="1"/>
  <c r="B58" i="3"/>
  <c r="K66" i="1"/>
  <c r="D49" i="3"/>
  <c r="J66" i="1"/>
  <c r="C49" i="3"/>
  <c r="I66" i="1"/>
  <c r="B49" i="3"/>
  <c r="K67" i="1"/>
  <c r="D53" i="3"/>
  <c r="J67" i="1"/>
  <c r="C53" i="3"/>
  <c r="I67" i="1"/>
  <c r="B53" i="3"/>
  <c r="K64" i="1"/>
  <c r="D48" i="3"/>
  <c r="J64" i="1"/>
  <c r="C48" i="3"/>
  <c r="I64" i="1"/>
  <c r="B48" i="3"/>
  <c r="K63" i="1"/>
  <c r="D47" i="3"/>
  <c r="J63" i="1"/>
  <c r="C47" i="3"/>
  <c r="I63" i="1"/>
  <c r="B47" i="3"/>
  <c r="K62" i="1"/>
  <c r="D46" i="3"/>
  <c r="J62" i="1"/>
  <c r="C46" i="3"/>
  <c r="I62" i="1"/>
  <c r="B46" i="3"/>
  <c r="K61" i="1"/>
  <c r="D45" i="3"/>
  <c r="J61" i="1"/>
  <c r="C45" i="3"/>
  <c r="I61" i="1"/>
  <c r="B45" i="3"/>
  <c r="K60" i="1"/>
  <c r="D44" i="3"/>
  <c r="J60" i="1"/>
  <c r="C44" i="3"/>
  <c r="I60" i="1"/>
  <c r="B44" i="3"/>
  <c r="K59" i="1"/>
  <c r="D43" i="3"/>
  <c r="J59" i="1"/>
  <c r="C43" i="3"/>
  <c r="I59" i="1"/>
  <c r="B43" i="3"/>
  <c r="K58" i="1"/>
  <c r="D42" i="3"/>
  <c r="J58" i="1"/>
  <c r="C42" i="3"/>
  <c r="I58" i="1"/>
  <c r="B42" i="3"/>
  <c r="K52" i="1"/>
  <c r="D41" i="3"/>
  <c r="J52" i="1"/>
  <c r="C41" i="3"/>
  <c r="I52" i="1"/>
  <c r="B41" i="3"/>
  <c r="K49" i="1"/>
  <c r="D39" i="3"/>
  <c r="J49" i="1"/>
  <c r="C39" i="3"/>
  <c r="I49" i="1"/>
  <c r="B39" i="3"/>
  <c r="K50" i="1"/>
  <c r="D40" i="3"/>
  <c r="J50" i="1"/>
  <c r="C40" i="3"/>
  <c r="I50" i="1"/>
  <c r="B40" i="3"/>
  <c r="K37" i="1"/>
  <c r="D30" i="3"/>
  <c r="J37" i="1"/>
  <c r="C30" i="3"/>
  <c r="I37" i="1"/>
  <c r="B30" i="3"/>
  <c r="K47" i="1"/>
  <c r="K48" i="1"/>
  <c r="D38" i="3"/>
  <c r="J47" i="1"/>
  <c r="J48" i="1"/>
  <c r="C38" i="3"/>
  <c r="I47" i="1"/>
  <c r="I48" i="1"/>
  <c r="B38" i="3"/>
  <c r="K46" i="1"/>
  <c r="D37" i="3"/>
  <c r="J46" i="1"/>
  <c r="C37" i="3"/>
  <c r="I46" i="1"/>
  <c r="B37" i="3"/>
  <c r="K45" i="1"/>
  <c r="D36" i="3"/>
  <c r="J45" i="1"/>
  <c r="C36" i="3"/>
  <c r="I45" i="1"/>
  <c r="B36" i="3"/>
  <c r="K44" i="1"/>
  <c r="D35" i="3"/>
  <c r="J44" i="1"/>
  <c r="C35" i="3"/>
  <c r="I44" i="1"/>
  <c r="B35" i="3"/>
  <c r="K94" i="1"/>
  <c r="D78" i="3"/>
  <c r="J94" i="1"/>
  <c r="C78" i="3"/>
  <c r="I94" i="1"/>
  <c r="B78" i="3"/>
  <c r="K43" i="1"/>
  <c r="D34" i="3"/>
  <c r="J43" i="1"/>
  <c r="C34" i="3"/>
  <c r="I43" i="1"/>
  <c r="B34" i="3"/>
  <c r="K42" i="1"/>
  <c r="D33" i="3"/>
  <c r="J42" i="1"/>
  <c r="C33" i="3"/>
  <c r="I42" i="1"/>
  <c r="B33" i="3"/>
  <c r="K95" i="1"/>
  <c r="K96" i="1"/>
  <c r="D79" i="3"/>
  <c r="J95" i="1"/>
  <c r="J96" i="1"/>
  <c r="C79" i="3"/>
  <c r="I95" i="1"/>
  <c r="I96" i="1"/>
  <c r="B79" i="3"/>
  <c r="K76" i="1"/>
  <c r="D63" i="3"/>
  <c r="J76" i="1"/>
  <c r="C63" i="3"/>
  <c r="I76" i="1"/>
  <c r="B63" i="3"/>
  <c r="K41" i="1"/>
  <c r="D32" i="3"/>
  <c r="J41" i="1"/>
  <c r="C32" i="3"/>
  <c r="I41" i="1"/>
  <c r="B32" i="3"/>
  <c r="K40" i="1"/>
  <c r="D31" i="3"/>
  <c r="J40" i="1"/>
  <c r="C31" i="3"/>
  <c r="I40" i="1"/>
  <c r="B31" i="3"/>
  <c r="K35" i="1"/>
  <c r="D28" i="3"/>
  <c r="J35" i="1"/>
  <c r="C28" i="3"/>
  <c r="I35" i="1"/>
  <c r="B28" i="3"/>
  <c r="K34" i="1"/>
  <c r="D27" i="3"/>
  <c r="J34" i="1"/>
  <c r="C27" i="3"/>
  <c r="I34" i="1"/>
  <c r="B27" i="3"/>
  <c r="K33" i="1"/>
  <c r="D26" i="3"/>
  <c r="J33" i="1"/>
  <c r="C26" i="3"/>
  <c r="I33" i="1"/>
  <c r="B26" i="3"/>
  <c r="K32" i="1"/>
  <c r="D25" i="3"/>
  <c r="J32" i="1"/>
  <c r="C25" i="3"/>
  <c r="I32" i="1"/>
  <c r="B25" i="3"/>
  <c r="K31" i="1"/>
  <c r="D24" i="3"/>
  <c r="J31" i="1"/>
  <c r="C24" i="3"/>
  <c r="I31" i="1"/>
  <c r="B24" i="3"/>
  <c r="K30" i="1"/>
  <c r="D23" i="3"/>
  <c r="J30" i="1"/>
  <c r="C23" i="3"/>
  <c r="I30" i="1"/>
  <c r="B23" i="3"/>
  <c r="K29" i="1"/>
  <c r="D22" i="3"/>
  <c r="J29" i="1"/>
  <c r="C22" i="3"/>
  <c r="I29" i="1"/>
  <c r="B22" i="3"/>
  <c r="K27" i="1"/>
  <c r="D20" i="3"/>
  <c r="J27" i="1"/>
  <c r="C20" i="3"/>
  <c r="I27" i="1"/>
  <c r="B20" i="3"/>
  <c r="K25" i="1"/>
  <c r="D18" i="3"/>
  <c r="J25" i="1"/>
  <c r="C18" i="3"/>
  <c r="I25" i="1"/>
  <c r="B18" i="3"/>
  <c r="K24" i="1"/>
  <c r="D17" i="3"/>
  <c r="J24" i="1"/>
  <c r="C17" i="3"/>
  <c r="I24" i="1"/>
  <c r="B17" i="3"/>
  <c r="K22" i="1"/>
  <c r="D15" i="3"/>
  <c r="J22" i="1"/>
  <c r="C15" i="3"/>
  <c r="I22" i="1"/>
  <c r="B15" i="3"/>
  <c r="K36" i="1"/>
  <c r="D29" i="3"/>
  <c r="J36" i="1"/>
  <c r="C29" i="3"/>
  <c r="I36" i="1"/>
  <c r="B29" i="3"/>
  <c r="K21" i="1"/>
  <c r="D14" i="3"/>
  <c r="J21" i="1"/>
  <c r="C14" i="3"/>
  <c r="I21" i="1"/>
  <c r="B14" i="3"/>
  <c r="K20" i="1"/>
  <c r="D13" i="3"/>
  <c r="J20" i="1"/>
  <c r="C13" i="3"/>
  <c r="I20" i="1"/>
  <c r="B13" i="3"/>
  <c r="K19" i="1"/>
  <c r="D12" i="3"/>
  <c r="J19" i="1"/>
  <c r="C12" i="3"/>
  <c r="I19" i="1"/>
  <c r="B12" i="3"/>
  <c r="K18" i="1"/>
  <c r="D11" i="3"/>
  <c r="J18" i="1"/>
  <c r="C11" i="3"/>
  <c r="I18" i="1"/>
  <c r="B11" i="3"/>
  <c r="K17" i="1"/>
  <c r="D10" i="3"/>
  <c r="J17" i="1"/>
  <c r="C10" i="3"/>
  <c r="I17" i="1"/>
  <c r="B10" i="3"/>
  <c r="D57" i="3"/>
  <c r="C57" i="3"/>
  <c r="B57" i="3"/>
  <c r="K16" i="1"/>
  <c r="D9" i="3"/>
  <c r="J16" i="1"/>
  <c r="C9" i="3"/>
  <c r="I16" i="1"/>
  <c r="B9" i="3"/>
  <c r="K11" i="1"/>
  <c r="K12" i="1"/>
  <c r="K14" i="1"/>
  <c r="K15" i="1"/>
  <c r="D8" i="3"/>
  <c r="J11" i="1"/>
  <c r="J12" i="1"/>
  <c r="J14" i="1"/>
  <c r="J15" i="1"/>
  <c r="C8" i="3"/>
  <c r="I11" i="1"/>
  <c r="I12" i="1"/>
  <c r="I14" i="1"/>
  <c r="I15" i="1"/>
  <c r="B8" i="3"/>
  <c r="K9" i="1"/>
  <c r="D6" i="3"/>
  <c r="J9" i="1"/>
  <c r="C6" i="3"/>
  <c r="I9" i="1"/>
  <c r="B6" i="3"/>
  <c r="K10" i="1"/>
  <c r="D7" i="3"/>
  <c r="J10" i="1"/>
  <c r="C7" i="3"/>
  <c r="I10" i="1"/>
  <c r="B7" i="3"/>
  <c r="K5" i="1"/>
  <c r="K6" i="1"/>
  <c r="K7" i="1"/>
  <c r="K8" i="1"/>
  <c r="D5" i="3"/>
  <c r="J5" i="1"/>
  <c r="J6" i="1"/>
  <c r="J7" i="1"/>
  <c r="J8" i="1"/>
  <c r="C5" i="3"/>
  <c r="I5" i="1"/>
  <c r="I6" i="1"/>
  <c r="I7" i="1"/>
  <c r="I8" i="1"/>
  <c r="B5" i="3"/>
  <c r="K4" i="1"/>
  <c r="D4" i="3"/>
  <c r="J4" i="1"/>
  <c r="C4" i="3"/>
  <c r="I4" i="1"/>
  <c r="B4" i="3"/>
  <c r="K3" i="1"/>
  <c r="D3" i="3"/>
  <c r="J3" i="1"/>
  <c r="C3" i="3"/>
  <c r="I3" i="1"/>
  <c r="B3" i="3"/>
  <c r="K2" i="1"/>
  <c r="D2" i="3"/>
  <c r="H86" i="1"/>
  <c r="C33" i="2"/>
  <c r="B33" i="2"/>
  <c r="C32" i="2"/>
  <c r="B32" i="2"/>
  <c r="C31" i="2"/>
  <c r="B31" i="2"/>
  <c r="C30" i="2"/>
  <c r="B30" i="2"/>
  <c r="C29" i="2"/>
  <c r="B29" i="2"/>
  <c r="C28" i="2"/>
  <c r="B28" i="2"/>
  <c r="C22" i="2"/>
  <c r="B22" i="2"/>
  <c r="C21" i="2"/>
  <c r="B21" i="2"/>
  <c r="P20" i="2"/>
  <c r="N20" i="2"/>
  <c r="C20" i="2"/>
  <c r="B20" i="2"/>
  <c r="C24" i="2"/>
  <c r="B24" i="2"/>
  <c r="C23" i="2"/>
  <c r="B23" i="2"/>
  <c r="C387" i="2"/>
  <c r="C386" i="2"/>
  <c r="C385" i="2"/>
  <c r="B385" i="2"/>
  <c r="C382" i="2"/>
  <c r="B382" i="2"/>
  <c r="C381" i="2"/>
  <c r="B381" i="2"/>
  <c r="C380" i="2"/>
  <c r="B380" i="2"/>
  <c r="C379" i="2"/>
  <c r="B379" i="2"/>
  <c r="C369" i="2"/>
  <c r="B369" i="2"/>
  <c r="C376" i="2"/>
  <c r="B376" i="2"/>
  <c r="C375" i="2"/>
  <c r="B375" i="2"/>
  <c r="C374" i="2"/>
  <c r="B374" i="2"/>
  <c r="C373" i="2"/>
  <c r="B373" i="2"/>
  <c r="C372" i="2"/>
  <c r="B372" i="2"/>
  <c r="C362" i="2"/>
  <c r="C361" i="2"/>
  <c r="C360" i="2"/>
  <c r="B360" i="2"/>
  <c r="C353" i="2"/>
  <c r="B353" i="2"/>
  <c r="C354" i="2"/>
  <c r="B354" i="2"/>
  <c r="C355" i="2"/>
  <c r="B355" i="2"/>
  <c r="C347" i="2"/>
  <c r="B347" i="2"/>
  <c r="C346" i="2"/>
  <c r="B346" i="2"/>
  <c r="C349" i="2"/>
  <c r="B349" i="2"/>
  <c r="C348" i="2"/>
  <c r="B348" i="2"/>
  <c r="C350" i="2"/>
  <c r="B350" i="2"/>
  <c r="C339" i="2"/>
  <c r="B339" i="2"/>
  <c r="C341" i="2"/>
  <c r="B341" i="2"/>
  <c r="C340" i="2"/>
  <c r="B340" i="2"/>
  <c r="C342" i="2"/>
  <c r="B342" i="2"/>
  <c r="C343" i="2"/>
  <c r="B343" i="2"/>
  <c r="C336" i="2"/>
  <c r="B336" i="2"/>
  <c r="C334" i="2"/>
  <c r="C335" i="2"/>
  <c r="B335" i="2"/>
  <c r="C327" i="2"/>
  <c r="C326" i="2"/>
  <c r="C325" i="2"/>
  <c r="C317" i="2"/>
  <c r="B317" i="2"/>
  <c r="C316" i="2"/>
  <c r="B316" i="2"/>
  <c r="C315" i="2"/>
  <c r="B315" i="2"/>
  <c r="C323" i="2"/>
  <c r="B323" i="2"/>
  <c r="C318" i="2"/>
  <c r="B318" i="2"/>
  <c r="B309" i="2"/>
  <c r="B308" i="2"/>
  <c r="B307" i="2"/>
  <c r="B306" i="2"/>
  <c r="B302" i="2"/>
  <c r="C324" i="2"/>
  <c r="B324" i="2"/>
  <c r="C312" i="2"/>
  <c r="B312" i="2"/>
  <c r="C311" i="2"/>
  <c r="B311" i="2"/>
  <c r="C310" i="2"/>
  <c r="B310" i="2"/>
  <c r="C309" i="2"/>
  <c r="C308" i="2"/>
  <c r="C307" i="2"/>
  <c r="C306" i="2"/>
  <c r="C302" i="2"/>
  <c r="C305" i="2"/>
  <c r="B305" i="2"/>
  <c r="C174" i="2"/>
  <c r="C176" i="2"/>
  <c r="C175" i="2"/>
  <c r="J2" i="1"/>
  <c r="I2" i="1"/>
  <c r="B118" i="2"/>
  <c r="B117" i="2"/>
  <c r="B114" i="2"/>
  <c r="B106" i="2"/>
  <c r="B105" i="2"/>
  <c r="B104" i="2"/>
  <c r="B103" i="2"/>
  <c r="B100" i="2"/>
  <c r="B99" i="2"/>
  <c r="B96" i="2"/>
  <c r="B95" i="2"/>
  <c r="B91" i="2"/>
  <c r="B258" i="2"/>
  <c r="B255" i="2"/>
  <c r="B252" i="2"/>
  <c r="B247" i="2"/>
  <c r="B244" i="2"/>
  <c r="B243" i="2"/>
  <c r="B242" i="2"/>
  <c r="B241" i="2"/>
  <c r="B234" i="2"/>
  <c r="B233" i="2"/>
  <c r="B232" i="2"/>
  <c r="B231" i="2"/>
  <c r="B228" i="2"/>
  <c r="B226" i="2"/>
  <c r="B227" i="2"/>
  <c r="B223" i="2"/>
  <c r="B220" i="2"/>
  <c r="B219" i="2"/>
  <c r="B216" i="2"/>
  <c r="B215" i="2"/>
  <c r="B197" i="2"/>
  <c r="B201" i="2"/>
  <c r="B196" i="2"/>
  <c r="B200" i="2"/>
  <c r="B195" i="2"/>
  <c r="B183" i="2"/>
  <c r="B187" i="2"/>
  <c r="B186" i="2"/>
  <c r="B173" i="2"/>
  <c r="B172" i="2"/>
  <c r="B169" i="2"/>
  <c r="B168" i="2"/>
  <c r="B167" i="2"/>
  <c r="B166" i="2"/>
  <c r="B163" i="2"/>
  <c r="B162" i="2"/>
  <c r="B159" i="2"/>
  <c r="B158" i="2"/>
  <c r="B155" i="2"/>
  <c r="B154" i="2"/>
  <c r="B152" i="2"/>
  <c r="B151" i="2"/>
  <c r="B140" i="2"/>
  <c r="B137" i="2"/>
  <c r="B136" i="2"/>
  <c r="B135" i="2"/>
  <c r="B134" i="2"/>
  <c r="B133" i="2"/>
  <c r="B130" i="2"/>
  <c r="B129" i="2"/>
  <c r="B128" i="2"/>
  <c r="B83" i="2"/>
  <c r="B78" i="2"/>
  <c r="B77" i="2"/>
  <c r="B76" i="2"/>
  <c r="B75" i="2"/>
  <c r="B74" i="2"/>
  <c r="B73" i="2"/>
  <c r="B70" i="2"/>
  <c r="B69" i="2"/>
  <c r="B68" i="2"/>
  <c r="B65" i="2"/>
  <c r="B55" i="2"/>
  <c r="B54" i="2"/>
  <c r="B53" i="2"/>
  <c r="B52" i="2"/>
  <c r="B51" i="2"/>
  <c r="B47" i="2"/>
  <c r="B48" i="2"/>
  <c r="B44" i="2"/>
  <c r="B43" i="2"/>
  <c r="C173" i="2"/>
  <c r="C123" i="2"/>
  <c r="C118" i="2"/>
  <c r="C117" i="2"/>
  <c r="C114" i="2"/>
  <c r="C106" i="2"/>
  <c r="C105" i="2"/>
  <c r="C104" i="2"/>
  <c r="C103" i="2"/>
  <c r="C100" i="2"/>
  <c r="C99" i="2"/>
  <c r="C96" i="2"/>
  <c r="C95" i="2"/>
  <c r="C91" i="2"/>
  <c r="C258" i="2"/>
  <c r="C255" i="2"/>
  <c r="C252" i="2"/>
  <c r="C247" i="2"/>
  <c r="C244" i="2"/>
  <c r="C243" i="2"/>
  <c r="C242" i="2"/>
  <c r="C241" i="2"/>
  <c r="C234" i="2"/>
  <c r="C233" i="2"/>
  <c r="C232" i="2"/>
  <c r="C231" i="2"/>
  <c r="C228" i="2"/>
  <c r="C226" i="2"/>
  <c r="C227" i="2"/>
  <c r="C223" i="2"/>
  <c r="C220" i="2"/>
  <c r="C219" i="2"/>
  <c r="C216" i="2"/>
  <c r="C215" i="2"/>
  <c r="C210" i="2"/>
  <c r="C207" i="2"/>
  <c r="C197" i="2"/>
  <c r="C201" i="2"/>
  <c r="C196" i="2"/>
  <c r="C200" i="2"/>
  <c r="C195" i="2"/>
  <c r="C183" i="2"/>
  <c r="C187" i="2"/>
  <c r="C186" i="2"/>
  <c r="C172" i="2"/>
  <c r="C169" i="2"/>
  <c r="C168" i="2"/>
  <c r="C167" i="2"/>
  <c r="C166" i="2"/>
  <c r="C163" i="2"/>
  <c r="C162" i="2"/>
  <c r="C159" i="2"/>
  <c r="C158" i="2"/>
  <c r="C155" i="2"/>
  <c r="C154" i="2"/>
  <c r="C152" i="2"/>
  <c r="C151" i="2"/>
  <c r="C140" i="2"/>
  <c r="C146" i="2"/>
  <c r="C145" i="2"/>
  <c r="C137" i="2"/>
  <c r="C136" i="2"/>
  <c r="C135" i="2"/>
  <c r="C134" i="2"/>
  <c r="C133" i="2"/>
  <c r="C130" i="2"/>
  <c r="C129" i="2"/>
  <c r="C128" i="2"/>
  <c r="C83" i="2"/>
  <c r="C78" i="2"/>
  <c r="C77" i="2"/>
  <c r="C76" i="2"/>
  <c r="C75" i="2"/>
  <c r="C74" i="2"/>
  <c r="C73" i="2"/>
  <c r="C70" i="2"/>
  <c r="C69" i="2"/>
  <c r="C68" i="2"/>
  <c r="C65" i="2"/>
  <c r="C59" i="2"/>
  <c r="C55" i="2"/>
  <c r="C54" i="2"/>
  <c r="C53" i="2"/>
  <c r="C52" i="2"/>
  <c r="C51" i="2"/>
  <c r="C47" i="2"/>
  <c r="C48" i="2"/>
  <c r="C44" i="2"/>
  <c r="C43" i="2"/>
  <c r="H42" i="1"/>
  <c r="G42" i="1"/>
  <c r="H30" i="1"/>
  <c r="G30" i="1"/>
  <c r="H29" i="1"/>
  <c r="G29" i="1"/>
  <c r="H16" i="1"/>
  <c r="G16" i="1"/>
  <c r="C2" i="3"/>
  <c r="B2" i="3"/>
</calcChain>
</file>

<file path=xl/sharedStrings.xml><?xml version="1.0" encoding="utf-8"?>
<sst xmlns="http://schemas.openxmlformats.org/spreadsheetml/2006/main" count="1529" uniqueCount="423">
  <si>
    <t>g</t>
  </si>
  <si>
    <t>ml</t>
  </si>
  <si>
    <t>broccoli</t>
  </si>
  <si>
    <t>kumara</t>
  </si>
  <si>
    <t>chopped potatoes</t>
  </si>
  <si>
    <t>chopped carrots</t>
  </si>
  <si>
    <t>chopped onions</t>
  </si>
  <si>
    <t>split peas</t>
  </si>
  <si>
    <t>garlic cloves</t>
  </si>
  <si>
    <t>curry powder</t>
  </si>
  <si>
    <t>garam masala</t>
  </si>
  <si>
    <t>salt</t>
  </si>
  <si>
    <t>kg</t>
  </si>
  <si>
    <t>tsp</t>
  </si>
  <si>
    <t>ground cumin</t>
  </si>
  <si>
    <t>tbs</t>
  </si>
  <si>
    <t>cup</t>
  </si>
  <si>
    <t>scale</t>
  </si>
  <si>
    <t>item</t>
  </si>
  <si>
    <t>1. COOK</t>
  </si>
  <si>
    <t>2. SAUTE</t>
  </si>
  <si>
    <t>SPLIT PEA COMBINATION CURRY</t>
  </si>
  <si>
    <t>•</t>
  </si>
  <si>
    <t>comment</t>
  </si>
  <si>
    <t>RECIPE FOR SATURDAY LUNCH</t>
  </si>
  <si>
    <t>RECIPE FOR SATURDAY DINNER</t>
  </si>
  <si>
    <t>GYPSY SOUP</t>
  </si>
  <si>
    <t>RECIPE FOR SUNDAY LUNCH</t>
  </si>
  <si>
    <t>RECIPE FOR SUNDAY DINNER</t>
  </si>
  <si>
    <t>ITALIAN SOUP</t>
  </si>
  <si>
    <t>RECIPE FOR MONDAY DINNER</t>
  </si>
  <si>
    <t>RECIPE FOR MONDAY LUNCH</t>
  </si>
  <si>
    <t>RECIPE FOR TUESDAY LUNCH</t>
  </si>
  <si>
    <t>RECIPE FOR TUESDAY DINNER</t>
  </si>
  <si>
    <t>RECIPE FOR WEDNESDAY LUNCH</t>
  </si>
  <si>
    <t>RECIPE FOR WEDNESDAY DINNER</t>
  </si>
  <si>
    <t>RECIPE FOR THURSDAY LUNCH</t>
  </si>
  <si>
    <t>RECIPE FOR THURSDAY DINNER</t>
  </si>
  <si>
    <t>RECIPE FOR FRIDAY LUNCH</t>
  </si>
  <si>
    <t>COURGETTE AND CHICKPEA CURRY</t>
  </si>
  <si>
    <t>BROCCOLI AND TOFU WITH PEANUT SAUCE</t>
  </si>
  <si>
    <t>MISO AND TOFU SOUP</t>
  </si>
  <si>
    <t>CURRIED KUMARA AND CARROT SOUP</t>
  </si>
  <si>
    <t>THAI STYLE VEGETABLES</t>
  </si>
  <si>
    <t>VEGGIE AND SPLIT PEA SOUP</t>
  </si>
  <si>
    <t>TBD</t>
  </si>
  <si>
    <t>red lentils</t>
  </si>
  <si>
    <t>oil</t>
  </si>
  <si>
    <t>tins chopped tomatoes</t>
  </si>
  <si>
    <t>water</t>
  </si>
  <si>
    <t>green chili</t>
  </si>
  <si>
    <t>minced green chili</t>
  </si>
  <si>
    <t>black mustard seeds</t>
  </si>
  <si>
    <t>cumin seeds</t>
  </si>
  <si>
    <t>itemNames</t>
  </si>
  <si>
    <t>unitNames</t>
  </si>
  <si>
    <t>measured
qty</t>
  </si>
  <si>
    <t>required
units</t>
  </si>
  <si>
    <t>reference
amt</t>
  </si>
  <si>
    <t>reference
units</t>
  </si>
  <si>
    <t>reference servings</t>
  </si>
  <si>
    <t>required servings</t>
  </si>
  <si>
    <t>l</t>
  </si>
  <si>
    <t>vegetable stock</t>
  </si>
  <si>
    <t>wakame</t>
  </si>
  <si>
    <t>miso</t>
  </si>
  <si>
    <t>thinly sliced carrots</t>
  </si>
  <si>
    <t>thinly sliced celery stalks</t>
  </si>
  <si>
    <t>tofu</t>
  </si>
  <si>
    <t>celery</t>
  </si>
  <si>
    <t>carrots</t>
  </si>
  <si>
    <t>onions</t>
  </si>
  <si>
    <t>potatoes</t>
  </si>
  <si>
    <t>zucchini</t>
  </si>
  <si>
    <t>garlic</t>
  </si>
  <si>
    <t>ginger</t>
  </si>
  <si>
    <t>tomatoes</t>
  </si>
  <si>
    <t>white cabbages</t>
  </si>
  <si>
    <t>list
name</t>
  </si>
  <si>
    <t>tins creamed corn</t>
  </si>
  <si>
    <t>dijon mustard</t>
  </si>
  <si>
    <t>nutritional yeast</t>
  </si>
  <si>
    <t>olive oil</t>
  </si>
  <si>
    <t>Dunedin 2017 p. 5</t>
  </si>
  <si>
    <t>fresh corriander</t>
  </si>
  <si>
    <t>chili powder</t>
  </si>
  <si>
    <t>ground black pepper</t>
  </si>
  <si>
    <t>Dunedin 2017 p. 12</t>
  </si>
  <si>
    <t>Dunedin 2017, p. 10</t>
  </si>
  <si>
    <t>chopped fresh chives</t>
  </si>
  <si>
    <t>fresh chives</t>
  </si>
  <si>
    <t>Dunedin 2017, p. 8</t>
  </si>
  <si>
    <t>tins chickpeas</t>
  </si>
  <si>
    <t>sprigs fresh corriander</t>
  </si>
  <si>
    <t>sprigs fresh rosemary</t>
  </si>
  <si>
    <t>sprigs fresh thyme</t>
  </si>
  <si>
    <t>bay leaves</t>
  </si>
  <si>
    <t>fresh rosemary</t>
  </si>
  <si>
    <t>fresh thyme</t>
  </si>
  <si>
    <t>silverbeet</t>
  </si>
  <si>
    <t>thinly sliced silverbeet</t>
  </si>
  <si>
    <t>Dunedin 2016, p.13</t>
  </si>
  <si>
    <t>Dunedin 2016, p.14</t>
  </si>
  <si>
    <t>Dunedin 2016, p.11</t>
  </si>
  <si>
    <t>chickpeas</t>
  </si>
  <si>
    <t>dried chickpeas</t>
  </si>
  <si>
    <t>dried red lentils</t>
  </si>
  <si>
    <t>diced carrots</t>
  </si>
  <si>
    <t>diced celery stalks</t>
  </si>
  <si>
    <t>diced zucchini</t>
  </si>
  <si>
    <t>thinly sliced white cabbage leaves</t>
  </si>
  <si>
    <t>paprika</t>
  </si>
  <si>
    <t>dried basil</t>
  </si>
  <si>
    <t>cinnamon</t>
  </si>
  <si>
    <t>6. ADD</t>
  </si>
  <si>
    <t>adjust seasoning as required</t>
  </si>
  <si>
    <t>peanut butter</t>
  </si>
  <si>
    <t>sliced zucchini</t>
  </si>
  <si>
    <t>tins coconut cream</t>
  </si>
  <si>
    <t>sliced silverbeet leaves</t>
  </si>
  <si>
    <t>shoppingNames</t>
  </si>
  <si>
    <t>to buy
qty</t>
  </si>
  <si>
    <t>to buy
kg</t>
  </si>
  <si>
    <t>to buy
l</t>
  </si>
  <si>
    <t>hot water</t>
  </si>
  <si>
    <t>cider vinegar</t>
  </si>
  <si>
    <t>soy sauce</t>
  </si>
  <si>
    <t>chopped broccoli</t>
  </si>
  <si>
    <t>peanuts</t>
  </si>
  <si>
    <t>tins coconut milk</t>
  </si>
  <si>
    <t>1. WHISK TOGETHER</t>
  </si>
  <si>
    <t>2. ADD</t>
  </si>
  <si>
    <t>3. GRILL IN GREASED DISH</t>
  </si>
  <si>
    <t>4. SAUTE</t>
  </si>
  <si>
    <t>5. ADD &amp; MIX</t>
  </si>
  <si>
    <t>grilled tofu</t>
  </si>
  <si>
    <t>peanut sauce</t>
  </si>
  <si>
    <t>choppers book</t>
  </si>
  <si>
    <t>what to soak the night before</t>
  </si>
  <si>
    <t>round
to</t>
  </si>
  <si>
    <t>roundTo</t>
  </si>
  <si>
    <t>Recipe 01</t>
  </si>
  <si>
    <t>Recipe 02</t>
  </si>
  <si>
    <t>Recipe 03</t>
  </si>
  <si>
    <t>Recipe 04</t>
  </si>
  <si>
    <t>Recipe 05</t>
  </si>
  <si>
    <t>Recipe 06</t>
  </si>
  <si>
    <t>Recipe 07</t>
  </si>
  <si>
    <t>Recipe 08</t>
  </si>
  <si>
    <t>Recipe 09</t>
  </si>
  <si>
    <t>Recipe 10</t>
  </si>
  <si>
    <t>Recipe 11</t>
  </si>
  <si>
    <t>Recipe 12</t>
  </si>
  <si>
    <t>recipe01Scale</t>
  </si>
  <si>
    <t>recipe02Scale</t>
  </si>
  <si>
    <t>measured
kg</t>
  </si>
  <si>
    <t>measured
l</t>
  </si>
  <si>
    <t>calculated
kg/qty</t>
  </si>
  <si>
    <t>calculated
l/qty</t>
  </si>
  <si>
    <t>item
kg/qty</t>
  </si>
  <si>
    <t>item
l/qty</t>
  </si>
  <si>
    <t>reference
kg</t>
  </si>
  <si>
    <t>reference
l</t>
  </si>
  <si>
    <t>recipe03Scale</t>
  </si>
  <si>
    <t>recipe04Scale</t>
  </si>
  <si>
    <t>recipe05Scale</t>
  </si>
  <si>
    <t>recipe06Scale</t>
  </si>
  <si>
    <t>recipe07Scale</t>
  </si>
  <si>
    <t>recipe08Scale</t>
  </si>
  <si>
    <t>recipe09Scale</t>
  </si>
  <si>
    <t>recipe10Scale</t>
  </si>
  <si>
    <t>recipe11Scale</t>
  </si>
  <si>
    <t>recipe12Scale</t>
  </si>
  <si>
    <t>recipe item
name</t>
  </si>
  <si>
    <t>list item
name</t>
  </si>
  <si>
    <t>GLOSSARY OF TERMS</t>
  </si>
  <si>
    <t>Cubed: Cut into cubes the size of your thumbnail</t>
  </si>
  <si>
    <t>Minced: Cut into pieces the size of a match head</t>
  </si>
  <si>
    <t>1.</t>
  </si>
  <si>
    <t>2.</t>
  </si>
  <si>
    <t>3.</t>
  </si>
  <si>
    <t>4.</t>
  </si>
  <si>
    <t>ChCh, Mon4 Evening</t>
  </si>
  <si>
    <t>ChCh, Tue5 Lunch</t>
  </si>
  <si>
    <t>chopped celery stalks</t>
  </si>
  <si>
    <t>ground corriander</t>
  </si>
  <si>
    <t>2. ADD AND SIMMER:</t>
  </si>
  <si>
    <t>chopped kumara</t>
  </si>
  <si>
    <t>tins black beans</t>
  </si>
  <si>
    <t>3. MASH.</t>
  </si>
  <si>
    <t>4. ADD:</t>
  </si>
  <si>
    <t>lemons</t>
  </si>
  <si>
    <t>cucumbers</t>
  </si>
  <si>
    <t>cauliflowers</t>
  </si>
  <si>
    <t>green capsicums</t>
  </si>
  <si>
    <t>lettuces</t>
  </si>
  <si>
    <t>chopped cauliflowers</t>
  </si>
  <si>
    <t>chopped green capsicums</t>
  </si>
  <si>
    <t>This is a thick soup so don't add too much water at the beginning.</t>
  </si>
  <si>
    <t>5. BRING TO BOIL AND TURN OFF HEAT.</t>
  </si>
  <si>
    <t>ChCh, Sun3 Lunch</t>
  </si>
  <si>
    <t>tamari</t>
  </si>
  <si>
    <t>1. MIX AND GRILL IN OVEN:</t>
  </si>
  <si>
    <t>sesame oil</t>
  </si>
  <si>
    <t>thai green curry</t>
  </si>
  <si>
    <t>yellow capsicums</t>
  </si>
  <si>
    <t>chopped yellow capsicums</t>
  </si>
  <si>
    <t>sliced celery stalks</t>
  </si>
  <si>
    <t>notes</t>
  </si>
  <si>
    <t>tins bamboo</t>
  </si>
  <si>
    <t>200g</t>
  </si>
  <si>
    <t>limes</t>
  </si>
  <si>
    <t>green beans</t>
  </si>
  <si>
    <t>250g</t>
  </si>
  <si>
    <t>2. SAUTE LIGHTLY IN A BIG POT:</t>
  </si>
  <si>
    <t>3. ADD AND COOK UNTIL SLIGHTLY CRUNCHY:</t>
  </si>
  <si>
    <t>6. ADD:</t>
  </si>
  <si>
    <t>cashew nuts</t>
  </si>
  <si>
    <t>ChCh, FirstDinnerThurs</t>
  </si>
  <si>
    <t>1. COOK UNTIL SOFT AND DRAIN:</t>
  </si>
  <si>
    <t>pumpkins</t>
  </si>
  <si>
    <t>+ condiment qty</t>
  </si>
  <si>
    <t>chopped pumpkins</t>
  </si>
  <si>
    <t>chopped silverbeet leaves</t>
  </si>
  <si>
    <t>3. ADD AND STIR TO KEEP FROM STICKING:</t>
  </si>
  <si>
    <t>DAILY SAFE RECIPE</t>
  </si>
  <si>
    <t>MARINATED TOFU</t>
  </si>
  <si>
    <t>Recipe 13</t>
  </si>
  <si>
    <t>recipe13Scale</t>
  </si>
  <si>
    <t>MARINADE</t>
  </si>
  <si>
    <t>ozm</t>
  </si>
  <si>
    <t>gluten free soy sauce</t>
  </si>
  <si>
    <t>+ condiment qty?</t>
  </si>
  <si>
    <t>lemon juice</t>
  </si>
  <si>
    <t>rice wine vinegar</t>
  </si>
  <si>
    <t>additional water to cover tofu, if necessary</t>
  </si>
  <si>
    <t>VEGGIES</t>
  </si>
  <si>
    <t>chopped zucchini</t>
  </si>
  <si>
    <t>white mushrooms</t>
  </si>
  <si>
    <t>chopped white mushrooms</t>
  </si>
  <si>
    <t>sliced carrots</t>
  </si>
  <si>
    <t>sliced yellow capsicums</t>
  </si>
  <si>
    <t>Place two layers of paper towels on a plate and place the tofu on the towels. Top with two more layers of paper towels and another plate. Place a can or heavy bowl on top of the plate to weigh it down. Let sit for about 10-15 minutes. The tofu will release quite a bit of liquid.</t>
  </si>
  <si>
    <t>Cut pressed tofu into 1/2 inch cubes or slightly larger slices. Place in  a shallow baking pan.</t>
  </si>
  <si>
    <t>Combine marinade ingredients and pour over the tofu. Turn the tofu over to make sure it's covered with the marinade. Cover the baking pan with plastic wrap and place in the refrigerator for at least 30 minutes, preferably a few hours or overnight. Turn the tofu periodically for even marinating.</t>
  </si>
  <si>
    <t>To cook: heat oil in a nonstick skillet over medium-high heat. Remove half of the tofu from the marinade and place in the skillet. It will probably spatter and splutter a bit, so use a spatter screen if you have one. Let the tofu cook until golden, about 3-5 minutes. Lower heat if necessary to prevent burning. Turn tofu and cook on the other side until golden. Remove and place on a plate, cover, and keep warm while cooking the remaining tofu. Repeat with second half of tofu. Keep warm until ready to serve.</t>
  </si>
  <si>
    <t>Chopped: Cut into pieces the size of your thumbnail</t>
  </si>
  <si>
    <t>Diced: Cut into pieces the size of your little fingernail</t>
  </si>
  <si>
    <t>porridge</t>
  </si>
  <si>
    <t>salad</t>
  </si>
  <si>
    <t>rice</t>
  </si>
  <si>
    <t>bread</t>
  </si>
  <si>
    <t>cheese</t>
  </si>
  <si>
    <t>etc</t>
  </si>
  <si>
    <t>required
amt</t>
  </si>
  <si>
    <t>dried split peas</t>
  </si>
  <si>
    <t>?</t>
  </si>
  <si>
    <t>prep
methods</t>
  </si>
  <si>
    <t>prep
method</t>
  </si>
  <si>
    <t>chop</t>
  </si>
  <si>
    <t>soak</t>
  </si>
  <si>
    <t>prepMethods</t>
  </si>
  <si>
    <t>unit
names</t>
  </si>
  <si>
    <t>chop
amt</t>
  </si>
  <si>
    <t>chop
units</t>
  </si>
  <si>
    <t>chop
item</t>
  </si>
  <si>
    <t>needs
chop</t>
  </si>
  <si>
    <t>needs
soak</t>
  </si>
  <si>
    <t>soak
amt</t>
  </si>
  <si>
    <t>soak
units</t>
  </si>
  <si>
    <t>soak
item</t>
  </si>
  <si>
    <t xml:space="preserve"> (50 minutes or so)</t>
  </si>
  <si>
    <t>, to taste</t>
  </si>
  <si>
    <t>, if required</t>
  </si>
  <si>
    <t>, for garnish</t>
  </si>
  <si>
    <t>, juiced</t>
  </si>
  <si>
    <t>3. ADD &amp; SAUTE</t>
  </si>
  <si>
    <t>NOTE: sauce will form around potatoes and peas</t>
  </si>
  <si>
    <t>2. STEAM WITH LID ON</t>
  </si>
  <si>
    <t>3. ADD &amp; STEAM WITH LID ON</t>
  </si>
  <si>
    <t>4. COVER AND SIMMER</t>
  </si>
  <si>
    <t>5. ADD</t>
  </si>
  <si>
    <t>diced green capsicums</t>
  </si>
  <si>
    <t>, approximately</t>
  </si>
  <si>
    <t>6. COVER AND SIMMER</t>
  </si>
  <si>
    <t>. Blot with paper towels or clean tea towels to get as dry as possible</t>
  </si>
  <si>
    <t>4. THEN ADD</t>
  </si>
  <si>
    <t>, drained</t>
  </si>
  <si>
    <t>minced fresh ginger</t>
  </si>
  <si>
    <t>5. COOK</t>
  </si>
  <si>
    <t>bring to boil over high heat then cover and reduce heat</t>
  </si>
  <si>
    <t>simmer for 20 minutes or until lentils have dissolved into a thick soup porridge</t>
  </si>
  <si>
    <t>add more water if needed and set aside</t>
  </si>
  <si>
    <t>8. ADD fried seeds to dahl and stir through</t>
  </si>
  <si>
    <t>9. GARNISH WITH</t>
  </si>
  <si>
    <t>, if available</t>
  </si>
  <si>
    <t>1. SAUTE until softened</t>
  </si>
  <si>
    <t>4. ADD and bring up to temperature</t>
  </si>
  <si>
    <t>cooked split peas from step 1</t>
  </si>
  <si>
    <t>cooked potatoes from step 1. Should be soft but recognisable when served</t>
  </si>
  <si>
    <t>. Remove from oil once cooked</t>
  </si>
  <si>
    <t xml:space="preserve"> (50 minutes or so). Soaked by Tenzo the night before. Rinse and drain first</t>
  </si>
  <si>
    <t>. Soaked by Tenzo the night before. Rinse and drain first</t>
  </si>
  <si>
    <t>washed lentils from step 1</t>
  </si>
  <si>
    <t>6. HEAT in a small pan</t>
  </si>
  <si>
    <t>3. ADD and fry for one more minute</t>
  </si>
  <si>
    <t>2. FRY for 30 seconds on medium heat</t>
  </si>
  <si>
    <t>3. ADD for final 10 minutes of cooking</t>
  </si>
  <si>
    <t>4. REMOVE sprigs of rosemary, thyme and the bay leaf</t>
  </si>
  <si>
    <t>low fat?</t>
  </si>
  <si>
    <t>. Rinse and drain first</t>
  </si>
  <si>
    <t>1. WASH and drain well</t>
  </si>
  <si>
    <t>1. SAUTE LIGHTLY</t>
  </si>
  <si>
    <t>2. STIR IN</t>
  </si>
  <si>
    <t>3. ADD and simmer 10 minutes</t>
  </si>
  <si>
    <t>4. ADD and cook until slightly crunchy</t>
  </si>
  <si>
    <t>5. MIX IN</t>
  </si>
  <si>
    <t>6. BRING UP TO TEMPERATURE (DON'T BOIL) AND TURN OFF HEAT</t>
  </si>
  <si>
    <t>KUMARA, CARROT, AND CORN SOUP</t>
  </si>
  <si>
    <t>1. HEAT in a large saucepan</t>
  </si>
  <si>
    <t>, ONLY IF REQUIRED to completely cover vegetables</t>
  </si>
  <si>
    <t>3. SIMMER with lid on until vegetables are very soft (about 15 minutes)</t>
  </si>
  <si>
    <t>5. ADD and stir well</t>
  </si>
  <si>
    <t>6. THEN ADD and stir well</t>
  </si>
  <si>
    <t>7. GENTLY REHEAT for another 10 minutes or so</t>
  </si>
  <si>
    <t>5. SEASON by adding</t>
  </si>
  <si>
    <t>8. SEASON by adding</t>
  </si>
  <si>
    <t>9. GARNISH with</t>
  </si>
  <si>
    <t>4. MASH some of the vegetables with a potato masher, leaving some whole pieces as well</t>
  </si>
  <si>
    <t>blocks tofu, cut into cubes</t>
  </si>
  <si>
    <t>blocks tofu, cut into slabs</t>
  </si>
  <si>
    <t>blocks tofu, cut into small cubes</t>
  </si>
  <si>
    <t>wrap in kitchen paper and press between two plates with heavy object on top until excess water removed, then cut</t>
  </si>
  <si>
    <t>RED LENTIL DAHL</t>
  </si>
  <si>
    <t>1. SWEAT in a minimal amount of oil</t>
  </si>
  <si>
    <t>2. ADD and bring to a boil</t>
  </si>
  <si>
    <t>3. REDUCE HEAT and SIMMER for 10-20 minutes</t>
  </si>
  <si>
    <t>4. ADD and simmer for 5 more minutes</t>
  </si>
  <si>
    <t>5. RINSE AND SOAK for 5 minutes in cold water</t>
  </si>
  <si>
    <t>, then drain and set aside</t>
  </si>
  <si>
    <t>6. JUST BEFORE SERVING, DISSOLVE in a bowl with a little of the broth</t>
  </si>
  <si>
    <t>miso broth</t>
  </si>
  <si>
    <t>soaked wakame</t>
  </si>
  <si>
    <t>7. JUST BEFORE SERVING, ADD</t>
  </si>
  <si>
    <r>
      <t xml:space="preserve">7. ADD and fry until they start to pop. </t>
    </r>
    <r>
      <rPr>
        <u/>
        <sz val="12"/>
        <color theme="1"/>
        <rFont val="Arial"/>
        <family val="2"/>
      </rPr>
      <t>WATCH CAREFULLY TO MAKE SURE IT DOESN'T BURN!</t>
    </r>
  </si>
  <si>
    <t>SHEPHERDESS PIE</t>
  </si>
  <si>
    <t>BASE</t>
  </si>
  <si>
    <t>dried brown lentils</t>
  </si>
  <si>
    <t>what needs to be peeled?</t>
  </si>
  <si>
    <t>2. SWEAT in a minimal amount of oil</t>
  </si>
  <si>
    <t>dried sage</t>
  </si>
  <si>
    <t>tins pasta sauce</t>
  </si>
  <si>
    <t>4. LAY base mixture in 1-2 lasagne style dishes</t>
  </si>
  <si>
    <t>TOPPING</t>
  </si>
  <si>
    <t>5. MASH potatoes</t>
  </si>
  <si>
    <t>3. MIX lentils, carrots and celery with</t>
  </si>
  <si>
    <t>sweet chili sauce</t>
  </si>
  <si>
    <t>whole grain mustard</t>
  </si>
  <si>
    <t>soymilk</t>
  </si>
  <si>
    <t>7. SPREAD the topping on the base</t>
  </si>
  <si>
    <t>8. BAKE 40-50 minutes at 150 degrees</t>
  </si>
  <si>
    <t>1. SAUTE:</t>
  </si>
  <si>
    <t>1. ADD and SAUTE UNTIL SOFTENED:</t>
  </si>
  <si>
    <t>. This soup is thick so DON'T ADD TOO MUCH</t>
  </si>
  <si>
    <t>2. SAUTE:</t>
  </si>
  <si>
    <t>5. BRING UP TO SERVING TEMPERATURE (DON'T BOIL) AND TURN OFF HEAT.</t>
  </si>
  <si>
    <t>ask Frances about kind</t>
  </si>
  <si>
    <t>1. COOK SEPARATELY</t>
  </si>
  <si>
    <t>watties italian herb tom sauce</t>
  </si>
  <si>
    <t>, drained and rinsed</t>
  </si>
  <si>
    <t>xmas cake</t>
  </si>
  <si>
    <t>treats</t>
  </si>
  <si>
    <t>choc</t>
  </si>
  <si>
    <t>nuts</t>
  </si>
  <si>
    <t>jd book</t>
  </si>
  <si>
    <t>fruit salad</t>
  </si>
  <si>
    <t>goodies see 2016</t>
  </si>
  <si>
    <t>nothing</t>
  </si>
  <si>
    <t>safe meal will be cooked 3x during the week &amp; stashed</t>
  </si>
  <si>
    <t>chop
comment</t>
  </si>
  <si>
    <t>soak
comment</t>
  </si>
  <si>
    <t>DAILY</t>
  </si>
  <si>
    <t>LUNCH SALAD</t>
  </si>
  <si>
    <t>Recipe 14</t>
  </si>
  <si>
    <t>recipe14Scale</t>
  </si>
  <si>
    <t>chopped tomatoes</t>
  </si>
  <si>
    <t>ground turmeric</t>
  </si>
  <si>
    <t>sliced cucumbers</t>
  </si>
  <si>
    <t>grated carrots</t>
  </si>
  <si>
    <t>sliced green capsicums</t>
  </si>
  <si>
    <t>shredded lettuces</t>
  </si>
  <si>
    <t>fresh sprouts</t>
  </si>
  <si>
    <t>fresh herbs</t>
  </si>
  <si>
    <t>sunflower seeds</t>
  </si>
  <si>
    <t>1. TOSS</t>
  </si>
  <si>
    <t>2. SERVE in two large bowls</t>
  </si>
  <si>
    <t>salad dressing</t>
  </si>
  <si>
    <t>Breakfast</t>
  </si>
  <si>
    <t>Lunch</t>
  </si>
  <si>
    <t>Dinner</t>
  </si>
  <si>
    <t>Safe Breakfast</t>
  </si>
  <si>
    <t>Safe Lunch</t>
  </si>
  <si>
    <t>Safe Dinner</t>
  </si>
  <si>
    <t>Sat</t>
  </si>
  <si>
    <t>Sun</t>
  </si>
  <si>
    <t>Mon</t>
  </si>
  <si>
    <t>Tues</t>
  </si>
  <si>
    <t>Weds</t>
  </si>
  <si>
    <t>Thurs</t>
  </si>
  <si>
    <t>Fri</t>
  </si>
  <si>
    <t>sa*Count</t>
  </si>
  <si>
    <t>su*Count</t>
  </si>
  <si>
    <t>mo*Count</t>
  </si>
  <si>
    <t>tu*Count</t>
  </si>
  <si>
    <t>we*Count</t>
  </si>
  <si>
    <t>th*Count</t>
  </si>
  <si>
    <t>fr*Count</t>
  </si>
  <si>
    <t>*Br*</t>
  </si>
  <si>
    <t>*Lu*</t>
  </si>
  <si>
    <t>*Di*</t>
  </si>
  <si>
    <t>*Sbr*</t>
  </si>
  <si>
    <t>*Slu*</t>
  </si>
  <si>
    <t>*Sdi*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</si>
</sst>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0" x14ac:knownFonts="1">
    <font>
      <sz val="11"/>
      <color theme="1"/>
      <name val="Calibri"/>
      <family val="2"/>
      <scheme val="minor"/>
    </font>
    <font>
      <b/>
      <sz val="10"/>
      <color theme="1"/>
      <name val="Calibri"/>
      <family val="2"/>
      <scheme val="minor"/>
    </font>
    <font>
      <sz val="10"/>
      <color theme="1"/>
      <name val="Calibri"/>
      <family val="2"/>
      <scheme val="minor"/>
    </font>
    <font>
      <sz val="10"/>
      <color theme="9" tint="-0.499984740745262"/>
      <name val="Calibri"/>
      <family val="2"/>
      <scheme val="minor"/>
    </font>
    <font>
      <b/>
      <sz val="9"/>
      <color theme="1"/>
      <name val="Calibri"/>
      <family val="2"/>
      <scheme val="minor"/>
    </font>
    <font>
      <sz val="9"/>
      <color theme="1"/>
      <name val="Calibri"/>
      <family val="2"/>
      <scheme val="minor"/>
    </font>
    <font>
      <sz val="9"/>
      <color theme="9" tint="-0.499984740745262"/>
      <name val="Calibri"/>
      <family val="2"/>
      <scheme val="minor"/>
    </font>
    <font>
      <b/>
      <sz val="12"/>
      <color theme="1"/>
      <name val="Arial"/>
      <family val="2"/>
    </font>
    <font>
      <sz val="12"/>
      <color theme="1"/>
      <name val="Arial"/>
      <family val="2"/>
    </font>
    <font>
      <u/>
      <sz val="12"/>
      <color theme="1"/>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9" tint="0.3999450666829432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249977111117893"/>
        <bgColor indexed="64"/>
      </patternFill>
    </fill>
  </fills>
  <borders count="36">
    <border>
      <left/>
      <right/>
      <top/>
      <bottom/>
      <diagonal/>
    </border>
    <border>
      <left/>
      <right/>
      <top style="thick">
        <color theme="9" tint="0.39994506668294322"/>
      </top>
      <bottom/>
      <diagonal/>
    </border>
    <border>
      <left/>
      <right/>
      <top/>
      <bottom style="thick">
        <color theme="9" tint="0.39994506668294322"/>
      </bottom>
      <diagonal/>
    </border>
    <border>
      <left style="medium">
        <color theme="9" tint="0.39994506668294322"/>
      </left>
      <right style="medium">
        <color theme="9" tint="0.39994506668294322"/>
      </right>
      <top/>
      <bottom style="medium">
        <color theme="9" tint="0.39994506668294322"/>
      </bottom>
      <diagonal/>
    </border>
    <border>
      <left style="medium">
        <color theme="9" tint="0.39991454817346722"/>
      </left>
      <right style="medium">
        <color theme="9" tint="0.39991454817346722"/>
      </right>
      <top style="medium">
        <color theme="9" tint="0.39991454817346722"/>
      </top>
      <bottom/>
      <diagonal/>
    </border>
    <border>
      <left style="medium">
        <color theme="9" tint="0.39991454817346722"/>
      </left>
      <right style="medium">
        <color theme="9" tint="0.39991454817346722"/>
      </right>
      <top/>
      <bottom/>
      <diagonal/>
    </border>
    <border>
      <left/>
      <right style="thick">
        <color theme="9" tint="0.39991454817346722"/>
      </right>
      <top/>
      <bottom/>
      <diagonal/>
    </border>
    <border>
      <left style="medium">
        <color theme="9" tint="0.39985351115451523"/>
      </left>
      <right style="medium">
        <color theme="9" tint="0.39985351115451523"/>
      </right>
      <top style="medium">
        <color theme="9" tint="0.39985351115451523"/>
      </top>
      <bottom style="medium">
        <color theme="9" tint="0.39985351115451523"/>
      </bottom>
      <diagonal/>
    </border>
    <border>
      <left/>
      <right style="medium">
        <color theme="9" tint="0.39988402966399123"/>
      </right>
      <top style="medium">
        <color theme="9" tint="0.39988402966399123"/>
      </top>
      <bottom style="medium">
        <color theme="9" tint="0.39988402966399123"/>
      </bottom>
      <diagonal/>
    </border>
    <border>
      <left/>
      <right style="thick">
        <color theme="9" tint="0.39991454817346722"/>
      </right>
      <top style="thick">
        <color theme="9" tint="0.39994506668294322"/>
      </top>
      <bottom/>
      <diagonal/>
    </border>
    <border>
      <left/>
      <right style="thick">
        <color theme="9" tint="0.39991454817346722"/>
      </right>
      <top/>
      <bottom style="thick">
        <color theme="9" tint="0.39994506668294322"/>
      </bottom>
      <diagonal/>
    </border>
    <border>
      <left/>
      <right/>
      <top style="thick">
        <color theme="9" tint="0.39988402966399123"/>
      </top>
      <bottom/>
      <diagonal/>
    </border>
    <border>
      <left/>
      <right/>
      <top/>
      <bottom style="thick">
        <color theme="9" tint="0.39988402966399123"/>
      </bottom>
      <diagonal/>
    </border>
    <border>
      <left/>
      <right style="thick">
        <color theme="9" tint="0.39988402966399123"/>
      </right>
      <top style="thick">
        <color theme="9" tint="0.39991454817346722"/>
      </top>
      <bottom/>
      <diagonal/>
    </border>
    <border>
      <left/>
      <right style="thick">
        <color theme="9" tint="0.39988402966399123"/>
      </right>
      <top/>
      <bottom/>
      <diagonal/>
    </border>
    <border>
      <left/>
      <right style="thick">
        <color theme="9" tint="0.39988402966399123"/>
      </right>
      <top/>
      <bottom style="thick">
        <color theme="9" tint="0.39991454817346722"/>
      </bottom>
      <diagonal/>
    </border>
    <border>
      <left style="medium">
        <color theme="9" tint="0.39994506668294322"/>
      </left>
      <right/>
      <top style="medium">
        <color theme="9" tint="0.39994506668294322"/>
      </top>
      <bottom/>
      <diagonal/>
    </border>
    <border>
      <left style="medium">
        <color theme="9" tint="0.39994506668294322"/>
      </left>
      <right/>
      <top/>
      <bottom/>
      <diagonal/>
    </border>
    <border>
      <left style="medium">
        <color theme="9" tint="0.39994506668294322"/>
      </left>
      <right/>
      <top/>
      <bottom style="medium">
        <color theme="9" tint="0.39994506668294322"/>
      </bottom>
      <diagonal/>
    </border>
    <border>
      <left style="medium">
        <color theme="9" tint="0.39991454817346722"/>
      </left>
      <right/>
      <top style="medium">
        <color theme="9" tint="0.39991454817346722"/>
      </top>
      <bottom/>
      <diagonal/>
    </border>
    <border>
      <left/>
      <right/>
      <top style="medium">
        <color theme="9" tint="0.39991454817346722"/>
      </top>
      <bottom/>
      <diagonal/>
    </border>
    <border>
      <left/>
      <right style="medium">
        <color theme="9" tint="0.39991454817346722"/>
      </right>
      <top style="medium">
        <color theme="9" tint="0.39991454817346722"/>
      </top>
      <bottom/>
      <diagonal/>
    </border>
    <border>
      <left style="medium">
        <color theme="9" tint="0.39991454817346722"/>
      </left>
      <right/>
      <top/>
      <bottom/>
      <diagonal/>
    </border>
    <border>
      <left/>
      <right style="medium">
        <color theme="9" tint="0.39991454817346722"/>
      </right>
      <top/>
      <bottom/>
      <diagonal/>
    </border>
    <border>
      <left style="medium">
        <color theme="9" tint="0.39991454817346722"/>
      </left>
      <right/>
      <top/>
      <bottom style="medium">
        <color theme="9" tint="0.39991454817346722"/>
      </bottom>
      <diagonal/>
    </border>
    <border>
      <left/>
      <right/>
      <top/>
      <bottom style="medium">
        <color theme="9" tint="0.39991454817346722"/>
      </bottom>
      <diagonal/>
    </border>
    <border>
      <left/>
      <right style="medium">
        <color theme="9" tint="0.39991454817346722"/>
      </right>
      <top/>
      <bottom style="medium">
        <color theme="9" tint="0.39991454817346722"/>
      </bottom>
      <diagonal/>
    </border>
    <border>
      <left style="medium">
        <color theme="9" tint="0.39988402966399123"/>
      </left>
      <right style="medium">
        <color theme="9" tint="0.39988402966399123"/>
      </right>
      <top style="medium">
        <color theme="9" tint="0.39988402966399123"/>
      </top>
      <bottom style="medium">
        <color theme="9" tint="0.39988402966399123"/>
      </bottom>
      <diagonal/>
    </border>
    <border>
      <left/>
      <right style="medium">
        <color theme="9" tint="0.39991454817346722"/>
      </right>
      <top style="medium">
        <color theme="9" tint="0.39991454817346722"/>
      </top>
      <bottom style="medium">
        <color theme="9" tint="0.39994506668294322"/>
      </bottom>
      <diagonal/>
    </border>
    <border>
      <left/>
      <right style="medium">
        <color theme="9" tint="0.39991454817346722"/>
      </right>
      <top/>
      <bottom style="medium">
        <color theme="9" tint="0.39994506668294322"/>
      </bottom>
      <diagonal/>
    </border>
    <border>
      <left style="medium">
        <color theme="9" tint="0.39991454817346722"/>
      </left>
      <right style="medium">
        <color theme="9" tint="0.39994506668294322"/>
      </right>
      <top/>
      <bottom style="medium">
        <color theme="9" tint="0.39991454817346722"/>
      </bottom>
      <diagonal/>
    </border>
    <border>
      <left style="medium">
        <color theme="9" tint="0.39994506668294322"/>
      </left>
      <right style="medium">
        <color theme="9" tint="0.39994506668294322"/>
      </right>
      <top/>
      <bottom style="medium">
        <color theme="9" tint="0.39991454817346722"/>
      </bottom>
      <diagonal/>
    </border>
    <border>
      <left style="medium">
        <color theme="9" tint="0.39994506668294322"/>
      </left>
      <right style="medium">
        <color theme="9" tint="0.39991454817346722"/>
      </right>
      <top/>
      <bottom style="medium">
        <color theme="9" tint="0.39991454817346722"/>
      </bottom>
      <diagonal/>
    </border>
    <border>
      <left style="medium">
        <color theme="9" tint="-0.24994659260841701"/>
      </left>
      <right style="medium">
        <color theme="9" tint="-0.24994659260841701"/>
      </right>
      <top style="medium">
        <color theme="9" tint="-0.24994659260841701"/>
      </top>
      <bottom style="medium">
        <color theme="9" tint="-0.24994659260841701"/>
      </bottom>
      <diagonal/>
    </border>
    <border>
      <left style="medium">
        <color theme="9" tint="0.39988402966399123"/>
      </left>
      <right/>
      <top style="medium">
        <color theme="9" tint="0.39988402966399123"/>
      </top>
      <bottom style="medium">
        <color theme="9" tint="0.39988402966399123"/>
      </bottom>
      <diagonal/>
    </border>
    <border>
      <left style="medium">
        <color theme="9" tint="0.39988402966399123"/>
      </left>
      <right style="medium">
        <color theme="9" tint="0.39988402966399123"/>
      </right>
      <top style="medium">
        <color theme="9" tint="0.39988402966399123"/>
      </top>
      <bottom/>
      <diagonal/>
    </border>
  </borders>
  <cellStyleXfs count="1">
    <xf numFmtId="0" fontId="0" fillId="0" borderId="0"/>
  </cellStyleXfs>
  <cellXfs count="113">
    <xf numFmtId="0" fontId="0" fillId="0" borderId="0" xfId="0"/>
    <xf numFmtId="0" fontId="2" fillId="2" borderId="0" xfId="0" applyFont="1" applyFill="1"/>
    <xf numFmtId="2" fontId="2" fillId="2" borderId="0" xfId="0" applyNumberFormat="1" applyFont="1" applyFill="1"/>
    <xf numFmtId="2" fontId="2" fillId="2" borderId="0" xfId="0" applyNumberFormat="1" applyFont="1" applyFill="1" applyBorder="1"/>
    <xf numFmtId="0" fontId="2" fillId="2" borderId="0" xfId="0" applyFont="1" applyFill="1" applyBorder="1"/>
    <xf numFmtId="2" fontId="2" fillId="5" borderId="0" xfId="0" applyNumberFormat="1" applyFont="1" applyFill="1" applyBorder="1"/>
    <xf numFmtId="0" fontId="2" fillId="6" borderId="0" xfId="0" applyFont="1" applyFill="1" applyBorder="1"/>
    <xf numFmtId="2" fontId="2" fillId="6" borderId="0" xfId="0" applyNumberFormat="1" applyFont="1" applyFill="1" applyBorder="1"/>
    <xf numFmtId="0" fontId="2" fillId="6" borderId="1" xfId="0" applyFont="1" applyFill="1" applyBorder="1"/>
    <xf numFmtId="2" fontId="2" fillId="2" borderId="2" xfId="0" applyNumberFormat="1" applyFont="1" applyFill="1" applyBorder="1"/>
    <xf numFmtId="0" fontId="3" fillId="2" borderId="3" xfId="0" applyFont="1" applyFill="1" applyBorder="1"/>
    <xf numFmtId="0" fontId="2" fillId="4" borderId="4" xfId="0" applyFont="1" applyFill="1" applyBorder="1"/>
    <xf numFmtId="0" fontId="2" fillId="4" borderId="5" xfId="0" applyFont="1" applyFill="1" applyBorder="1"/>
    <xf numFmtId="2" fontId="1" fillId="2" borderId="0" xfId="0" applyNumberFormat="1" applyFont="1" applyFill="1" applyAlignment="1">
      <alignment horizontal="left" wrapText="1"/>
    </xf>
    <xf numFmtId="0" fontId="1" fillId="2" borderId="0" xfId="0" applyFont="1" applyFill="1" applyAlignment="1">
      <alignment wrapText="1"/>
    </xf>
    <xf numFmtId="2" fontId="1" fillId="2" borderId="0" xfId="0" applyNumberFormat="1" applyFont="1" applyFill="1" applyAlignment="1">
      <alignment wrapText="1"/>
    </xf>
    <xf numFmtId="2" fontId="2" fillId="2" borderId="6" xfId="0" applyNumberFormat="1" applyFont="1" applyFill="1" applyBorder="1"/>
    <xf numFmtId="2" fontId="2" fillId="2" borderId="10" xfId="0" applyNumberFormat="1" applyFont="1" applyFill="1" applyBorder="1"/>
    <xf numFmtId="0" fontId="2" fillId="5" borderId="0" xfId="0" applyFont="1" applyFill="1" applyBorder="1"/>
    <xf numFmtId="0" fontId="2" fillId="6" borderId="2" xfId="0" applyFont="1" applyFill="1" applyBorder="1"/>
    <xf numFmtId="2" fontId="2" fillId="2" borderId="1" xfId="0" applyNumberFormat="1" applyFont="1" applyFill="1" applyBorder="1"/>
    <xf numFmtId="2" fontId="2" fillId="2" borderId="9" xfId="0" applyNumberFormat="1" applyFont="1" applyFill="1" applyBorder="1"/>
    <xf numFmtId="0" fontId="2" fillId="2" borderId="11" xfId="0" applyFont="1" applyFill="1" applyBorder="1"/>
    <xf numFmtId="0" fontId="2" fillId="2" borderId="12" xfId="0" applyFont="1" applyFill="1" applyBorder="1"/>
    <xf numFmtId="0" fontId="2" fillId="3" borderId="13" xfId="0" applyFont="1" applyFill="1" applyBorder="1"/>
    <xf numFmtId="0" fontId="2" fillId="3" borderId="14" xfId="0" applyFont="1" applyFill="1" applyBorder="1"/>
    <xf numFmtId="0" fontId="2" fillId="3" borderId="15" xfId="0" applyFont="1" applyFill="1" applyBorder="1"/>
    <xf numFmtId="0" fontId="2" fillId="4" borderId="16" xfId="0" applyFont="1" applyFill="1" applyBorder="1"/>
    <xf numFmtId="0" fontId="2" fillId="4" borderId="17" xfId="0" applyFont="1" applyFill="1" applyBorder="1"/>
    <xf numFmtId="0" fontId="2" fillId="4" borderId="18" xfId="0" applyFont="1" applyFill="1" applyBorder="1"/>
    <xf numFmtId="2" fontId="2" fillId="2" borderId="19" xfId="0" applyNumberFormat="1" applyFont="1" applyFill="1" applyBorder="1"/>
    <xf numFmtId="2" fontId="2" fillId="2" borderId="20" xfId="0" applyNumberFormat="1" applyFont="1" applyFill="1" applyBorder="1"/>
    <xf numFmtId="2" fontId="2" fillId="2" borderId="21" xfId="0" applyNumberFormat="1" applyFont="1" applyFill="1" applyBorder="1"/>
    <xf numFmtId="2" fontId="2" fillId="2" borderId="22" xfId="0" applyNumberFormat="1" applyFont="1" applyFill="1" applyBorder="1"/>
    <xf numFmtId="2" fontId="2" fillId="2" borderId="23" xfId="0" applyNumberFormat="1" applyFont="1" applyFill="1" applyBorder="1"/>
    <xf numFmtId="2" fontId="2" fillId="2" borderId="24" xfId="0" applyNumberFormat="1" applyFont="1" applyFill="1" applyBorder="1"/>
    <xf numFmtId="2" fontId="2" fillId="2" borderId="25" xfId="0" applyNumberFormat="1" applyFont="1" applyFill="1" applyBorder="1"/>
    <xf numFmtId="2" fontId="2" fillId="2" borderId="26" xfId="0" applyNumberFormat="1" applyFont="1" applyFill="1" applyBorder="1"/>
    <xf numFmtId="0" fontId="2" fillId="2" borderId="0" xfId="0" applyFont="1" applyFill="1"/>
    <xf numFmtId="2" fontId="2" fillId="2" borderId="23" xfId="0" quotePrefix="1" applyNumberFormat="1" applyFont="1" applyFill="1" applyBorder="1"/>
    <xf numFmtId="0" fontId="1" fillId="2" borderId="0" xfId="0" applyFont="1" applyFill="1" applyAlignment="1">
      <alignment horizontal="left" wrapText="1"/>
    </xf>
    <xf numFmtId="0" fontId="2" fillId="2" borderId="11" xfId="0" applyFont="1" applyFill="1" applyBorder="1" applyAlignment="1">
      <alignment horizontal="left"/>
    </xf>
    <xf numFmtId="0" fontId="2" fillId="2" borderId="0" xfId="0" applyFont="1" applyFill="1" applyBorder="1" applyAlignment="1">
      <alignment horizontal="left"/>
    </xf>
    <xf numFmtId="0" fontId="2" fillId="2" borderId="12" xfId="0" applyFont="1" applyFill="1" applyBorder="1" applyAlignment="1">
      <alignment horizontal="left"/>
    </xf>
    <xf numFmtId="0" fontId="3" fillId="2" borderId="0" xfId="0" applyFont="1" applyFill="1" applyBorder="1" applyAlignment="1">
      <alignment horizontal="left"/>
    </xf>
    <xf numFmtId="0" fontId="2" fillId="2" borderId="0" xfId="0" applyFont="1" applyFill="1" applyAlignment="1">
      <alignment horizontal="left"/>
    </xf>
    <xf numFmtId="0" fontId="8" fillId="0" borderId="0" xfId="0" quotePrefix="1" applyFont="1" applyFill="1" applyAlignment="1">
      <alignment horizontal="left" vertical="top"/>
    </xf>
    <xf numFmtId="0" fontId="8" fillId="0" borderId="0" xfId="0" applyNumberFormat="1" applyFont="1" applyFill="1" applyAlignment="1">
      <alignment horizontal="left" vertical="top"/>
    </xf>
    <xf numFmtId="0" fontId="8" fillId="0" borderId="0" xfId="0" applyFont="1" applyFill="1" applyAlignment="1">
      <alignment horizontal="left" vertical="top"/>
    </xf>
    <xf numFmtId="0" fontId="4" fillId="2" borderId="0" xfId="0" applyFont="1" applyFill="1" applyAlignment="1">
      <alignment horizontal="left" vertical="top" wrapText="1"/>
    </xf>
    <xf numFmtId="0" fontId="4" fillId="2" borderId="0" xfId="0" applyFont="1" applyFill="1" applyAlignment="1">
      <alignment horizontal="left" vertical="top"/>
    </xf>
    <xf numFmtId="12" fontId="4" fillId="2" borderId="0" xfId="0" applyNumberFormat="1" applyFont="1" applyFill="1" applyBorder="1" applyAlignment="1">
      <alignment horizontal="left" vertical="top"/>
    </xf>
    <xf numFmtId="0" fontId="5" fillId="2" borderId="0" xfId="0" applyFont="1" applyFill="1" applyAlignment="1">
      <alignment horizontal="left" vertical="top"/>
    </xf>
    <xf numFmtId="2" fontId="5" fillId="2" borderId="0" xfId="0" applyNumberFormat="1" applyFont="1" applyFill="1" applyBorder="1" applyAlignment="1">
      <alignment horizontal="left" vertical="top"/>
    </xf>
    <xf numFmtId="49" fontId="5" fillId="2" borderId="0" xfId="0" applyNumberFormat="1" applyFont="1" applyFill="1" applyAlignment="1">
      <alignment horizontal="left" vertical="top"/>
    </xf>
    <xf numFmtId="2" fontId="5" fillId="2" borderId="0" xfId="0" applyNumberFormat="1" applyFont="1" applyFill="1" applyAlignment="1">
      <alignment horizontal="left" vertical="top"/>
    </xf>
    <xf numFmtId="164" fontId="5" fillId="2" borderId="0" xfId="0" applyNumberFormat="1" applyFont="1" applyFill="1" applyAlignment="1">
      <alignment horizontal="left" vertical="top"/>
    </xf>
    <xf numFmtId="12" fontId="5" fillId="2" borderId="0" xfId="0" applyNumberFormat="1" applyFont="1" applyFill="1" applyAlignment="1">
      <alignment horizontal="left" vertical="top"/>
    </xf>
    <xf numFmtId="0" fontId="5" fillId="2" borderId="0" xfId="0" applyFont="1" applyFill="1" applyAlignment="1">
      <alignment horizontal="left" vertical="top" wrapText="1"/>
    </xf>
    <xf numFmtId="2" fontId="5" fillId="4" borderId="7" xfId="0" applyNumberFormat="1" applyFont="1" applyFill="1" applyBorder="1" applyAlignment="1">
      <alignment horizontal="left" vertical="top"/>
    </xf>
    <xf numFmtId="0" fontId="6" fillId="2" borderId="8" xfId="0" applyFont="1" applyFill="1" applyBorder="1" applyAlignment="1">
      <alignment horizontal="left" vertical="top"/>
    </xf>
    <xf numFmtId="12" fontId="8" fillId="0" borderId="0" xfId="0" applyNumberFormat="1" applyFont="1" applyFill="1" applyAlignment="1">
      <alignment horizontal="left" vertical="top"/>
    </xf>
    <xf numFmtId="0" fontId="6" fillId="2" borderId="0" xfId="0" applyFont="1" applyFill="1" applyBorder="1" applyAlignment="1">
      <alignment horizontal="left" vertical="top"/>
    </xf>
    <xf numFmtId="2" fontId="5" fillId="7" borderId="0" xfId="0" applyNumberFormat="1" applyFont="1" applyFill="1" applyAlignment="1">
      <alignment horizontal="left" vertical="top"/>
    </xf>
    <xf numFmtId="0" fontId="5" fillId="7" borderId="0" xfId="0" applyFont="1" applyFill="1" applyAlignment="1">
      <alignment horizontal="left" vertical="top"/>
    </xf>
    <xf numFmtId="49" fontId="5" fillId="5" borderId="0" xfId="0" applyNumberFormat="1" applyFont="1" applyFill="1" applyAlignment="1">
      <alignment horizontal="left" vertical="top"/>
    </xf>
    <xf numFmtId="12" fontId="5" fillId="0" borderId="0" xfId="0" applyNumberFormat="1" applyFont="1" applyFill="1" applyAlignment="1">
      <alignment horizontal="left" vertical="top"/>
    </xf>
    <xf numFmtId="0" fontId="5" fillId="0" borderId="0" xfId="0" applyFont="1" applyFill="1" applyAlignment="1">
      <alignment horizontal="left" vertical="top"/>
    </xf>
    <xf numFmtId="0" fontId="5" fillId="0" borderId="0" xfId="0" applyFont="1" applyFill="1" applyAlignment="1">
      <alignment horizontal="left" vertical="top" wrapText="1"/>
    </xf>
    <xf numFmtId="0" fontId="8" fillId="0" borderId="0" xfId="0" applyNumberFormat="1" applyFont="1" applyFill="1" applyAlignment="1">
      <alignment horizontal="left" vertical="top" wrapText="1"/>
    </xf>
    <xf numFmtId="12" fontId="4" fillId="2" borderId="0" xfId="0" applyNumberFormat="1" applyFont="1" applyFill="1" applyAlignment="1">
      <alignment horizontal="left" vertical="top"/>
    </xf>
    <xf numFmtId="12" fontId="8" fillId="6" borderId="0" xfId="0" applyNumberFormat="1" applyFont="1" applyFill="1" applyAlignment="1">
      <alignment horizontal="left" vertical="top"/>
    </xf>
    <xf numFmtId="2" fontId="5" fillId="7" borderId="0" xfId="0" applyNumberFormat="1" applyFont="1" applyFill="1" applyBorder="1" applyAlignment="1">
      <alignment horizontal="left" vertical="top"/>
    </xf>
    <xf numFmtId="164" fontId="5" fillId="6" borderId="0" xfId="0" applyNumberFormat="1" applyFont="1" applyFill="1" applyAlignment="1">
      <alignment horizontal="left" vertical="top"/>
    </xf>
    <xf numFmtId="0" fontId="8" fillId="6" borderId="0" xfId="0" applyFont="1" applyFill="1" applyAlignment="1">
      <alignment horizontal="left" vertical="top"/>
    </xf>
    <xf numFmtId="2" fontId="4" fillId="2" borderId="0" xfId="0" applyNumberFormat="1" applyFont="1" applyFill="1" applyAlignment="1">
      <alignment horizontal="left" vertical="top"/>
    </xf>
    <xf numFmtId="49" fontId="4" fillId="2" borderId="0" xfId="0" applyNumberFormat="1" applyFont="1" applyFill="1" applyAlignment="1">
      <alignment horizontal="left" vertical="top"/>
    </xf>
    <xf numFmtId="164" fontId="4" fillId="2" borderId="0" xfId="0" applyNumberFormat="1" applyFont="1" applyFill="1" applyAlignment="1">
      <alignment horizontal="left" vertical="top"/>
    </xf>
    <xf numFmtId="2" fontId="2" fillId="6" borderId="23" xfId="0" applyNumberFormat="1" applyFont="1" applyFill="1" applyBorder="1"/>
    <xf numFmtId="0" fontId="8" fillId="0" borderId="0" xfId="0" applyFont="1" applyFill="1" applyAlignment="1">
      <alignment horizontal="left" vertical="top"/>
    </xf>
    <xf numFmtId="0" fontId="4" fillId="2" borderId="0" xfId="0" applyFont="1" applyFill="1" applyAlignment="1">
      <alignment horizontal="left" vertical="top"/>
    </xf>
    <xf numFmtId="0" fontId="5" fillId="2" borderId="0" xfId="0" applyFont="1" applyFill="1" applyAlignment="1">
      <alignment horizontal="left" vertical="top"/>
    </xf>
    <xf numFmtId="0" fontId="4" fillId="2" borderId="0" xfId="0" applyFont="1" applyFill="1" applyAlignment="1">
      <alignment horizontal="left" vertical="top"/>
    </xf>
    <xf numFmtId="0" fontId="7" fillId="0" borderId="0" xfId="0" applyFont="1" applyFill="1" applyAlignment="1">
      <alignment horizontal="center" vertical="top"/>
    </xf>
    <xf numFmtId="0" fontId="8" fillId="0" borderId="0" xfId="0" applyFont="1" applyFill="1" applyAlignment="1">
      <alignment horizontal="left" vertical="top"/>
    </xf>
    <xf numFmtId="12" fontId="7" fillId="0" borderId="0" xfId="0" applyNumberFormat="1" applyFont="1" applyFill="1" applyAlignment="1">
      <alignment horizontal="center" vertical="top"/>
    </xf>
    <xf numFmtId="12" fontId="7" fillId="0" borderId="0" xfId="0" applyNumberFormat="1" applyFont="1" applyFill="1" applyAlignment="1">
      <alignment horizontal="left" vertical="top"/>
    </xf>
    <xf numFmtId="0" fontId="7" fillId="0" borderId="0" xfId="0" applyFont="1" applyFill="1" applyAlignment="1">
      <alignment horizontal="left" vertical="top"/>
    </xf>
    <xf numFmtId="0" fontId="5" fillId="2" borderId="0" xfId="0" applyFont="1" applyFill="1" applyAlignment="1">
      <alignment horizontal="left" vertical="top"/>
    </xf>
    <xf numFmtId="0" fontId="7" fillId="6" borderId="0" xfId="0" applyFont="1" applyFill="1" applyAlignment="1">
      <alignment horizontal="left" vertical="top"/>
    </xf>
    <xf numFmtId="12" fontId="4" fillId="2" borderId="0" xfId="0" applyNumberFormat="1" applyFont="1" applyFill="1" applyAlignment="1">
      <alignment horizontal="left" vertical="top"/>
    </xf>
    <xf numFmtId="0" fontId="9" fillId="0" borderId="0" xfId="0" applyFont="1" applyFill="1" applyAlignment="1">
      <alignment horizontal="left" vertical="top"/>
    </xf>
    <xf numFmtId="2" fontId="4" fillId="2" borderId="0" xfId="0" applyNumberFormat="1" applyFont="1" applyFill="1" applyAlignment="1">
      <alignment horizontal="left" wrapText="1"/>
    </xf>
    <xf numFmtId="0" fontId="4" fillId="2" borderId="0" xfId="0" applyFont="1" applyFill="1" applyAlignment="1">
      <alignment horizontal="left" wrapText="1"/>
    </xf>
    <xf numFmtId="49" fontId="4" fillId="2" borderId="0" xfId="0" applyNumberFormat="1" applyFont="1" applyFill="1" applyAlignment="1">
      <alignment horizontal="left" wrapText="1"/>
    </xf>
    <xf numFmtId="164" fontId="4" fillId="2" borderId="0" xfId="0" applyNumberFormat="1" applyFont="1" applyFill="1" applyAlignment="1">
      <alignment horizontal="left" wrapText="1"/>
    </xf>
    <xf numFmtId="12" fontId="4" fillId="2" borderId="0" xfId="0" applyNumberFormat="1" applyFont="1" applyFill="1" applyAlignment="1">
      <alignment horizontal="left" wrapText="1"/>
    </xf>
    <xf numFmtId="12" fontId="5" fillId="8" borderId="0" xfId="0" applyNumberFormat="1" applyFont="1" applyFill="1" applyAlignment="1">
      <alignment horizontal="left" vertical="top"/>
    </xf>
    <xf numFmtId="0" fontId="5" fillId="8" borderId="0" xfId="0" applyFont="1" applyFill="1" applyAlignment="1">
      <alignment horizontal="left" vertical="top"/>
    </xf>
    <xf numFmtId="0" fontId="5" fillId="8" borderId="0" xfId="0" applyFont="1" applyFill="1" applyAlignment="1">
      <alignment horizontal="left" vertical="top" wrapText="1"/>
    </xf>
    <xf numFmtId="0" fontId="2" fillId="2" borderId="0" xfId="0" applyFont="1" applyFill="1" applyAlignment="1">
      <alignment horizontal="right"/>
    </xf>
    <xf numFmtId="0" fontId="1" fillId="2" borderId="0" xfId="0" applyFont="1" applyFill="1"/>
    <xf numFmtId="0" fontId="1" fillId="2" borderId="0" xfId="0" applyFont="1" applyFill="1" applyAlignment="1">
      <alignment horizontal="right"/>
    </xf>
    <xf numFmtId="0" fontId="3" fillId="2" borderId="28" xfId="0" applyFont="1" applyFill="1" applyBorder="1"/>
    <xf numFmtId="0" fontId="3" fillId="2" borderId="29" xfId="0" applyFont="1" applyFill="1" applyBorder="1"/>
    <xf numFmtId="0" fontId="3" fillId="2" borderId="26" xfId="0" applyFont="1" applyFill="1" applyBorder="1"/>
    <xf numFmtId="0" fontId="3" fillId="2" borderId="30" xfId="0" applyFont="1" applyFill="1" applyBorder="1"/>
    <xf numFmtId="0" fontId="3" fillId="2" borderId="31" xfId="0" applyFont="1" applyFill="1" applyBorder="1"/>
    <xf numFmtId="0" fontId="3" fillId="2" borderId="32" xfId="0" applyFont="1" applyFill="1" applyBorder="1"/>
    <xf numFmtId="0" fontId="2" fillId="4" borderId="27" xfId="0" applyFont="1" applyFill="1" applyBorder="1"/>
    <xf numFmtId="0" fontId="2" fillId="4" borderId="34" xfId="0" applyFont="1" applyFill="1" applyBorder="1"/>
    <xf numFmtId="0" fontId="2" fillId="4" borderId="35" xfId="0" applyFont="1" applyFill="1" applyBorder="1"/>
    <xf numFmtId="0" fontId="2" fillId="9" borderId="33" xfId="0" applyFont="1" applyFill="1" applyBorder="1"/>
  </cellXfs>
  <cellStyles count="1">
    <cellStyle name="Normal" xfId="0" builtinId="0"/>
  </cellStyles>
  <dxfs count="185">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A565D-02FB-480E-870E-F643EB26C74A}">
  <dimension ref="A2:I9"/>
  <sheetViews>
    <sheetView workbookViewId="0">
      <selection activeCell="F28" sqref="F28"/>
    </sheetView>
  </sheetViews>
  <sheetFormatPr defaultRowHeight="12.75" x14ac:dyDescent="0.2"/>
  <cols>
    <col min="1" max="1" width="12" style="100" bestFit="1" customWidth="1"/>
    <col min="2" max="3" width="10.42578125" style="38" bestFit="1" customWidth="1"/>
    <col min="4" max="4" width="11" style="38" bestFit="1" customWidth="1"/>
    <col min="5" max="5" width="10.140625" style="38" bestFit="1" customWidth="1"/>
    <col min="6" max="6" width="10.7109375" style="38" bestFit="1" customWidth="1"/>
    <col min="7" max="7" width="10.140625" style="38" bestFit="1" customWidth="1"/>
    <col min="8" max="8" width="9.85546875" style="38" bestFit="1" customWidth="1"/>
    <col min="9" max="16384" width="9.140625" style="38"/>
  </cols>
  <sheetData>
    <row r="2" spans="1:9" ht="13.5" thickBot="1" x14ac:dyDescent="0.25">
      <c r="B2" s="101" t="s">
        <v>403</v>
      </c>
      <c r="C2" s="101" t="s">
        <v>404</v>
      </c>
      <c r="D2" s="101" t="s">
        <v>405</v>
      </c>
      <c r="E2" s="101" t="s">
        <v>406</v>
      </c>
      <c r="F2" s="101" t="s">
        <v>407</v>
      </c>
      <c r="G2" s="101" t="s">
        <v>408</v>
      </c>
      <c r="H2" s="101" t="s">
        <v>409</v>
      </c>
    </row>
    <row r="3" spans="1:9" ht="13.5" thickBot="1" x14ac:dyDescent="0.25">
      <c r="A3" s="102" t="s">
        <v>397</v>
      </c>
      <c r="B3" s="109">
        <v>10</v>
      </c>
      <c r="C3" s="109">
        <v>10</v>
      </c>
      <c r="D3" s="109">
        <v>10</v>
      </c>
      <c r="E3" s="109">
        <v>10</v>
      </c>
      <c r="F3" s="109">
        <v>10</v>
      </c>
      <c r="G3" s="109">
        <v>10</v>
      </c>
      <c r="H3" s="109">
        <v>10</v>
      </c>
      <c r="I3" s="103" t="s">
        <v>417</v>
      </c>
    </row>
    <row r="4" spans="1:9" ht="13.5" thickBot="1" x14ac:dyDescent="0.25">
      <c r="A4" s="102" t="s">
        <v>400</v>
      </c>
      <c r="B4" s="109">
        <v>1</v>
      </c>
      <c r="C4" s="109">
        <v>1</v>
      </c>
      <c r="D4" s="109">
        <v>1</v>
      </c>
      <c r="E4" s="109">
        <v>1</v>
      </c>
      <c r="F4" s="109">
        <v>1</v>
      </c>
      <c r="G4" s="109">
        <v>1</v>
      </c>
      <c r="H4" s="111">
        <v>1</v>
      </c>
      <c r="I4" s="104" t="s">
        <v>420</v>
      </c>
    </row>
    <row r="5" spans="1:9" ht="13.5" thickBot="1" x14ac:dyDescent="0.25">
      <c r="A5" s="102" t="s">
        <v>398</v>
      </c>
      <c r="B5" s="109">
        <v>10</v>
      </c>
      <c r="C5" s="109">
        <v>10</v>
      </c>
      <c r="D5" s="109">
        <v>10</v>
      </c>
      <c r="E5" s="109">
        <v>10</v>
      </c>
      <c r="F5" s="109">
        <v>10</v>
      </c>
      <c r="G5" s="110">
        <v>10</v>
      </c>
      <c r="H5" s="112"/>
      <c r="I5" s="104" t="s">
        <v>418</v>
      </c>
    </row>
    <row r="6" spans="1:9" ht="13.5" thickBot="1" x14ac:dyDescent="0.25">
      <c r="A6" s="102" t="s">
        <v>401</v>
      </c>
      <c r="B6" s="109">
        <v>1</v>
      </c>
      <c r="C6" s="109">
        <v>1</v>
      </c>
      <c r="D6" s="109">
        <v>1</v>
      </c>
      <c r="E6" s="109">
        <v>1</v>
      </c>
      <c r="F6" s="109">
        <v>1</v>
      </c>
      <c r="G6" s="110">
        <v>1</v>
      </c>
      <c r="H6" s="112"/>
      <c r="I6" s="104" t="s">
        <v>421</v>
      </c>
    </row>
    <row r="7" spans="1:9" ht="13.5" thickBot="1" x14ac:dyDescent="0.25">
      <c r="A7" s="102" t="s">
        <v>399</v>
      </c>
      <c r="B7" s="109">
        <v>10</v>
      </c>
      <c r="C7" s="109">
        <v>10</v>
      </c>
      <c r="D7" s="109">
        <v>10</v>
      </c>
      <c r="E7" s="109">
        <v>10</v>
      </c>
      <c r="F7" s="109">
        <v>10</v>
      </c>
      <c r="G7" s="110">
        <v>10</v>
      </c>
      <c r="H7" s="112"/>
      <c r="I7" s="104" t="s">
        <v>419</v>
      </c>
    </row>
    <row r="8" spans="1:9" ht="13.5" thickBot="1" x14ac:dyDescent="0.25">
      <c r="A8" s="102" t="s">
        <v>402</v>
      </c>
      <c r="B8" s="109">
        <v>1</v>
      </c>
      <c r="C8" s="109">
        <v>1</v>
      </c>
      <c r="D8" s="109">
        <v>1</v>
      </c>
      <c r="E8" s="109">
        <v>1</v>
      </c>
      <c r="F8" s="109">
        <v>1</v>
      </c>
      <c r="G8" s="110">
        <v>1</v>
      </c>
      <c r="H8" s="112"/>
      <c r="I8" s="105" t="s">
        <v>422</v>
      </c>
    </row>
    <row r="9" spans="1:9" ht="13.5" thickBot="1" x14ac:dyDescent="0.25">
      <c r="B9" s="106" t="s">
        <v>410</v>
      </c>
      <c r="C9" s="107" t="s">
        <v>411</v>
      </c>
      <c r="D9" s="107" t="s">
        <v>412</v>
      </c>
      <c r="E9" s="107" t="s">
        <v>413</v>
      </c>
      <c r="F9" s="107" t="s">
        <v>414</v>
      </c>
      <c r="G9" s="107" t="s">
        <v>415</v>
      </c>
      <c r="H9" s="108" t="s">
        <v>416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D8F90-B49A-4F27-A51C-C9DAC7C45CC5}">
  <dimension ref="A1:AE402"/>
  <sheetViews>
    <sheetView zoomScaleNormal="100" workbookViewId="0">
      <selection activeCell="D12" sqref="D12"/>
    </sheetView>
  </sheetViews>
  <sheetFormatPr defaultRowHeight="15" x14ac:dyDescent="0.25"/>
  <cols>
    <col min="1" max="1" width="2.140625" style="48" bestFit="1" customWidth="1"/>
    <col min="2" max="2" width="8.85546875" style="48" bestFit="1" customWidth="1"/>
    <col min="3" max="3" width="4.85546875" style="47" bestFit="1" customWidth="1"/>
    <col min="4" max="4" width="84.85546875" style="48" customWidth="1"/>
    <col min="5" max="5" width="14.42578125" style="52" bestFit="1" customWidth="1"/>
    <col min="6" max="6" width="4.85546875" style="52" bestFit="1" customWidth="1"/>
    <col min="7" max="7" width="11.7109375" style="52" bestFit="1" customWidth="1"/>
    <col min="8" max="8" width="2.7109375" style="52" customWidth="1"/>
    <col min="9" max="9" width="11.5703125" style="53" bestFit="1" customWidth="1"/>
    <col min="10" max="10" width="12.42578125" style="52" bestFit="1" customWidth="1"/>
    <col min="11" max="11" width="28.5703125" style="52" bestFit="1" customWidth="1"/>
    <col min="12" max="12" width="11.85546875" style="54" bestFit="1" customWidth="1"/>
    <col min="13" max="13" width="10" style="55" bestFit="1" customWidth="1"/>
    <col min="14" max="14" width="8.5703125" style="55" bestFit="1" customWidth="1"/>
    <col min="15" max="15" width="10.42578125" style="55" bestFit="1" customWidth="1"/>
    <col min="16" max="16" width="9.140625" style="55" bestFit="1" customWidth="1"/>
    <col min="17" max="17" width="11" style="55" bestFit="1" customWidth="1"/>
    <col min="18" max="18" width="8.28515625" style="56" bestFit="1" customWidth="1"/>
    <col min="19" max="19" width="7.42578125" style="56" bestFit="1" customWidth="1"/>
    <col min="20" max="20" width="9.140625" style="55" bestFit="1" customWidth="1"/>
    <col min="21" max="21" width="27.42578125" style="52" customWidth="1"/>
    <col min="22" max="22" width="10" style="52" bestFit="1" customWidth="1"/>
    <col min="23" max="23" width="8.28515625" style="57" bestFit="1" customWidth="1"/>
    <col min="24" max="24" width="9.140625" style="52" bestFit="1" customWidth="1"/>
    <col min="25" max="25" width="28.5703125" style="52" bestFit="1" customWidth="1"/>
    <col min="26" max="26" width="52.5703125" style="58" customWidth="1"/>
    <col min="27" max="27" width="9.7109375" style="52" bestFit="1" customWidth="1"/>
    <col min="28" max="28" width="8.140625" style="52" bestFit="1" customWidth="1"/>
    <col min="29" max="29" width="9" style="52" bestFit="1" customWidth="1"/>
    <col min="30" max="30" width="9.140625" style="52" bestFit="1" customWidth="1"/>
    <col min="31" max="31" width="9.140625" style="52" customWidth="1"/>
    <col min="32" max="16384" width="9.140625" style="52"/>
  </cols>
  <sheetData>
    <row r="1" spans="1:31" s="81" customFormat="1" ht="15.75" x14ac:dyDescent="0.25">
      <c r="A1" s="83" t="s">
        <v>381</v>
      </c>
      <c r="B1" s="83"/>
      <c r="C1" s="83"/>
      <c r="D1" s="83"/>
      <c r="E1" s="51" t="s">
        <v>383</v>
      </c>
      <c r="F1" s="82"/>
      <c r="G1" s="82"/>
      <c r="I1" s="53"/>
      <c r="L1" s="54"/>
      <c r="M1" s="55"/>
      <c r="N1" s="55"/>
      <c r="O1" s="55"/>
      <c r="P1" s="55"/>
      <c r="Q1" s="55"/>
      <c r="R1" s="56"/>
      <c r="S1" s="56"/>
      <c r="T1" s="55"/>
      <c r="W1" s="57"/>
      <c r="Z1" s="58"/>
    </row>
    <row r="2" spans="1:31" s="81" customFormat="1" ht="24" x14ac:dyDescent="0.2">
      <c r="A2" s="83" t="s">
        <v>382</v>
      </c>
      <c r="B2" s="83"/>
      <c r="C2" s="83"/>
      <c r="D2" s="83"/>
      <c r="E2" s="80" t="s">
        <v>60</v>
      </c>
      <c r="F2" s="55">
        <v>10</v>
      </c>
      <c r="G2" s="55"/>
      <c r="I2" s="92" t="s">
        <v>58</v>
      </c>
      <c r="J2" s="93" t="s">
        <v>59</v>
      </c>
      <c r="K2" s="93" t="s">
        <v>18</v>
      </c>
      <c r="L2" s="94" t="s">
        <v>57</v>
      </c>
      <c r="M2" s="92" t="s">
        <v>159</v>
      </c>
      <c r="N2" s="92" t="s">
        <v>160</v>
      </c>
      <c r="O2" s="92" t="s">
        <v>161</v>
      </c>
      <c r="P2" s="92" t="s">
        <v>162</v>
      </c>
      <c r="Q2" s="93" t="s">
        <v>254</v>
      </c>
      <c r="R2" s="95" t="s">
        <v>122</v>
      </c>
      <c r="S2" s="95" t="s">
        <v>123</v>
      </c>
      <c r="T2" s="92" t="s">
        <v>121</v>
      </c>
      <c r="U2" s="93" t="s">
        <v>23</v>
      </c>
      <c r="V2" s="93" t="s">
        <v>266</v>
      </c>
      <c r="W2" s="96" t="s">
        <v>263</v>
      </c>
      <c r="X2" s="93" t="s">
        <v>264</v>
      </c>
      <c r="Y2" s="93" t="s">
        <v>265</v>
      </c>
      <c r="Z2" s="93" t="s">
        <v>379</v>
      </c>
      <c r="AA2" s="93" t="s">
        <v>267</v>
      </c>
      <c r="AB2" s="93" t="s">
        <v>268</v>
      </c>
      <c r="AC2" s="93" t="s">
        <v>269</v>
      </c>
      <c r="AD2" s="93" t="s">
        <v>270</v>
      </c>
      <c r="AE2" s="93" t="s">
        <v>380</v>
      </c>
    </row>
    <row r="3" spans="1:31" s="81" customFormat="1" ht="15.75" thickBot="1" x14ac:dyDescent="0.3">
      <c r="A3" s="84"/>
      <c r="B3" s="84"/>
      <c r="C3" s="84"/>
      <c r="D3" s="84"/>
      <c r="E3" s="80" t="s">
        <v>61</v>
      </c>
      <c r="F3" s="55">
        <v>10</v>
      </c>
      <c r="G3" s="55"/>
      <c r="I3" s="55"/>
      <c r="L3" s="54"/>
      <c r="M3" s="55"/>
      <c r="N3" s="55"/>
      <c r="O3" s="55"/>
      <c r="P3" s="55"/>
      <c r="Q3" s="55"/>
      <c r="R3" s="56"/>
      <c r="S3" s="56"/>
      <c r="T3" s="55"/>
      <c r="W3" s="57"/>
      <c r="Z3" s="58"/>
    </row>
    <row r="4" spans="1:31" s="81" customFormat="1" ht="15.75" thickBot="1" x14ac:dyDescent="0.3">
      <c r="A4" s="84" t="s">
        <v>394</v>
      </c>
      <c r="B4" s="84"/>
      <c r="C4" s="84"/>
      <c r="D4" s="84"/>
      <c r="E4" s="80" t="s">
        <v>17</v>
      </c>
      <c r="F4" s="59">
        <f>F3/F2</f>
        <v>1</v>
      </c>
      <c r="G4" s="60" t="s">
        <v>384</v>
      </c>
      <c r="I4" s="55"/>
      <c r="L4" s="54"/>
      <c r="M4" s="55"/>
      <c r="N4" s="55"/>
      <c r="O4" s="55"/>
      <c r="P4" s="55"/>
      <c r="Q4" s="55"/>
      <c r="R4" s="56"/>
      <c r="S4" s="56"/>
      <c r="T4" s="55"/>
      <c r="W4" s="57"/>
      <c r="Z4" s="58"/>
    </row>
    <row r="5" spans="1:31" s="81" customFormat="1" x14ac:dyDescent="0.25">
      <c r="A5" s="79" t="s">
        <v>22</v>
      </c>
      <c r="B5" s="61">
        <f>Q5</f>
        <v>2</v>
      </c>
      <c r="C5" s="47" t="str">
        <f>IF(L5="","",L5)</f>
        <v/>
      </c>
      <c r="D5" s="79" t="str">
        <f t="shared" ref="D5:D13" si="0">_xlfn.CONCAT(K5, U5)</f>
        <v>chopped tomatoes</v>
      </c>
      <c r="H5" s="62"/>
      <c r="I5" s="63">
        <v>2</v>
      </c>
      <c r="J5" s="64"/>
      <c r="K5" s="64" t="s">
        <v>385</v>
      </c>
      <c r="L5" s="65"/>
      <c r="M5" s="55">
        <f>INDEX(itemGPerQty, MATCH(K5, itemNames, 0))</f>
        <v>0.13250000000000001</v>
      </c>
      <c r="N5" s="55">
        <f>INDEX(itemMlPerQty, MATCH(K5, itemNames, 0))</f>
        <v>0</v>
      </c>
      <c r="O5" s="55">
        <f>IF(J5 = "", I5 * M5, IF(ISNA(CONVERT(I5, J5, "kg")), CONVERT(I5, J5, "l") * IF(N5 &lt;&gt; 0, M5 / N5, 0), CONVERT(I5, J5, "kg")))</f>
        <v>0.26500000000000001</v>
      </c>
      <c r="P5" s="55">
        <f>IF(J5 = "", I5 * N5, IF(ISNA(CONVERT(I5, J5, "l")), CONVERT(I5, J5, "kg") * IF(M5 &lt;&gt; 0, N5 / M5, 0), CONVERT(I5, J5, "l")))</f>
        <v>0</v>
      </c>
      <c r="Q5" s="55">
        <f>MROUND(IF(AND(J5 = "", L5 = ""), I5 * recipe14Scale, IF(ISNA(CONVERT(O5, "kg", L5)), CONVERT(P5 * recipe14Scale, "l", L5), CONVERT(O5 * recipe14Scale, "kg", L5))), roundTo)</f>
        <v>2</v>
      </c>
      <c r="R5" s="56">
        <f>IF(L5 = "", Q5 * M5, IF(ISNA(CONVERT(Q5, L5, "kg")), CONVERT(Q5, L5, "l") * IF(N5 &lt;&gt; 0, M5 / N5, 0), CONVERT(Q5, L5, "kg")))</f>
        <v>0.26500000000000001</v>
      </c>
      <c r="S5" s="56">
        <f>IF(R5 = 0, IF(L5 = "", Q5 * N5, IF(ISNA(CONVERT(Q5, L5, "l")), CONVERT(Q5, L5, "kg") * IF(M5 &lt;&gt; 0, N5 / M5, 0), CONVERT(Q5, L5, "l"))), 0)</f>
        <v>0</v>
      </c>
      <c r="T5" s="55">
        <f>IF(AND(R5 = 0, S5 = 0, J5 = "", L5 = ""), Q5, 0)</f>
        <v>0</v>
      </c>
      <c r="V5" s="81" t="b">
        <f>INDEX(itemPrepMethods, MATCH(K5, itemNames, 0))="chop"</f>
        <v>1</v>
      </c>
      <c r="W5" s="66">
        <f>IF(V5, Q5, "")</f>
        <v>2</v>
      </c>
      <c r="X5" s="67" t="str">
        <f t="shared" ref="X5" si="1">IF(V5, IF(L5 = "", "", L5), "")</f>
        <v/>
      </c>
      <c r="Y5" s="67" t="str">
        <f>IF(V5, K5, "")</f>
        <v>chopped tomatoes</v>
      </c>
      <c r="Z5" s="68"/>
      <c r="AA5" s="81" t="b">
        <f>INDEX(itemPrepMethods, MATCH(K5, itemNames, 0))="soak"</f>
        <v>0</v>
      </c>
      <c r="AB5" s="67" t="str">
        <f>IF(AA5, Q5, "")</f>
        <v/>
      </c>
      <c r="AC5" s="67" t="str">
        <f>IF(AA5, IF(L5 = "", "", L5), "")</f>
        <v/>
      </c>
      <c r="AD5" s="67" t="str">
        <f>IF(AA5, K5, "")</f>
        <v/>
      </c>
      <c r="AE5" s="67"/>
    </row>
    <row r="6" spans="1:31" s="81" customFormat="1" x14ac:dyDescent="0.25">
      <c r="A6" s="79" t="s">
        <v>22</v>
      </c>
      <c r="B6" s="61">
        <f>Q6</f>
        <v>0.5</v>
      </c>
      <c r="C6" s="47" t="str">
        <f>IF(L6="","",L6)</f>
        <v/>
      </c>
      <c r="D6" s="79" t="str">
        <f t="shared" si="0"/>
        <v>sliced cucumbers</v>
      </c>
      <c r="H6" s="62"/>
      <c r="I6" s="63">
        <v>0.5</v>
      </c>
      <c r="J6" s="64"/>
      <c r="K6" s="64" t="s">
        <v>387</v>
      </c>
      <c r="L6" s="65"/>
      <c r="M6" s="55">
        <f>INDEX(itemGPerQty, MATCH(K6, itemNames, 0))</f>
        <v>0.30599999999999999</v>
      </c>
      <c r="N6" s="55">
        <f>INDEX(itemMlPerQty, MATCH(K6, itemNames, 0))</f>
        <v>0</v>
      </c>
      <c r="O6" s="55">
        <f>IF(J6 = "", I6 * M6, IF(ISNA(CONVERT(I6, J6, "kg")), CONVERT(I6, J6, "l") * IF(N6 &lt;&gt; 0, M6 / N6, 0), CONVERT(I6, J6, "kg")))</f>
        <v>0.153</v>
      </c>
      <c r="P6" s="55">
        <f>IF(J6 = "", I6 * N6, IF(ISNA(CONVERT(I6, J6, "l")), CONVERT(I6, J6, "kg") * IF(M6 &lt;&gt; 0, N6 / M6, 0), CONVERT(I6, J6, "l")))</f>
        <v>0</v>
      </c>
      <c r="Q6" s="55">
        <f>MROUND(IF(AND(J6 = "", L6 = ""), I6 * recipe14Scale, IF(ISNA(CONVERT(O6, "kg", L6)), CONVERT(P6 * recipe14Scale, "l", L6), CONVERT(O6 * recipe14Scale, "kg", L6))), roundTo)</f>
        <v>0.5</v>
      </c>
      <c r="R6" s="56">
        <f>IF(L6 = "", Q6 * M6, IF(ISNA(CONVERT(Q6, L6, "kg")), CONVERT(Q6, L6, "l") * IF(N6 &lt;&gt; 0, M6 / N6, 0), CONVERT(Q6, L6, "kg")))</f>
        <v>0.153</v>
      </c>
      <c r="S6" s="56">
        <f>IF(R6 = 0, IF(L6 = "", Q6 * N6, IF(ISNA(CONVERT(Q6, L6, "l")), CONVERT(Q6, L6, "kg") * IF(M6 &lt;&gt; 0, N6 / M6, 0), CONVERT(Q6, L6, "l"))), 0)</f>
        <v>0</v>
      </c>
      <c r="T6" s="55">
        <f>IF(AND(R6 = 0, S6 = 0, J6 = "", L6 = ""), Q6, 0)</f>
        <v>0</v>
      </c>
      <c r="V6" s="81" t="b">
        <f>INDEX(itemPrepMethods, MATCH(K6, itemNames, 0))="chop"</f>
        <v>1</v>
      </c>
      <c r="W6" s="66">
        <f>IF(V6, Q6, "")</f>
        <v>0.5</v>
      </c>
      <c r="X6" s="67" t="str">
        <f t="shared" ref="X6:X13" si="2">IF(V6, IF(L6 = "", "", L6), "")</f>
        <v/>
      </c>
      <c r="Y6" s="67" t="str">
        <f>IF(V6, K6, "")</f>
        <v>sliced cucumbers</v>
      </c>
      <c r="Z6" s="68"/>
      <c r="AA6" s="81" t="b">
        <f>INDEX(itemPrepMethods, MATCH(K6, itemNames, 0))="soak"</f>
        <v>0</v>
      </c>
      <c r="AB6" s="67" t="str">
        <f>IF(AA6, Q6, "")</f>
        <v/>
      </c>
      <c r="AC6" s="67" t="str">
        <f>IF(AA6, IF(L6 = "", "", L6), "")</f>
        <v/>
      </c>
      <c r="AD6" s="67" t="str">
        <f>IF(AA6, K6, "")</f>
        <v/>
      </c>
      <c r="AE6" s="67"/>
    </row>
    <row r="7" spans="1:31" s="81" customFormat="1" x14ac:dyDescent="0.25">
      <c r="A7" s="79" t="s">
        <v>22</v>
      </c>
      <c r="B7" s="61">
        <f>Q7</f>
        <v>0.5</v>
      </c>
      <c r="C7" s="47" t="str">
        <f>IF(L7="","",L7)</f>
        <v/>
      </c>
      <c r="D7" s="79" t="str">
        <f t="shared" si="0"/>
        <v>grated carrots</v>
      </c>
      <c r="H7" s="62"/>
      <c r="I7" s="63">
        <v>0.5</v>
      </c>
      <c r="J7" s="64"/>
      <c r="K7" s="64" t="s">
        <v>388</v>
      </c>
      <c r="L7" s="65"/>
      <c r="M7" s="55">
        <f>INDEX(itemGPerQty, MATCH(K7, itemNames, 0))</f>
        <v>0</v>
      </c>
      <c r="N7" s="55">
        <f>INDEX(itemMlPerQty, MATCH(K7, itemNames, 0))</f>
        <v>0</v>
      </c>
      <c r="O7" s="55">
        <f>IF(J7 = "", I7 * M7, IF(ISNA(CONVERT(I7, J7, "kg")), CONVERT(I7, J7, "l") * IF(N7 &lt;&gt; 0, M7 / N7, 0), CONVERT(I7, J7, "kg")))</f>
        <v>0</v>
      </c>
      <c r="P7" s="55">
        <f>IF(J7 = "", I7 * N7, IF(ISNA(CONVERT(I7, J7, "l")), CONVERT(I7, J7, "kg") * IF(M7 &lt;&gt; 0, N7 / M7, 0), CONVERT(I7, J7, "l")))</f>
        <v>0</v>
      </c>
      <c r="Q7" s="55">
        <f>MROUND(IF(AND(J7 = "", L7 = ""), I7 * recipe14Scale, IF(ISNA(CONVERT(O7, "kg", L7)), CONVERT(P7 * recipe14Scale, "l", L7), CONVERT(O7 * recipe14Scale, "kg", L7))), roundTo)</f>
        <v>0.5</v>
      </c>
      <c r="R7" s="56">
        <f>IF(L7 = "", Q7 * M7, IF(ISNA(CONVERT(Q7, L7, "kg")), CONVERT(Q7, L7, "l") * IF(N7 &lt;&gt; 0, M7 / N7, 0), CONVERT(Q7, L7, "kg")))</f>
        <v>0</v>
      </c>
      <c r="S7" s="56">
        <f>IF(R7 = 0, IF(L7 = "", Q7 * N7, IF(ISNA(CONVERT(Q7, L7, "l")), CONVERT(Q7, L7, "kg") * IF(M7 &lt;&gt; 0, N7 / M7, 0), CONVERT(Q7, L7, "l"))), 0)</f>
        <v>0</v>
      </c>
      <c r="T7" s="55">
        <f>IF(AND(R7 = 0, S7 = 0, J7 = "", L7 = ""), Q7, 0)</f>
        <v>0.5</v>
      </c>
      <c r="V7" s="81" t="b">
        <f>INDEX(itemPrepMethods, MATCH(K7, itemNames, 0))="chop"</f>
        <v>1</v>
      </c>
      <c r="W7" s="66">
        <f>IF(V7, Q7, "")</f>
        <v>0.5</v>
      </c>
      <c r="X7" s="67" t="str">
        <f t="shared" si="2"/>
        <v/>
      </c>
      <c r="Y7" s="67" t="str">
        <f>IF(V7, K7, "")</f>
        <v>grated carrots</v>
      </c>
      <c r="Z7" s="68"/>
      <c r="AA7" s="81" t="b">
        <f>INDEX(itemPrepMethods, MATCH(K7, itemNames, 0))="soak"</f>
        <v>0</v>
      </c>
      <c r="AB7" s="67" t="str">
        <f>IF(AA7, Q7, "")</f>
        <v/>
      </c>
      <c r="AC7" s="67" t="str">
        <f>IF(AA7, IF(L7 = "", "", L7), "")</f>
        <v/>
      </c>
      <c r="AD7" s="67" t="str">
        <f>IF(AA7, K7, "")</f>
        <v/>
      </c>
      <c r="AE7" s="67"/>
    </row>
    <row r="8" spans="1:31" s="81" customFormat="1" x14ac:dyDescent="0.25">
      <c r="A8" s="79" t="s">
        <v>22</v>
      </c>
      <c r="B8" s="61">
        <f>Q8</f>
        <v>1.5</v>
      </c>
      <c r="C8" s="47" t="str">
        <f>IF(L8="","",L8)</f>
        <v/>
      </c>
      <c r="D8" s="79" t="str">
        <f t="shared" si="0"/>
        <v>sliced celery stalks</v>
      </c>
      <c r="H8" s="62"/>
      <c r="I8" s="63">
        <v>1.5</v>
      </c>
      <c r="J8" s="64"/>
      <c r="K8" s="64" t="s">
        <v>207</v>
      </c>
      <c r="L8" s="65"/>
      <c r="M8" s="55">
        <f>INDEX(itemGPerQty, MATCH(K8, itemNames, 0))</f>
        <v>0</v>
      </c>
      <c r="N8" s="55">
        <f>INDEX(itemMlPerQty, MATCH(K8, itemNames, 0))</f>
        <v>0</v>
      </c>
      <c r="O8" s="55">
        <f>IF(J8 = "", I8 * M8, IF(ISNA(CONVERT(I8, J8, "kg")), CONVERT(I8, J8, "l") * IF(N8 &lt;&gt; 0, M8 / N8, 0), CONVERT(I8, J8, "kg")))</f>
        <v>0</v>
      </c>
      <c r="P8" s="55">
        <f>IF(J8 = "", I8 * N8, IF(ISNA(CONVERT(I8, J8, "l")), CONVERT(I8, J8, "kg") * IF(M8 &lt;&gt; 0, N8 / M8, 0), CONVERT(I8, J8, "l")))</f>
        <v>0</v>
      </c>
      <c r="Q8" s="55">
        <f>MROUND(IF(AND(J8 = "", L8 = ""), I8 * recipe14Scale, IF(ISNA(CONVERT(O8, "kg", L8)), CONVERT(P8 * recipe14Scale, "l", L8), CONVERT(O8 * recipe14Scale, "kg", L8))), roundTo)</f>
        <v>1.5</v>
      </c>
      <c r="R8" s="56">
        <f>IF(L8 = "", Q8 * M8, IF(ISNA(CONVERT(Q8, L8, "kg")), CONVERT(Q8, L8, "l") * IF(N8 &lt;&gt; 0, M8 / N8, 0), CONVERT(Q8, L8, "kg")))</f>
        <v>0</v>
      </c>
      <c r="S8" s="56">
        <f>IF(R8 = 0, IF(L8 = "", Q8 * N8, IF(ISNA(CONVERT(Q8, L8, "l")), CONVERT(Q8, L8, "kg") * IF(M8 &lt;&gt; 0, N8 / M8, 0), CONVERT(Q8, L8, "l"))), 0)</f>
        <v>0</v>
      </c>
      <c r="T8" s="55">
        <f>IF(AND(R8 = 0, S8 = 0, J8 = "", L8 = ""), Q8, 0)</f>
        <v>1.5</v>
      </c>
      <c r="V8" s="81" t="b">
        <f>INDEX(itemPrepMethods, MATCH(K8, itemNames, 0))="chop"</f>
        <v>1</v>
      </c>
      <c r="W8" s="66">
        <f>IF(V8, Q8, "")</f>
        <v>1.5</v>
      </c>
      <c r="X8" s="67" t="str">
        <f t="shared" si="2"/>
        <v/>
      </c>
      <c r="Y8" s="67" t="str">
        <f>IF(V8, K8, "")</f>
        <v>sliced celery stalks</v>
      </c>
      <c r="Z8" s="68"/>
      <c r="AA8" s="81" t="b">
        <f>INDEX(itemPrepMethods, MATCH(K8, itemNames, 0))="soak"</f>
        <v>0</v>
      </c>
      <c r="AB8" s="67" t="str">
        <f>IF(AA8, Q8, "")</f>
        <v/>
      </c>
      <c r="AC8" s="67" t="str">
        <f>IF(AA8, IF(L8 = "", "", L8), "")</f>
        <v/>
      </c>
      <c r="AD8" s="67" t="str">
        <f>IF(AA8, K8, "")</f>
        <v/>
      </c>
      <c r="AE8" s="67"/>
    </row>
    <row r="9" spans="1:31" s="81" customFormat="1" x14ac:dyDescent="0.25">
      <c r="A9" s="79" t="s">
        <v>22</v>
      </c>
      <c r="B9" s="61">
        <f>Q9</f>
        <v>0.5</v>
      </c>
      <c r="C9" s="47" t="str">
        <f>IF(L9="","",L9)</f>
        <v/>
      </c>
      <c r="D9" s="79" t="str">
        <f t="shared" si="0"/>
        <v>sliced green capsicums</v>
      </c>
      <c r="H9" s="62"/>
      <c r="I9" s="63">
        <v>0.5</v>
      </c>
      <c r="J9" s="64"/>
      <c r="K9" s="64" t="s">
        <v>389</v>
      </c>
      <c r="L9" s="65"/>
      <c r="M9" s="55">
        <f>INDEX(itemGPerQty, MATCH(K9, itemNames, 0))</f>
        <v>0</v>
      </c>
      <c r="N9" s="55">
        <f>INDEX(itemMlPerQty, MATCH(K9, itemNames, 0))</f>
        <v>0</v>
      </c>
      <c r="O9" s="55">
        <f>IF(J9 = "", I9 * M9, IF(ISNA(CONVERT(I9, J9, "kg")), CONVERT(I9, J9, "l") * IF(N9 &lt;&gt; 0, M9 / N9, 0), CONVERT(I9, J9, "kg")))</f>
        <v>0</v>
      </c>
      <c r="P9" s="55">
        <f>IF(J9 = "", I9 * N9, IF(ISNA(CONVERT(I9, J9, "l")), CONVERT(I9, J9, "kg") * IF(M9 &lt;&gt; 0, N9 / M9, 0), CONVERT(I9, J9, "l")))</f>
        <v>0</v>
      </c>
      <c r="Q9" s="55">
        <f>MROUND(IF(AND(J9 = "", L9 = ""), I9 * recipe14Scale, IF(ISNA(CONVERT(O9, "kg", L9)), CONVERT(P9 * recipe14Scale, "l", L9), CONVERT(O9 * recipe14Scale, "kg", L9))), roundTo)</f>
        <v>0.5</v>
      </c>
      <c r="R9" s="56">
        <f>IF(L9 = "", Q9 * M9, IF(ISNA(CONVERT(Q9, L9, "kg")), CONVERT(Q9, L9, "l") * IF(N9 &lt;&gt; 0, M9 / N9, 0), CONVERT(Q9, L9, "kg")))</f>
        <v>0</v>
      </c>
      <c r="S9" s="56">
        <f>IF(R9 = 0, IF(L9 = "", Q9 * N9, IF(ISNA(CONVERT(Q9, L9, "l")), CONVERT(Q9, L9, "kg") * IF(M9 &lt;&gt; 0, N9 / M9, 0), CONVERT(Q9, L9, "l"))), 0)</f>
        <v>0</v>
      </c>
      <c r="T9" s="55">
        <f>IF(AND(R9 = 0, S9 = 0, J9 = "", L9 = ""), Q9, 0)</f>
        <v>0.5</v>
      </c>
      <c r="V9" s="81" t="b">
        <f>INDEX(itemPrepMethods, MATCH(K9, itemNames, 0))="chop"</f>
        <v>1</v>
      </c>
      <c r="W9" s="66">
        <f>IF(V9, Q9, "")</f>
        <v>0.5</v>
      </c>
      <c r="X9" s="67" t="str">
        <f t="shared" si="2"/>
        <v/>
      </c>
      <c r="Y9" s="67" t="str">
        <f>IF(V9, K9, "")</f>
        <v>sliced green capsicums</v>
      </c>
      <c r="Z9" s="68"/>
      <c r="AA9" s="81" t="b">
        <f>INDEX(itemPrepMethods, MATCH(K9, itemNames, 0))="soak"</f>
        <v>0</v>
      </c>
      <c r="AB9" s="67" t="str">
        <f>IF(AA9, Q9, "")</f>
        <v/>
      </c>
      <c r="AC9" s="67" t="str">
        <f>IF(AA9, IF(L9 = "", "", L9), "")</f>
        <v/>
      </c>
      <c r="AD9" s="67" t="str">
        <f>IF(AA9, K9, "")</f>
        <v/>
      </c>
      <c r="AE9" s="67"/>
    </row>
    <row r="10" spans="1:31" s="81" customFormat="1" x14ac:dyDescent="0.25">
      <c r="A10" s="79" t="s">
        <v>22</v>
      </c>
      <c r="B10" s="61">
        <f>Q10</f>
        <v>1</v>
      </c>
      <c r="C10" s="47" t="str">
        <f>IF(L10="","",L10)</f>
        <v/>
      </c>
      <c r="D10" s="79" t="str">
        <f t="shared" si="0"/>
        <v>shredded lettuces</v>
      </c>
      <c r="H10" s="62"/>
      <c r="I10" s="63">
        <v>1</v>
      </c>
      <c r="J10" s="64"/>
      <c r="K10" s="64" t="s">
        <v>390</v>
      </c>
      <c r="L10" s="65"/>
      <c r="M10" s="55">
        <f>INDEX(itemGPerQty, MATCH(K10, itemNames, 0))</f>
        <v>0.84399999999999997</v>
      </c>
      <c r="N10" s="55">
        <f>INDEX(itemMlPerQty, MATCH(K10, itemNames, 0))</f>
        <v>0</v>
      </c>
      <c r="O10" s="55">
        <f>IF(J10 = "", I10 * M10, IF(ISNA(CONVERT(I10, J10, "kg")), CONVERT(I10, J10, "l") * IF(N10 &lt;&gt; 0, M10 / N10, 0), CONVERT(I10, J10, "kg")))</f>
        <v>0.84399999999999997</v>
      </c>
      <c r="P10" s="55">
        <f>IF(J10 = "", I10 * N10, IF(ISNA(CONVERT(I10, J10, "l")), CONVERT(I10, J10, "kg") * IF(M10 &lt;&gt; 0, N10 / M10, 0), CONVERT(I10, J10, "l")))</f>
        <v>0</v>
      </c>
      <c r="Q10" s="55">
        <f>MROUND(IF(AND(J10 = "", L10 = ""), I10 * recipe14Scale, IF(ISNA(CONVERT(O10, "kg", L10)), CONVERT(P10 * recipe14Scale, "l", L10), CONVERT(O10 * recipe14Scale, "kg", L10))), roundTo)</f>
        <v>1</v>
      </c>
      <c r="R10" s="56">
        <f>IF(L10 = "", Q10 * M10, IF(ISNA(CONVERT(Q10, L10, "kg")), CONVERT(Q10, L10, "l") * IF(N10 &lt;&gt; 0, M10 / N10, 0), CONVERT(Q10, L10, "kg")))</f>
        <v>0.84399999999999997</v>
      </c>
      <c r="S10" s="56">
        <f>IF(R10 = 0, IF(L10 = "", Q10 * N10, IF(ISNA(CONVERT(Q10, L10, "l")), CONVERT(Q10, L10, "kg") * IF(M10 &lt;&gt; 0, N10 / M10, 0), CONVERT(Q10, L10, "l"))), 0)</f>
        <v>0</v>
      </c>
      <c r="T10" s="55">
        <f>IF(AND(R10 = 0, S10 = 0, J10 = "", L10 = ""), Q10, 0)</f>
        <v>0</v>
      </c>
      <c r="V10" s="81" t="b">
        <f>INDEX(itemPrepMethods, MATCH(K10, itemNames, 0))="chop"</f>
        <v>1</v>
      </c>
      <c r="W10" s="66">
        <f>IF(V10, Q10, "")</f>
        <v>1</v>
      </c>
      <c r="X10" s="67" t="str">
        <f t="shared" si="2"/>
        <v/>
      </c>
      <c r="Y10" s="67" t="str">
        <f>IF(V10, K10, "")</f>
        <v>shredded lettuces</v>
      </c>
      <c r="Z10" s="68"/>
      <c r="AA10" s="81" t="b">
        <f>INDEX(itemPrepMethods, MATCH(K10, itemNames, 0))="soak"</f>
        <v>0</v>
      </c>
      <c r="AB10" s="67" t="str">
        <f>IF(AA10, Q10, "")</f>
        <v/>
      </c>
      <c r="AC10" s="67" t="str">
        <f>IF(AA10, IF(L10 = "", "", L10), "")</f>
        <v/>
      </c>
      <c r="AD10" s="67" t="str">
        <f>IF(AA10, K10, "")</f>
        <v/>
      </c>
      <c r="AE10" s="67"/>
    </row>
    <row r="11" spans="1:31" s="81" customFormat="1" x14ac:dyDescent="0.25">
      <c r="A11" s="79" t="s">
        <v>22</v>
      </c>
      <c r="B11" s="71">
        <f>Q11</f>
        <v>0</v>
      </c>
      <c r="C11" s="47" t="str">
        <f>IF(L11="","",L11)</f>
        <v/>
      </c>
      <c r="D11" s="79" t="str">
        <f t="shared" si="0"/>
        <v>fresh sprouts</v>
      </c>
      <c r="H11" s="62"/>
      <c r="I11" s="63"/>
      <c r="J11" s="64"/>
      <c r="K11" s="64" t="s">
        <v>391</v>
      </c>
      <c r="L11" s="65"/>
      <c r="M11" s="55">
        <f>INDEX(itemGPerQty, MATCH(K11, itemNames, 0))</f>
        <v>0</v>
      </c>
      <c r="N11" s="55">
        <f>INDEX(itemMlPerQty, MATCH(K11, itemNames, 0))</f>
        <v>0</v>
      </c>
      <c r="O11" s="55">
        <f>IF(J11 = "", I11 * M11, IF(ISNA(CONVERT(I11, J11, "kg")), CONVERT(I11, J11, "l") * IF(N11 &lt;&gt; 0, M11 / N11, 0), CONVERT(I11, J11, "kg")))</f>
        <v>0</v>
      </c>
      <c r="P11" s="55">
        <f>IF(J11 = "", I11 * N11, IF(ISNA(CONVERT(I11, J11, "l")), CONVERT(I11, J11, "kg") * IF(M11 &lt;&gt; 0, N11 / M11, 0), CONVERT(I11, J11, "l")))</f>
        <v>0</v>
      </c>
      <c r="Q11" s="55">
        <f>MROUND(IF(AND(J11 = "", L11 = ""), I11 * recipe14Scale, IF(ISNA(CONVERT(O11, "kg", L11)), CONVERT(P11 * recipe14Scale, "l", L11), CONVERT(O11 * recipe14Scale, "kg", L11))), roundTo)</f>
        <v>0</v>
      </c>
      <c r="R11" s="56">
        <f>IF(L11 = "", Q11 * M11, IF(ISNA(CONVERT(Q11, L11, "kg")), CONVERT(Q11, L11, "l") * IF(N11 &lt;&gt; 0, M11 / N11, 0), CONVERT(Q11, L11, "kg")))</f>
        <v>0</v>
      </c>
      <c r="S11" s="56">
        <f>IF(R11 = 0, IF(L11 = "", Q11 * N11, IF(ISNA(CONVERT(Q11, L11, "l")), CONVERT(Q11, L11, "kg") * IF(M11 &lt;&gt; 0, N11 / M11, 0), CONVERT(Q11, L11, "l"))), 0)</f>
        <v>0</v>
      </c>
      <c r="T11" s="55">
        <f>IF(AND(R11 = 0, S11 = 0, J11 = "", L11 = ""), Q11, 0)</f>
        <v>0</v>
      </c>
      <c r="V11" s="81" t="b">
        <f>INDEX(itemPrepMethods, MATCH(K11, itemNames, 0))="chop"</f>
        <v>0</v>
      </c>
      <c r="W11" s="66" t="str">
        <f>IF(V11, Q11, "")</f>
        <v/>
      </c>
      <c r="X11" s="67" t="str">
        <f t="shared" si="2"/>
        <v/>
      </c>
      <c r="Y11" s="67" t="str">
        <f>IF(V11, K11, "")</f>
        <v/>
      </c>
      <c r="Z11" s="68"/>
      <c r="AA11" s="81" t="b">
        <f>INDEX(itemPrepMethods, MATCH(K11, itemNames, 0))="soak"</f>
        <v>0</v>
      </c>
      <c r="AB11" s="67" t="str">
        <f>IF(AA11, Q11, "")</f>
        <v/>
      </c>
      <c r="AC11" s="67" t="str">
        <f>IF(AA11, IF(L11 = "", "", L11), "")</f>
        <v/>
      </c>
      <c r="AD11" s="67" t="str">
        <f>IF(AA11, K11, "")</f>
        <v/>
      </c>
      <c r="AE11" s="67"/>
    </row>
    <row r="12" spans="1:31" s="81" customFormat="1" x14ac:dyDescent="0.25">
      <c r="A12" s="79" t="s">
        <v>22</v>
      </c>
      <c r="B12" s="71">
        <f>Q12</f>
        <v>0</v>
      </c>
      <c r="C12" s="47" t="str">
        <f>IF(L12="","",L12)</f>
        <v/>
      </c>
      <c r="D12" s="79" t="str">
        <f t="shared" si="0"/>
        <v>fresh herbs, if available</v>
      </c>
      <c r="H12" s="62"/>
      <c r="I12" s="63"/>
      <c r="J12" s="64"/>
      <c r="K12" s="64" t="s">
        <v>392</v>
      </c>
      <c r="L12" s="65"/>
      <c r="M12" s="55">
        <f>INDEX(itemGPerQty, MATCH(K12, itemNames, 0))</f>
        <v>0</v>
      </c>
      <c r="N12" s="55">
        <f>INDEX(itemMlPerQty, MATCH(K12, itemNames, 0))</f>
        <v>0</v>
      </c>
      <c r="O12" s="55">
        <f>IF(J12 = "", I12 * M12, IF(ISNA(CONVERT(I12, J12, "kg")), CONVERT(I12, J12, "l") * IF(N12 &lt;&gt; 0, M12 / N12, 0), CONVERT(I12, J12, "kg")))</f>
        <v>0</v>
      </c>
      <c r="P12" s="55">
        <f>IF(J12 = "", I12 * N12, IF(ISNA(CONVERT(I12, J12, "l")), CONVERT(I12, J12, "kg") * IF(M12 &lt;&gt; 0, N12 / M12, 0), CONVERT(I12, J12, "l")))</f>
        <v>0</v>
      </c>
      <c r="Q12" s="55">
        <f>MROUND(IF(AND(J12 = "", L12 = ""), I12 * recipe14Scale, IF(ISNA(CONVERT(O12, "kg", L12)), CONVERT(P12 * recipe14Scale, "l", L12), CONVERT(O12 * recipe14Scale, "kg", L12))), roundTo)</f>
        <v>0</v>
      </c>
      <c r="R12" s="56">
        <f>IF(L12 = "", Q12 * M12, IF(ISNA(CONVERT(Q12, L12, "kg")), CONVERT(Q12, L12, "l") * IF(N12 &lt;&gt; 0, M12 / N12, 0), CONVERT(Q12, L12, "kg")))</f>
        <v>0</v>
      </c>
      <c r="S12" s="56">
        <f>IF(R12 = 0, IF(L12 = "", Q12 * N12, IF(ISNA(CONVERT(Q12, L12, "l")), CONVERT(Q12, L12, "kg") * IF(M12 &lt;&gt; 0, N12 / M12, 0), CONVERT(Q12, L12, "l"))), 0)</f>
        <v>0</v>
      </c>
      <c r="T12" s="55">
        <f>IF(AND(R12 = 0, S12 = 0, J12 = "", L12 = ""), Q12, 0)</f>
        <v>0</v>
      </c>
      <c r="U12" s="81" t="s">
        <v>295</v>
      </c>
      <c r="V12" s="81" t="b">
        <f>INDEX(itemPrepMethods, MATCH(K12, itemNames, 0))="chop"</f>
        <v>0</v>
      </c>
      <c r="W12" s="66" t="str">
        <f>IF(V12, Q12, "")</f>
        <v/>
      </c>
      <c r="X12" s="67" t="str">
        <f t="shared" si="2"/>
        <v/>
      </c>
      <c r="Y12" s="67" t="str">
        <f>IF(V12, K12, "")</f>
        <v/>
      </c>
      <c r="Z12" s="68"/>
      <c r="AA12" s="81" t="b">
        <f>INDEX(itemPrepMethods, MATCH(K12, itemNames, 0))="soak"</f>
        <v>0</v>
      </c>
      <c r="AB12" s="67" t="str">
        <f>IF(AA12, Q12, "")</f>
        <v/>
      </c>
      <c r="AC12" s="67" t="str">
        <f>IF(AA12, IF(L12 = "", "", L12), "")</f>
        <v/>
      </c>
      <c r="AD12" s="67" t="str">
        <f>IF(AA12, K12, "")</f>
        <v/>
      </c>
      <c r="AE12" s="67"/>
    </row>
    <row r="13" spans="1:31" s="81" customFormat="1" x14ac:dyDescent="0.25">
      <c r="A13" s="79" t="s">
        <v>22</v>
      </c>
      <c r="B13" s="71">
        <f>Q13</f>
        <v>0</v>
      </c>
      <c r="C13" s="47" t="str">
        <f>IF(L13="","",L13)</f>
        <v/>
      </c>
      <c r="D13" s="79" t="str">
        <f t="shared" si="0"/>
        <v>sunflower seeds</v>
      </c>
      <c r="H13" s="62"/>
      <c r="I13" s="63"/>
      <c r="J13" s="64"/>
      <c r="K13" s="64" t="s">
        <v>393</v>
      </c>
      <c r="L13" s="65"/>
      <c r="M13" s="55">
        <f>INDEX(itemGPerQty, MATCH(K13, itemNames, 0))</f>
        <v>0</v>
      </c>
      <c r="N13" s="55">
        <f>INDEX(itemMlPerQty, MATCH(K13, itemNames, 0))</f>
        <v>0</v>
      </c>
      <c r="O13" s="55">
        <f>IF(J13 = "", I13 * M13, IF(ISNA(CONVERT(I13, J13, "kg")), CONVERT(I13, J13, "l") * IF(N13 &lt;&gt; 0, M13 / N13, 0), CONVERT(I13, J13, "kg")))</f>
        <v>0</v>
      </c>
      <c r="P13" s="55">
        <f>IF(J13 = "", I13 * N13, IF(ISNA(CONVERT(I13, J13, "l")), CONVERT(I13, J13, "kg") * IF(M13 &lt;&gt; 0, N13 / M13, 0), CONVERT(I13, J13, "l")))</f>
        <v>0</v>
      </c>
      <c r="Q13" s="55">
        <f>MROUND(IF(AND(J13 = "", L13 = ""), I13 * recipe14Scale, IF(ISNA(CONVERT(O13, "kg", L13)), CONVERT(P13 * recipe14Scale, "l", L13), CONVERT(O13 * recipe14Scale, "kg", L13))), roundTo)</f>
        <v>0</v>
      </c>
      <c r="R13" s="56">
        <f>IF(L13 = "", Q13 * M13, IF(ISNA(CONVERT(Q13, L13, "kg")), CONVERT(Q13, L13, "l") * IF(N13 &lt;&gt; 0, M13 / N13, 0), CONVERT(Q13, L13, "kg")))</f>
        <v>0</v>
      </c>
      <c r="S13" s="56">
        <f>IF(R13 = 0, IF(L13 = "", Q13 * N13, IF(ISNA(CONVERT(Q13, L13, "l")), CONVERT(Q13, L13, "kg") * IF(M13 &lt;&gt; 0, N13 / M13, 0), CONVERT(Q13, L13, "l"))), 0)</f>
        <v>0</v>
      </c>
      <c r="T13" s="55">
        <f>IF(AND(R13 = 0, S13 = 0, J13 = "", L13 = ""), Q13, 0)</f>
        <v>0</v>
      </c>
      <c r="V13" s="81" t="b">
        <f>INDEX(itemPrepMethods, MATCH(K13, itemNames, 0))="chop"</f>
        <v>0</v>
      </c>
      <c r="W13" s="66" t="str">
        <f>IF(V13, Q13, "")</f>
        <v/>
      </c>
      <c r="X13" s="67" t="str">
        <f t="shared" si="2"/>
        <v/>
      </c>
      <c r="Y13" s="67" t="str">
        <f>IF(V13, K13, "")</f>
        <v/>
      </c>
      <c r="Z13" s="68"/>
      <c r="AA13" s="81" t="b">
        <f>INDEX(itemPrepMethods, MATCH(K13, itemNames, 0))="soak"</f>
        <v>0</v>
      </c>
      <c r="AB13" s="67" t="str">
        <f>IF(AA13, Q13, "")</f>
        <v/>
      </c>
      <c r="AC13" s="67" t="str">
        <f>IF(AA13, IF(L13 = "", "", L13), "")</f>
        <v/>
      </c>
      <c r="AD13" s="67" t="str">
        <f>IF(AA13, K13, "")</f>
        <v/>
      </c>
      <c r="AE13" s="67"/>
    </row>
    <row r="14" spans="1:31" s="81" customFormat="1" x14ac:dyDescent="0.25">
      <c r="A14" s="84"/>
      <c r="B14" s="84"/>
      <c r="C14" s="84"/>
      <c r="D14" s="84"/>
      <c r="I14" s="53"/>
      <c r="L14" s="54"/>
      <c r="M14" s="55"/>
      <c r="N14" s="55"/>
      <c r="O14" s="55"/>
      <c r="P14" s="55"/>
      <c r="Q14" s="55"/>
      <c r="R14" s="56"/>
      <c r="S14" s="56"/>
      <c r="T14" s="55"/>
      <c r="W14" s="57"/>
      <c r="Z14" s="58"/>
    </row>
    <row r="15" spans="1:31" s="81" customFormat="1" x14ac:dyDescent="0.25">
      <c r="A15" s="84" t="s">
        <v>395</v>
      </c>
      <c r="B15" s="84"/>
      <c r="C15" s="84"/>
      <c r="D15" s="84"/>
      <c r="I15" s="53"/>
      <c r="L15" s="54"/>
      <c r="M15" s="55"/>
      <c r="N15" s="55"/>
      <c r="O15" s="55"/>
      <c r="P15" s="55"/>
      <c r="Q15" s="55"/>
      <c r="R15" s="56"/>
      <c r="S15" s="56"/>
      <c r="T15" s="55"/>
      <c r="W15" s="57"/>
      <c r="Z15" s="58"/>
    </row>
    <row r="16" spans="1:31" ht="15.75" x14ac:dyDescent="0.25">
      <c r="A16" s="83" t="s">
        <v>225</v>
      </c>
      <c r="B16" s="83"/>
      <c r="C16" s="83"/>
      <c r="D16" s="83"/>
      <c r="E16" s="51" t="s">
        <v>227</v>
      </c>
      <c r="F16" s="82"/>
      <c r="G16" s="82"/>
    </row>
    <row r="17" spans="1:31" ht="24" x14ac:dyDescent="0.2">
      <c r="A17" s="83" t="s">
        <v>226</v>
      </c>
      <c r="B17" s="83"/>
      <c r="C17" s="83"/>
      <c r="D17" s="83"/>
      <c r="E17" s="50" t="s">
        <v>60</v>
      </c>
      <c r="F17" s="55">
        <v>4</v>
      </c>
      <c r="G17" s="55"/>
      <c r="I17" s="92" t="s">
        <v>58</v>
      </c>
      <c r="J17" s="93" t="s">
        <v>59</v>
      </c>
      <c r="K17" s="93" t="s">
        <v>18</v>
      </c>
      <c r="L17" s="94" t="s">
        <v>57</v>
      </c>
      <c r="M17" s="92" t="s">
        <v>159</v>
      </c>
      <c r="N17" s="92" t="s">
        <v>160</v>
      </c>
      <c r="O17" s="92" t="s">
        <v>161</v>
      </c>
      <c r="P17" s="92" t="s">
        <v>162</v>
      </c>
      <c r="Q17" s="93" t="s">
        <v>254</v>
      </c>
      <c r="R17" s="95" t="s">
        <v>122</v>
      </c>
      <c r="S17" s="95" t="s">
        <v>123</v>
      </c>
      <c r="T17" s="92" t="s">
        <v>121</v>
      </c>
      <c r="U17" s="93" t="s">
        <v>23</v>
      </c>
      <c r="V17" s="93" t="s">
        <v>266</v>
      </c>
      <c r="W17" s="96" t="s">
        <v>263</v>
      </c>
      <c r="X17" s="93" t="s">
        <v>264</v>
      </c>
      <c r="Y17" s="93" t="s">
        <v>265</v>
      </c>
      <c r="Z17" s="93" t="s">
        <v>379</v>
      </c>
      <c r="AA17" s="93" t="s">
        <v>267</v>
      </c>
      <c r="AB17" s="93" t="s">
        <v>268</v>
      </c>
      <c r="AC17" s="93" t="s">
        <v>269</v>
      </c>
      <c r="AD17" s="93" t="s">
        <v>270</v>
      </c>
      <c r="AE17" s="93" t="s">
        <v>380</v>
      </c>
    </row>
    <row r="18" spans="1:31" ht="15.75" thickBot="1" x14ac:dyDescent="0.3">
      <c r="A18" s="84"/>
      <c r="B18" s="84"/>
      <c r="C18" s="84"/>
      <c r="D18" s="84"/>
      <c r="E18" s="50" t="s">
        <v>61</v>
      </c>
      <c r="F18" s="55">
        <v>10</v>
      </c>
      <c r="G18" s="55"/>
      <c r="I18" s="55"/>
    </row>
    <row r="19" spans="1:31" ht="15.75" thickBot="1" x14ac:dyDescent="0.3">
      <c r="A19" s="84" t="s">
        <v>229</v>
      </c>
      <c r="B19" s="84"/>
      <c r="C19" s="84"/>
      <c r="D19" s="84"/>
      <c r="E19" s="50" t="s">
        <v>17</v>
      </c>
      <c r="F19" s="59">
        <f>F18/F17</f>
        <v>2.5</v>
      </c>
      <c r="G19" s="60" t="s">
        <v>228</v>
      </c>
      <c r="I19" s="55"/>
    </row>
    <row r="20" spans="1:31" x14ac:dyDescent="0.25">
      <c r="A20" s="48" t="s">
        <v>22</v>
      </c>
      <c r="B20" s="61">
        <f>Q20</f>
        <v>0.75</v>
      </c>
      <c r="C20" s="47" t="str">
        <f>IF(L20="","",L20)</f>
        <v>kg</v>
      </c>
      <c r="D20" s="79" t="str">
        <f t="shared" ref="D20:D25" si="3">_xlfn.CONCAT(K20, U20)</f>
        <v>blocks tofu, cut into slabs</v>
      </c>
      <c r="H20" s="62"/>
      <c r="I20" s="63">
        <v>12</v>
      </c>
      <c r="J20" s="64" t="s">
        <v>230</v>
      </c>
      <c r="K20" s="64" t="s">
        <v>330</v>
      </c>
      <c r="L20" s="65" t="s">
        <v>12</v>
      </c>
      <c r="M20" s="55">
        <f>INDEX(itemGPerQty, MATCH(K20, itemNames, 0))</f>
        <v>0</v>
      </c>
      <c r="N20" s="55">
        <f>INDEX(itemMlPerQty, MATCH(K20, itemNames, 0))</f>
        <v>0</v>
      </c>
      <c r="O20" s="55">
        <f>IF(J20 = "", I20 * M20, IF(ISNA(CONVERT(I20, J20, "kg")), CONVERT(I20, J20, "l") * IF(N20 &lt;&gt; 0, M20 / N20, 0), CONVERT(I20, J20, "kg")))</f>
        <v>0.34019427750000003</v>
      </c>
      <c r="P20" s="55">
        <f>IF(J20 = "", I20 * N20, IF(ISNA(CONVERT(I20, J20, "l")), CONVERT(I20, J20, "kg") * IF(M20 &lt;&gt; 0, N20 / M20, 0), CONVERT(I20, J20, "l")))</f>
        <v>0</v>
      </c>
      <c r="Q20" s="55">
        <f>MROUND(IF(AND(J20 = "", L20 = ""), I20 * recipe13Scale, IF(ISNA(CONVERT(O20, "kg", L20)), CONVERT(P20 * recipe13Scale, "l", L20), CONVERT(O20 * recipe13Scale, "kg", L20))), roundTo)</f>
        <v>0.75</v>
      </c>
      <c r="R20" s="56">
        <f>IF(L20 = "", Q20 * M20, IF(ISNA(CONVERT(Q20, L20, "kg")), CONVERT(Q20, L20, "l") * IF(N20 &lt;&gt; 0, M20 / N20, 0), CONVERT(Q20, L20, "kg")))</f>
        <v>0.75</v>
      </c>
      <c r="S20" s="56">
        <f>IF(R20 = 0, IF(L20 = "", Q20 * N20, IF(ISNA(CONVERT(Q20, L20, "l")), CONVERT(Q20, L20, "kg") * IF(M20 &lt;&gt; 0, N20 / M20, 0), CONVERT(Q20, L20, "l"))), 0)</f>
        <v>0</v>
      </c>
      <c r="T20" s="55">
        <f>IF(AND(R20 = 0, S20 = 0, J20 = "", L20 = ""), Q20, 0)</f>
        <v>0</v>
      </c>
      <c r="V20" s="52" t="b">
        <f>INDEX(itemPrepMethods, MATCH(K20, itemNames, 0))="chop"</f>
        <v>1</v>
      </c>
      <c r="W20" s="66">
        <f>IF(V20, Q20, "")</f>
        <v>0.75</v>
      </c>
      <c r="X20" s="67" t="str">
        <f t="shared" ref="X20" si="4">IF(V20, IF(L20 = "", "", L20), "")</f>
        <v>kg</v>
      </c>
      <c r="Y20" s="67" t="str">
        <f>IF(V20, K20, "")</f>
        <v>blocks tofu, cut into slabs</v>
      </c>
      <c r="Z20" s="68"/>
      <c r="AA20" s="52" t="b">
        <f>INDEX(itemPrepMethods, MATCH(K20, itemNames, 0))="soak"</f>
        <v>0</v>
      </c>
      <c r="AB20" s="67" t="str">
        <f>IF(AA20, Q20, "")</f>
        <v/>
      </c>
      <c r="AC20" s="67" t="str">
        <f>IF(AA20, IF(L20 = "", "", L20), "")</f>
        <v/>
      </c>
      <c r="AD20" s="67" t="str">
        <f>IF(AA20, K20, "")</f>
        <v/>
      </c>
      <c r="AE20" s="67"/>
    </row>
    <row r="21" spans="1:31" x14ac:dyDescent="0.25">
      <c r="A21" s="48" t="s">
        <v>22</v>
      </c>
      <c r="B21" s="61">
        <f>Q21</f>
        <v>10</v>
      </c>
      <c r="C21" s="47" t="str">
        <f>IF(L21="","",L21)</f>
        <v>tbs</v>
      </c>
      <c r="D21" s="79" t="str">
        <f t="shared" si="3"/>
        <v>gluten free soy sauce</v>
      </c>
      <c r="H21" s="62"/>
      <c r="I21" s="63">
        <v>4</v>
      </c>
      <c r="J21" s="64" t="s">
        <v>15</v>
      </c>
      <c r="K21" s="64" t="s">
        <v>231</v>
      </c>
      <c r="L21" s="65" t="s">
        <v>15</v>
      </c>
      <c r="M21" s="55">
        <f>INDEX(itemGPerQty, MATCH(K21, itemNames, 0))</f>
        <v>0</v>
      </c>
      <c r="N21" s="55">
        <f>INDEX(itemMlPerQty, MATCH(K21, itemNames, 0))</f>
        <v>0</v>
      </c>
      <c r="O21" s="55">
        <f>IF(J21 = "", I21 * M21, IF(ISNA(CONVERT(I21, J21, "kg")), CONVERT(I21, J21, "l") * IF(N21 &lt;&gt; 0, M21 / N21, 0), CONVERT(I21, J21, "kg")))</f>
        <v>0</v>
      </c>
      <c r="P21" s="55">
        <f>IF(J21 = "", I21 * N21, IF(ISNA(CONVERT(I21, J21, "l")), CONVERT(I21, J21, "kg") * IF(M21 &lt;&gt; 0, N21 / M21, 0), CONVERT(I21, J21, "l")))</f>
        <v>5.9147059124999998E-2</v>
      </c>
      <c r="Q21" s="55">
        <f>MROUND(IF(AND(J21 = "", L21 = ""), I21 * recipe13Scale, IF(ISNA(CONVERT(O21, "kg", L21)), CONVERT(P21 * recipe13Scale, "l", L21), CONVERT(O21 * recipe13Scale, "kg", L21))), roundTo)</f>
        <v>10</v>
      </c>
      <c r="R21" s="56">
        <f t="shared" ref="R21:R24" si="5">IF(L21 = "", Q21 * M21, IF(ISNA(CONVERT(Q21, L21, "kg")), CONVERT(Q21, L21, "l") * IF(N21 &lt;&gt; 0, M21 / N21, 0), CONVERT(Q21, L21, "kg")))</f>
        <v>0</v>
      </c>
      <c r="S21" s="56">
        <f t="shared" ref="S21:S24" si="6">IF(R21 = 0, IF(L21 = "", Q21 * N21, IF(ISNA(CONVERT(Q21, L21, "l")), CONVERT(Q21, L21, "kg") * IF(M21 &lt;&gt; 0, N21 / M21, 0), CONVERT(Q21, L21, "l"))), 0)</f>
        <v>0.1478676478125</v>
      </c>
      <c r="T21" s="55">
        <f t="shared" ref="T21:T24" si="7">IF(AND(R21 = 0, S21 = 0, J21 = "", L21 = ""), Q21, 0)</f>
        <v>0</v>
      </c>
      <c r="V21" s="52" t="b">
        <f>INDEX(itemPrepMethods, MATCH(K21, itemNames, 0))="chop"</f>
        <v>0</v>
      </c>
      <c r="W21" s="66" t="str">
        <f t="shared" ref="W21:W24" si="8">IF(V21, Q21, "")</f>
        <v/>
      </c>
      <c r="X21" s="67" t="str">
        <f t="shared" ref="X21:X24" si="9">IF(V21, IF(L21 = "", "", L21), "")</f>
        <v/>
      </c>
      <c r="Y21" s="67" t="str">
        <f t="shared" ref="Y21:Y24" si="10">IF(V21, K21, "")</f>
        <v/>
      </c>
      <c r="Z21" s="68"/>
      <c r="AA21" s="52" t="b">
        <f>INDEX(itemPrepMethods, MATCH(K21, itemNames, 0))="soak"</f>
        <v>0</v>
      </c>
      <c r="AB21" s="67" t="str">
        <f t="shared" ref="AB21:AB24" si="11">IF(AA21, Q21, "")</f>
        <v/>
      </c>
      <c r="AC21" s="67" t="str">
        <f t="shared" ref="AC21:AC24" si="12">IF(AA21, IF(L21 = "", "", L21), "")</f>
        <v/>
      </c>
      <c r="AD21" s="67" t="str">
        <f t="shared" ref="AD21:AD24" si="13">IF(AA21, K21, "")</f>
        <v/>
      </c>
      <c r="AE21" s="67"/>
    </row>
    <row r="22" spans="1:31" x14ac:dyDescent="0.25">
      <c r="A22" s="48" t="s">
        <v>22</v>
      </c>
      <c r="B22" s="61">
        <f>Q22</f>
        <v>2.5</v>
      </c>
      <c r="C22" s="47" t="str">
        <f>IF(L22="","",L22)</f>
        <v>tbs</v>
      </c>
      <c r="D22" s="79" t="str">
        <f t="shared" si="3"/>
        <v>lemon juice</v>
      </c>
      <c r="H22" s="62"/>
      <c r="I22" s="63">
        <v>1</v>
      </c>
      <c r="J22" s="64" t="s">
        <v>15</v>
      </c>
      <c r="K22" s="64" t="s">
        <v>233</v>
      </c>
      <c r="L22" s="65" t="s">
        <v>15</v>
      </c>
      <c r="M22" s="55">
        <f>INDEX(itemGPerQty, MATCH(K22, itemNames, 0))</f>
        <v>0</v>
      </c>
      <c r="N22" s="55">
        <f>INDEX(itemMlPerQty, MATCH(K22, itemNames, 0))</f>
        <v>0</v>
      </c>
      <c r="O22" s="55">
        <f>IF(J22 = "", I22 * M22, IF(ISNA(CONVERT(I22, J22, "kg")), CONVERT(I22, J22, "l") * IF(N22 &lt;&gt; 0, M22 / N22, 0), CONVERT(I22, J22, "kg")))</f>
        <v>0</v>
      </c>
      <c r="P22" s="55">
        <f>IF(J22 = "", I22 * N22, IF(ISNA(CONVERT(I22, J22, "l")), CONVERT(I22, J22, "kg") * IF(M22 &lt;&gt; 0, N22 / M22, 0), CONVERT(I22, J22, "l")))</f>
        <v>1.478676478125E-2</v>
      </c>
      <c r="Q22" s="55">
        <f>MROUND(IF(AND(J22 = "", L22 = ""), I22 * recipe13Scale, IF(ISNA(CONVERT(O22, "kg", L22)), CONVERT(P22 * recipe13Scale, "l", L22), CONVERT(O22 * recipe13Scale, "kg", L22))), roundTo)</f>
        <v>2.5</v>
      </c>
      <c r="R22" s="56">
        <f t="shared" si="5"/>
        <v>0</v>
      </c>
      <c r="S22" s="56">
        <f t="shared" si="6"/>
        <v>3.6966911953125001E-2</v>
      </c>
      <c r="T22" s="55">
        <f t="shared" si="7"/>
        <v>0</v>
      </c>
      <c r="V22" s="52" t="b">
        <f>INDEX(itemPrepMethods, MATCH(K22, itemNames, 0))="chop"</f>
        <v>0</v>
      </c>
      <c r="W22" s="66" t="str">
        <f t="shared" si="8"/>
        <v/>
      </c>
      <c r="X22" s="67" t="str">
        <f t="shared" si="9"/>
        <v/>
      </c>
      <c r="Y22" s="67" t="str">
        <f t="shared" si="10"/>
        <v/>
      </c>
      <c r="Z22" s="68"/>
      <c r="AA22" s="52" t="b">
        <f>INDEX(itemPrepMethods, MATCH(K22, itemNames, 0))="soak"</f>
        <v>0</v>
      </c>
      <c r="AB22" s="67" t="str">
        <f t="shared" si="11"/>
        <v/>
      </c>
      <c r="AC22" s="67" t="str">
        <f t="shared" si="12"/>
        <v/>
      </c>
      <c r="AD22" s="67" t="str">
        <f t="shared" si="13"/>
        <v/>
      </c>
      <c r="AE22" s="67"/>
    </row>
    <row r="23" spans="1:31" x14ac:dyDescent="0.25">
      <c r="A23" s="48" t="s">
        <v>22</v>
      </c>
      <c r="B23" s="61">
        <f>Q23</f>
        <v>2.5</v>
      </c>
      <c r="C23" s="47" t="str">
        <f>IF(L23="","",L23)</f>
        <v>tbs</v>
      </c>
      <c r="D23" s="79" t="str">
        <f t="shared" si="3"/>
        <v>rice wine vinegar</v>
      </c>
      <c r="H23" s="62"/>
      <c r="I23" s="63">
        <v>1</v>
      </c>
      <c r="J23" s="64" t="s">
        <v>15</v>
      </c>
      <c r="K23" s="64" t="s">
        <v>234</v>
      </c>
      <c r="L23" s="65" t="s">
        <v>15</v>
      </c>
      <c r="M23" s="55">
        <f>INDEX(itemGPerQty, MATCH(K23, itemNames, 0))</f>
        <v>0</v>
      </c>
      <c r="N23" s="55">
        <f>INDEX(itemMlPerQty, MATCH(K23, itemNames, 0))</f>
        <v>0</v>
      </c>
      <c r="O23" s="55">
        <f>IF(J23 = "", I23 * M23, IF(ISNA(CONVERT(I23, J23, "kg")), CONVERT(I23, J23, "l") * IF(N23 &lt;&gt; 0, M23 / N23, 0), CONVERT(I23, J23, "kg")))</f>
        <v>0</v>
      </c>
      <c r="P23" s="55">
        <f>IF(J23 = "", I23 * N23, IF(ISNA(CONVERT(I23, J23, "l")), CONVERT(I23, J23, "kg") * IF(M23 &lt;&gt; 0, N23 / M23, 0), CONVERT(I23, J23, "l")))</f>
        <v>1.478676478125E-2</v>
      </c>
      <c r="Q23" s="55">
        <f>MROUND(IF(AND(J23 = "", L23 = ""), I23 * recipe13Scale, IF(ISNA(CONVERT(O23, "kg", L23)), CONVERT(P23 * recipe13Scale, "l", L23), CONVERT(O23 * recipe13Scale, "kg", L23))), roundTo)</f>
        <v>2.5</v>
      </c>
      <c r="R23" s="56">
        <f t="shared" si="5"/>
        <v>0</v>
      </c>
      <c r="S23" s="56">
        <f t="shared" si="6"/>
        <v>3.6966911953125001E-2</v>
      </c>
      <c r="T23" s="55">
        <f t="shared" si="7"/>
        <v>0</v>
      </c>
      <c r="V23" s="52" t="b">
        <f>INDEX(itemPrepMethods, MATCH(K23, itemNames, 0))="chop"</f>
        <v>0</v>
      </c>
      <c r="W23" s="66" t="str">
        <f t="shared" si="8"/>
        <v/>
      </c>
      <c r="X23" s="67" t="str">
        <f t="shared" si="9"/>
        <v/>
      </c>
      <c r="Y23" s="67" t="str">
        <f t="shared" si="10"/>
        <v/>
      </c>
      <c r="Z23" s="68"/>
      <c r="AA23" s="52" t="b">
        <f>INDEX(itemPrepMethods, MATCH(K23, itemNames, 0))="soak"</f>
        <v>0</v>
      </c>
      <c r="AB23" s="67" t="str">
        <f t="shared" si="11"/>
        <v/>
      </c>
      <c r="AC23" s="67" t="str">
        <f t="shared" si="12"/>
        <v/>
      </c>
      <c r="AD23" s="67" t="str">
        <f t="shared" si="13"/>
        <v/>
      </c>
      <c r="AE23" s="67"/>
    </row>
    <row r="24" spans="1:31" x14ac:dyDescent="0.25">
      <c r="A24" s="48" t="s">
        <v>22</v>
      </c>
      <c r="B24" s="61">
        <f>Q24</f>
        <v>2.5</v>
      </c>
      <c r="C24" s="47" t="str">
        <f>IF(L24="","",L24)</f>
        <v>tbs</v>
      </c>
      <c r="D24" s="79" t="str">
        <f t="shared" si="3"/>
        <v>minced fresh ginger</v>
      </c>
      <c r="H24" s="62"/>
      <c r="I24" s="63">
        <v>1</v>
      </c>
      <c r="J24" s="64" t="s">
        <v>15</v>
      </c>
      <c r="K24" s="64" t="s">
        <v>288</v>
      </c>
      <c r="L24" s="65" t="s">
        <v>15</v>
      </c>
      <c r="M24" s="55">
        <f>INDEX(itemGPerQty, MATCH(K24, itemNames, 0))</f>
        <v>0</v>
      </c>
      <c r="N24" s="55">
        <f>INDEX(itemMlPerQty, MATCH(K24, itemNames, 0))</f>
        <v>0</v>
      </c>
      <c r="O24" s="55">
        <f>IF(J24 = "", I24 * M24, IF(ISNA(CONVERT(I24, J24, "kg")), CONVERT(I24, J24, "l") * IF(N24 &lt;&gt; 0, M24 / N24, 0), CONVERT(I24, J24, "kg")))</f>
        <v>0</v>
      </c>
      <c r="P24" s="55">
        <f>IF(J24 = "", I24 * N24, IF(ISNA(CONVERT(I24, J24, "l")), CONVERT(I24, J24, "kg") * IF(M24 &lt;&gt; 0, N24 / M24, 0), CONVERT(I24, J24, "l")))</f>
        <v>1.478676478125E-2</v>
      </c>
      <c r="Q24" s="55">
        <f>MROUND(IF(AND(J24 = "", L24 = ""), I24 * recipe13Scale, IF(ISNA(CONVERT(O24, "kg", L24)), CONVERT(P24 * recipe13Scale, "l", L24), CONVERT(O24 * recipe13Scale, "kg", L24))), roundTo)</f>
        <v>2.5</v>
      </c>
      <c r="R24" s="56">
        <f t="shared" si="5"/>
        <v>0</v>
      </c>
      <c r="S24" s="56">
        <f t="shared" si="6"/>
        <v>3.6966911953125001E-2</v>
      </c>
      <c r="T24" s="55">
        <f t="shared" si="7"/>
        <v>0</v>
      </c>
      <c r="V24" s="52" t="b">
        <f>INDEX(itemPrepMethods, MATCH(K24, itemNames, 0))="chop"</f>
        <v>1</v>
      </c>
      <c r="W24" s="66">
        <f t="shared" si="8"/>
        <v>2.5</v>
      </c>
      <c r="X24" s="67" t="str">
        <f t="shared" si="9"/>
        <v>tbs</v>
      </c>
      <c r="Y24" s="67" t="str">
        <f t="shared" si="10"/>
        <v>minced fresh ginger</v>
      </c>
      <c r="Z24" s="68"/>
      <c r="AA24" s="52" t="b">
        <f>INDEX(itemPrepMethods, MATCH(K24, itemNames, 0))="soak"</f>
        <v>0</v>
      </c>
      <c r="AB24" s="67" t="str">
        <f t="shared" si="11"/>
        <v/>
      </c>
      <c r="AC24" s="67" t="str">
        <f t="shared" si="12"/>
        <v/>
      </c>
      <c r="AD24" s="67" t="str">
        <f t="shared" si="13"/>
        <v/>
      </c>
      <c r="AE24" s="67"/>
    </row>
    <row r="25" spans="1:31" x14ac:dyDescent="0.25">
      <c r="A25" s="48" t="s">
        <v>22</v>
      </c>
      <c r="D25" s="79" t="str">
        <f t="shared" si="3"/>
        <v>additional water to cover tofu, if necessary</v>
      </c>
      <c r="I25" s="55"/>
      <c r="U25" s="52" t="s">
        <v>235</v>
      </c>
      <c r="W25" s="97"/>
      <c r="X25" s="97"/>
      <c r="Y25" s="97"/>
      <c r="Z25" s="97"/>
      <c r="AA25" s="81"/>
      <c r="AB25" s="97"/>
      <c r="AC25" s="97"/>
      <c r="AD25" s="97"/>
      <c r="AE25" s="97"/>
    </row>
    <row r="26" spans="1:31" x14ac:dyDescent="0.25">
      <c r="A26" s="84"/>
      <c r="B26" s="84"/>
      <c r="C26" s="84"/>
      <c r="D26" s="84"/>
      <c r="I26" s="55"/>
      <c r="W26" s="97"/>
      <c r="X26" s="97"/>
      <c r="Y26" s="97"/>
      <c r="Z26" s="97"/>
      <c r="AA26" s="81"/>
      <c r="AB26" s="97"/>
      <c r="AC26" s="97"/>
      <c r="AD26" s="97"/>
      <c r="AE26" s="97"/>
    </row>
    <row r="27" spans="1:31" x14ac:dyDescent="0.25">
      <c r="A27" s="84" t="s">
        <v>236</v>
      </c>
      <c r="B27" s="84"/>
      <c r="C27" s="84"/>
      <c r="D27" s="84"/>
      <c r="I27" s="55"/>
      <c r="W27" s="97"/>
      <c r="X27" s="97"/>
      <c r="Y27" s="97"/>
      <c r="Z27" s="97"/>
      <c r="AA27" s="81"/>
      <c r="AB27" s="97"/>
      <c r="AC27" s="97"/>
      <c r="AD27" s="97"/>
      <c r="AE27" s="97"/>
    </row>
    <row r="28" spans="1:31" x14ac:dyDescent="0.25">
      <c r="A28" s="48" t="s">
        <v>22</v>
      </c>
      <c r="B28" s="61">
        <f t="shared" ref="B28:B33" si="14">Q28</f>
        <v>2.5</v>
      </c>
      <c r="C28" s="47" t="str">
        <f t="shared" ref="C28:C33" si="15">IF(L28="","",L28)</f>
        <v>tbs</v>
      </c>
      <c r="D28" s="79" t="str">
        <f t="shared" ref="D28:D33" si="16">_xlfn.CONCAT(K28, U28)</f>
        <v>oil</v>
      </c>
      <c r="H28" s="62"/>
      <c r="I28" s="63">
        <v>1</v>
      </c>
      <c r="J28" s="64" t="s">
        <v>15</v>
      </c>
      <c r="K28" s="64" t="s">
        <v>47</v>
      </c>
      <c r="L28" s="65" t="s">
        <v>15</v>
      </c>
      <c r="M28" s="55">
        <f t="shared" ref="M28:M33" si="17">INDEX(itemGPerQty, MATCH(K28, itemNames, 0))</f>
        <v>0</v>
      </c>
      <c r="N28" s="55">
        <f t="shared" ref="N28:N33" si="18">INDEX(itemMlPerQty, MATCH(K28, itemNames, 0))</f>
        <v>0</v>
      </c>
      <c r="O28" s="55">
        <f t="shared" ref="O28:O33" si="19">IF(J28 = "", I28 * M28, IF(ISNA(CONVERT(I28, J28, "kg")), CONVERT(I28, J28, "l") * IF(N28 &lt;&gt; 0, M28 / N28, 0), CONVERT(I28, J28, "kg")))</f>
        <v>0</v>
      </c>
      <c r="P28" s="55">
        <f t="shared" ref="P28:P33" si="20">IF(J28 = "", I28 * N28, IF(ISNA(CONVERT(I28, J28, "l")), CONVERT(I28, J28, "kg") * IF(M28 &lt;&gt; 0, N28 / M28, 0), CONVERT(I28, J28, "l")))</f>
        <v>1.478676478125E-2</v>
      </c>
      <c r="Q28" s="55">
        <f t="shared" ref="Q28:Q33" si="21">MROUND(IF(AND(J28 = "", L28 = ""), I28 * recipe13Scale, IF(ISNA(CONVERT(O28, "kg", L28)), CONVERT(P28 * recipe13Scale, "l", L28), CONVERT(O28 * recipe13Scale, "kg", L28))), roundTo)</f>
        <v>2.5</v>
      </c>
      <c r="R28" s="56">
        <f t="shared" ref="R28:R33" si="22">IF(L28 = "", Q28 * M28, IF(ISNA(CONVERT(Q28, L28, "kg")), CONVERT(Q28, L28, "l") * IF(N28 &lt;&gt; 0, M28 / N28, 0), CONVERT(Q28, L28, "kg")))</f>
        <v>0</v>
      </c>
      <c r="S28" s="56">
        <f t="shared" ref="S28:S33" si="23">IF(R28 = 0, IF(L28 = "", Q28 * N28, IF(ISNA(CONVERT(Q28, L28, "l")), CONVERT(Q28, L28, "kg") * IF(M28 &lt;&gt; 0, N28 / M28, 0), CONVERT(Q28, L28, "l"))), 0)</f>
        <v>3.6966911953125001E-2</v>
      </c>
      <c r="T28" s="55">
        <f t="shared" ref="T28:T33" si="24">IF(AND(R28 = 0, S28 = 0, J28 = "", L28 = ""), Q28, 0)</f>
        <v>0</v>
      </c>
      <c r="V28" s="52" t="b">
        <f t="shared" ref="V28:V33" si="25">INDEX(itemPrepMethods, MATCH(K28, itemNames, 0))="chop"</f>
        <v>0</v>
      </c>
      <c r="W28" s="66" t="str">
        <f t="shared" ref="W28:W33" si="26">IF(V28, Q28, "")</f>
        <v/>
      </c>
      <c r="X28" s="67" t="str">
        <f t="shared" ref="X28:X33" si="27">IF(V28, IF(L28 = "", "", L28), "")</f>
        <v/>
      </c>
      <c r="Y28" s="67" t="str">
        <f t="shared" ref="Y28:Y33" si="28">IF(V28, K28, "")</f>
        <v/>
      </c>
      <c r="Z28" s="68"/>
      <c r="AA28" s="52" t="b">
        <f t="shared" ref="AA28:AA33" si="29">INDEX(itemPrepMethods, MATCH(K28, itemNames, 0))="soak"</f>
        <v>0</v>
      </c>
      <c r="AB28" s="67" t="str">
        <f t="shared" ref="AB28:AB33" si="30">IF(AA28, Q28, "")</f>
        <v/>
      </c>
      <c r="AC28" s="67" t="str">
        <f t="shared" ref="AC28:AC33" si="31">IF(AA28, IF(L28 = "", "", L28), "")</f>
        <v/>
      </c>
      <c r="AD28" s="67" t="str">
        <f t="shared" ref="AD28:AD33" si="32">IF(AA28, K28, "")</f>
        <v/>
      </c>
      <c r="AE28" s="67"/>
    </row>
    <row r="29" spans="1:31" x14ac:dyDescent="0.25">
      <c r="A29" s="48" t="s">
        <v>22</v>
      </c>
      <c r="B29" s="61">
        <f t="shared" si="14"/>
        <v>7.5</v>
      </c>
      <c r="C29" s="47" t="str">
        <f t="shared" si="15"/>
        <v>cup</v>
      </c>
      <c r="D29" s="79" t="str">
        <f t="shared" si="16"/>
        <v>chopped broccoli</v>
      </c>
      <c r="H29" s="62"/>
      <c r="I29" s="63">
        <v>3</v>
      </c>
      <c r="J29" s="64" t="s">
        <v>16</v>
      </c>
      <c r="K29" s="64" t="s">
        <v>127</v>
      </c>
      <c r="L29" s="65" t="s">
        <v>16</v>
      </c>
      <c r="M29" s="55">
        <f t="shared" si="17"/>
        <v>0.313</v>
      </c>
      <c r="N29" s="55">
        <f t="shared" si="18"/>
        <v>0</v>
      </c>
      <c r="O29" s="55">
        <f t="shared" si="19"/>
        <v>0</v>
      </c>
      <c r="P29" s="55">
        <f t="shared" si="20"/>
        <v>0.70976470949999992</v>
      </c>
      <c r="Q29" s="55">
        <f t="shared" si="21"/>
        <v>7.5</v>
      </c>
      <c r="R29" s="56">
        <f t="shared" si="22"/>
        <v>0</v>
      </c>
      <c r="S29" s="56">
        <f t="shared" si="23"/>
        <v>1.77441177375</v>
      </c>
      <c r="T29" s="55">
        <f t="shared" si="24"/>
        <v>0</v>
      </c>
      <c r="V29" s="52" t="b">
        <f t="shared" si="25"/>
        <v>1</v>
      </c>
      <c r="W29" s="66">
        <f t="shared" si="26"/>
        <v>7.5</v>
      </c>
      <c r="X29" s="67" t="str">
        <f t="shared" si="27"/>
        <v>cup</v>
      </c>
      <c r="Y29" s="67" t="str">
        <f t="shared" si="28"/>
        <v>chopped broccoli</v>
      </c>
      <c r="Z29" s="68"/>
      <c r="AA29" s="52" t="b">
        <f t="shared" si="29"/>
        <v>0</v>
      </c>
      <c r="AB29" s="67" t="str">
        <f t="shared" si="30"/>
        <v/>
      </c>
      <c r="AC29" s="67" t="str">
        <f t="shared" si="31"/>
        <v/>
      </c>
      <c r="AD29" s="67" t="str">
        <f t="shared" si="32"/>
        <v/>
      </c>
      <c r="AE29" s="67"/>
    </row>
    <row r="30" spans="1:31" x14ac:dyDescent="0.25">
      <c r="A30" s="48" t="s">
        <v>22</v>
      </c>
      <c r="B30" s="61">
        <f t="shared" si="14"/>
        <v>5</v>
      </c>
      <c r="C30" s="47" t="str">
        <f t="shared" si="15"/>
        <v>cup</v>
      </c>
      <c r="D30" s="79" t="str">
        <f t="shared" si="16"/>
        <v>chopped zucchini</v>
      </c>
      <c r="H30" s="62"/>
      <c r="I30" s="63">
        <v>2</v>
      </c>
      <c r="J30" s="64" t="s">
        <v>16</v>
      </c>
      <c r="K30" s="64" t="s">
        <v>237</v>
      </c>
      <c r="L30" s="65" t="s">
        <v>16</v>
      </c>
      <c r="M30" s="55">
        <f t="shared" si="17"/>
        <v>0</v>
      </c>
      <c r="N30" s="55">
        <f t="shared" si="18"/>
        <v>0</v>
      </c>
      <c r="O30" s="55">
        <f t="shared" si="19"/>
        <v>0</v>
      </c>
      <c r="P30" s="55">
        <f t="shared" si="20"/>
        <v>0.47317647299999999</v>
      </c>
      <c r="Q30" s="55">
        <f t="shared" si="21"/>
        <v>5</v>
      </c>
      <c r="R30" s="56">
        <f t="shared" si="22"/>
        <v>0</v>
      </c>
      <c r="S30" s="56">
        <f t="shared" si="23"/>
        <v>1.1829411825</v>
      </c>
      <c r="T30" s="55">
        <f t="shared" si="24"/>
        <v>0</v>
      </c>
      <c r="V30" s="52" t="b">
        <f t="shared" si="25"/>
        <v>1</v>
      </c>
      <c r="W30" s="66">
        <f t="shared" si="26"/>
        <v>5</v>
      </c>
      <c r="X30" s="67" t="str">
        <f t="shared" si="27"/>
        <v>cup</v>
      </c>
      <c r="Y30" s="67" t="str">
        <f t="shared" si="28"/>
        <v>chopped zucchini</v>
      </c>
      <c r="Z30" s="68"/>
      <c r="AA30" s="52" t="b">
        <f t="shared" si="29"/>
        <v>0</v>
      </c>
      <c r="AB30" s="67" t="str">
        <f t="shared" si="30"/>
        <v/>
      </c>
      <c r="AC30" s="67" t="str">
        <f t="shared" si="31"/>
        <v/>
      </c>
      <c r="AD30" s="67" t="str">
        <f t="shared" si="32"/>
        <v/>
      </c>
      <c r="AE30" s="67"/>
    </row>
    <row r="31" spans="1:31" x14ac:dyDescent="0.25">
      <c r="A31" s="48" t="s">
        <v>22</v>
      </c>
      <c r="B31" s="61">
        <f t="shared" si="14"/>
        <v>5</v>
      </c>
      <c r="C31" s="47" t="str">
        <f t="shared" si="15"/>
        <v>cup</v>
      </c>
      <c r="D31" s="79" t="str">
        <f t="shared" si="16"/>
        <v>chopped white mushrooms</v>
      </c>
      <c r="H31" s="62"/>
      <c r="I31" s="63">
        <v>2</v>
      </c>
      <c r="J31" s="64" t="s">
        <v>16</v>
      </c>
      <c r="K31" s="64" t="s">
        <v>239</v>
      </c>
      <c r="L31" s="65" t="s">
        <v>16</v>
      </c>
      <c r="M31" s="55">
        <f t="shared" si="17"/>
        <v>0</v>
      </c>
      <c r="N31" s="55">
        <f t="shared" si="18"/>
        <v>0</v>
      </c>
      <c r="O31" s="55">
        <f t="shared" si="19"/>
        <v>0</v>
      </c>
      <c r="P31" s="55">
        <f t="shared" si="20"/>
        <v>0.47317647299999999</v>
      </c>
      <c r="Q31" s="55">
        <f t="shared" si="21"/>
        <v>5</v>
      </c>
      <c r="R31" s="56">
        <f t="shared" si="22"/>
        <v>0</v>
      </c>
      <c r="S31" s="56">
        <f t="shared" si="23"/>
        <v>1.1829411825</v>
      </c>
      <c r="T31" s="55">
        <f t="shared" si="24"/>
        <v>0</v>
      </c>
      <c r="V31" s="52" t="b">
        <f t="shared" si="25"/>
        <v>1</v>
      </c>
      <c r="W31" s="66">
        <f t="shared" si="26"/>
        <v>5</v>
      </c>
      <c r="X31" s="67" t="str">
        <f t="shared" si="27"/>
        <v>cup</v>
      </c>
      <c r="Y31" s="67" t="str">
        <f t="shared" si="28"/>
        <v>chopped white mushrooms</v>
      </c>
      <c r="Z31" s="68"/>
      <c r="AA31" s="52" t="b">
        <f t="shared" si="29"/>
        <v>0</v>
      </c>
      <c r="AB31" s="67" t="str">
        <f t="shared" si="30"/>
        <v/>
      </c>
      <c r="AC31" s="67" t="str">
        <f t="shared" si="31"/>
        <v/>
      </c>
      <c r="AD31" s="67" t="str">
        <f t="shared" si="32"/>
        <v/>
      </c>
      <c r="AE31" s="67"/>
    </row>
    <row r="32" spans="1:31" x14ac:dyDescent="0.25">
      <c r="A32" s="48" t="s">
        <v>22</v>
      </c>
      <c r="B32" s="61">
        <f t="shared" si="14"/>
        <v>2.5</v>
      </c>
      <c r="C32" s="47" t="str">
        <f t="shared" si="15"/>
        <v>cup</v>
      </c>
      <c r="D32" s="79" t="str">
        <f t="shared" si="16"/>
        <v>sliced carrots</v>
      </c>
      <c r="H32" s="62"/>
      <c r="I32" s="63">
        <v>1</v>
      </c>
      <c r="J32" s="64" t="s">
        <v>16</v>
      </c>
      <c r="K32" s="64" t="s">
        <v>240</v>
      </c>
      <c r="L32" s="65" t="s">
        <v>16</v>
      </c>
      <c r="M32" s="55">
        <f t="shared" si="17"/>
        <v>0</v>
      </c>
      <c r="N32" s="55">
        <f t="shared" si="18"/>
        <v>0</v>
      </c>
      <c r="O32" s="55">
        <f t="shared" si="19"/>
        <v>0</v>
      </c>
      <c r="P32" s="55">
        <f t="shared" si="20"/>
        <v>0.23658823649999999</v>
      </c>
      <c r="Q32" s="55">
        <f t="shared" si="21"/>
        <v>2.5</v>
      </c>
      <c r="R32" s="56">
        <f t="shared" si="22"/>
        <v>0</v>
      </c>
      <c r="S32" s="56">
        <f t="shared" si="23"/>
        <v>0.59147059125000001</v>
      </c>
      <c r="T32" s="55">
        <f t="shared" si="24"/>
        <v>0</v>
      </c>
      <c r="V32" s="52" t="b">
        <f t="shared" si="25"/>
        <v>1</v>
      </c>
      <c r="W32" s="66">
        <f t="shared" si="26"/>
        <v>2.5</v>
      </c>
      <c r="X32" s="67" t="str">
        <f t="shared" si="27"/>
        <v>cup</v>
      </c>
      <c r="Y32" s="67" t="str">
        <f t="shared" si="28"/>
        <v>sliced carrots</v>
      </c>
      <c r="Z32" s="68"/>
      <c r="AA32" s="52" t="b">
        <f t="shared" si="29"/>
        <v>0</v>
      </c>
      <c r="AB32" s="67" t="str">
        <f t="shared" si="30"/>
        <v/>
      </c>
      <c r="AC32" s="67" t="str">
        <f t="shared" si="31"/>
        <v/>
      </c>
      <c r="AD32" s="67" t="str">
        <f t="shared" si="32"/>
        <v/>
      </c>
      <c r="AE32" s="67"/>
    </row>
    <row r="33" spans="1:31" x14ac:dyDescent="0.25">
      <c r="A33" s="48" t="s">
        <v>22</v>
      </c>
      <c r="B33" s="61">
        <f t="shared" si="14"/>
        <v>1.25</v>
      </c>
      <c r="C33" s="47" t="str">
        <f t="shared" si="15"/>
        <v/>
      </c>
      <c r="D33" s="79" t="str">
        <f t="shared" si="16"/>
        <v>sliced yellow capsicums</v>
      </c>
      <c r="H33" s="62"/>
      <c r="I33" s="63">
        <v>0.5</v>
      </c>
      <c r="J33" s="64"/>
      <c r="K33" s="64" t="s">
        <v>241</v>
      </c>
      <c r="L33" s="65"/>
      <c r="M33" s="55">
        <f t="shared" si="17"/>
        <v>0</v>
      </c>
      <c r="N33" s="55">
        <f t="shared" si="18"/>
        <v>0</v>
      </c>
      <c r="O33" s="55">
        <f t="shared" si="19"/>
        <v>0</v>
      </c>
      <c r="P33" s="55">
        <f t="shared" si="20"/>
        <v>0</v>
      </c>
      <c r="Q33" s="55">
        <f t="shared" si="21"/>
        <v>1.25</v>
      </c>
      <c r="R33" s="56">
        <f t="shared" si="22"/>
        <v>0</v>
      </c>
      <c r="S33" s="56">
        <f t="shared" si="23"/>
        <v>0</v>
      </c>
      <c r="T33" s="55">
        <f t="shared" si="24"/>
        <v>1.25</v>
      </c>
      <c r="V33" s="52" t="b">
        <f t="shared" si="25"/>
        <v>1</v>
      </c>
      <c r="W33" s="66">
        <f t="shared" si="26"/>
        <v>1.25</v>
      </c>
      <c r="X33" s="67" t="str">
        <f t="shared" si="27"/>
        <v/>
      </c>
      <c r="Y33" s="67" t="str">
        <f t="shared" si="28"/>
        <v>sliced yellow capsicums</v>
      </c>
      <c r="Z33" s="68"/>
      <c r="AA33" s="52" t="b">
        <f t="shared" si="29"/>
        <v>0</v>
      </c>
      <c r="AB33" s="67" t="str">
        <f t="shared" si="30"/>
        <v/>
      </c>
      <c r="AC33" s="67" t="str">
        <f t="shared" si="31"/>
        <v/>
      </c>
      <c r="AD33" s="67" t="str">
        <f t="shared" si="32"/>
        <v/>
      </c>
      <c r="AE33" s="67"/>
    </row>
    <row r="34" spans="1:31" x14ac:dyDescent="0.25">
      <c r="A34" s="84"/>
      <c r="B34" s="84"/>
      <c r="C34" s="84"/>
      <c r="D34" s="84"/>
      <c r="I34" s="55"/>
      <c r="L34" s="52"/>
    </row>
    <row r="35" spans="1:31" ht="60" x14ac:dyDescent="0.25">
      <c r="C35" s="46" t="s">
        <v>178</v>
      </c>
      <c r="D35" s="69" t="s">
        <v>242</v>
      </c>
      <c r="I35" s="55"/>
      <c r="L35" s="52"/>
    </row>
    <row r="36" spans="1:31" ht="30" x14ac:dyDescent="0.25">
      <c r="C36" s="46" t="s">
        <v>179</v>
      </c>
      <c r="D36" s="69" t="s">
        <v>243</v>
      </c>
      <c r="I36" s="55"/>
      <c r="L36" s="52"/>
    </row>
    <row r="37" spans="1:31" ht="60" x14ac:dyDescent="0.25">
      <c r="C37" s="46" t="s">
        <v>180</v>
      </c>
      <c r="D37" s="69" t="s">
        <v>244</v>
      </c>
      <c r="I37" s="55"/>
      <c r="L37" s="52"/>
    </row>
    <row r="38" spans="1:31" ht="105" x14ac:dyDescent="0.25">
      <c r="C38" s="46" t="s">
        <v>181</v>
      </c>
      <c r="D38" s="69" t="s">
        <v>245</v>
      </c>
      <c r="I38" s="55"/>
      <c r="L38" s="52"/>
    </row>
    <row r="39" spans="1:31" ht="15.75" x14ac:dyDescent="0.25">
      <c r="A39" s="83" t="s">
        <v>24</v>
      </c>
      <c r="B39" s="83"/>
      <c r="C39" s="83"/>
      <c r="D39" s="83"/>
      <c r="E39" s="50" t="s">
        <v>141</v>
      </c>
      <c r="F39" s="82" t="s">
        <v>101</v>
      </c>
      <c r="G39" s="82"/>
    </row>
    <row r="40" spans="1:31" ht="24" x14ac:dyDescent="0.2">
      <c r="A40" s="85" t="s">
        <v>21</v>
      </c>
      <c r="B40" s="85"/>
      <c r="C40" s="85"/>
      <c r="D40" s="85"/>
      <c r="E40" s="50" t="s">
        <v>60</v>
      </c>
      <c r="F40" s="55">
        <v>11</v>
      </c>
      <c r="G40" s="55"/>
      <c r="H40" s="55"/>
      <c r="I40" s="92" t="s">
        <v>58</v>
      </c>
      <c r="J40" s="93" t="s">
        <v>59</v>
      </c>
      <c r="K40" s="93" t="s">
        <v>18</v>
      </c>
      <c r="L40" s="94" t="s">
        <v>57</v>
      </c>
      <c r="M40" s="92" t="s">
        <v>159</v>
      </c>
      <c r="N40" s="92" t="s">
        <v>160</v>
      </c>
      <c r="O40" s="92" t="s">
        <v>161</v>
      </c>
      <c r="P40" s="92" t="s">
        <v>162</v>
      </c>
      <c r="Q40" s="93" t="s">
        <v>254</v>
      </c>
      <c r="R40" s="95" t="s">
        <v>122</v>
      </c>
      <c r="S40" s="95" t="s">
        <v>123</v>
      </c>
      <c r="T40" s="92" t="s">
        <v>121</v>
      </c>
      <c r="U40" s="93" t="s">
        <v>23</v>
      </c>
      <c r="V40" s="93" t="s">
        <v>266</v>
      </c>
      <c r="W40" s="96" t="s">
        <v>263</v>
      </c>
      <c r="X40" s="93" t="s">
        <v>264</v>
      </c>
      <c r="Y40" s="93" t="s">
        <v>265</v>
      </c>
      <c r="Z40" s="93" t="s">
        <v>379</v>
      </c>
      <c r="AA40" s="93" t="s">
        <v>267</v>
      </c>
      <c r="AB40" s="93" t="s">
        <v>268</v>
      </c>
      <c r="AC40" s="93" t="s">
        <v>269</v>
      </c>
      <c r="AD40" s="93" t="s">
        <v>270</v>
      </c>
      <c r="AE40" s="93" t="s">
        <v>380</v>
      </c>
    </row>
    <row r="41" spans="1:31" ht="16.5" thickBot="1" x14ac:dyDescent="0.3">
      <c r="A41" s="86"/>
      <c r="B41" s="86"/>
      <c r="C41" s="86"/>
      <c r="D41" s="86"/>
      <c r="E41" s="50" t="s">
        <v>61</v>
      </c>
      <c r="F41" s="55">
        <v>10</v>
      </c>
      <c r="G41" s="55"/>
      <c r="H41" s="55"/>
      <c r="I41" s="75"/>
      <c r="J41" s="50"/>
      <c r="K41" s="50"/>
      <c r="L41" s="76"/>
      <c r="M41" s="75"/>
      <c r="N41" s="75"/>
      <c r="O41" s="75"/>
      <c r="P41" s="75"/>
      <c r="Q41" s="50"/>
      <c r="R41" s="77"/>
      <c r="S41" s="77"/>
      <c r="T41" s="75"/>
      <c r="U41" s="50"/>
    </row>
    <row r="42" spans="1:31" ht="15.75" thickBot="1" x14ac:dyDescent="0.3">
      <c r="A42" s="84" t="s">
        <v>19</v>
      </c>
      <c r="B42" s="84"/>
      <c r="C42" s="84"/>
      <c r="D42" s="84"/>
      <c r="E42" s="50" t="s">
        <v>17</v>
      </c>
      <c r="F42" s="59">
        <f>F41/F40</f>
        <v>0.90909090909090906</v>
      </c>
      <c r="G42" s="60" t="s">
        <v>153</v>
      </c>
      <c r="H42" s="55"/>
      <c r="I42" s="55"/>
    </row>
    <row r="43" spans="1:31" x14ac:dyDescent="0.25">
      <c r="A43" s="48" t="s">
        <v>22</v>
      </c>
      <c r="B43" s="61">
        <f>Q43</f>
        <v>1.75</v>
      </c>
      <c r="C43" s="47" t="str">
        <f>IF(L43="","",L43)</f>
        <v>kg</v>
      </c>
      <c r="D43" s="48" t="str">
        <f>_xlfn.CONCAT(K43, U43)</f>
        <v>chopped potatoes (50 minutes or so)</v>
      </c>
      <c r="H43" s="62"/>
      <c r="I43" s="63">
        <v>2</v>
      </c>
      <c r="J43" s="64" t="s">
        <v>12</v>
      </c>
      <c r="K43" s="64" t="s">
        <v>4</v>
      </c>
      <c r="L43" s="65" t="s">
        <v>12</v>
      </c>
      <c r="M43" s="55">
        <f>INDEX(itemGPerQty, MATCH(K43, itemNames, 0))</f>
        <v>0.22500000000000001</v>
      </c>
      <c r="N43" s="55">
        <f>INDEX(itemMlPerQty, MATCH(K43, itemNames, 0))</f>
        <v>0.33750000000000002</v>
      </c>
      <c r="O43" s="55">
        <f t="shared" ref="O43:O44" si="33">IF(J43 = "", I43 * M43, IF(ISNA(CONVERT(I43, J43, "kg")), CONVERT(I43, J43, "l") * IF(N43 &lt;&gt; 0, M43 / N43, 0), CONVERT(I43, J43, "kg")))</f>
        <v>2</v>
      </c>
      <c r="P43" s="55">
        <f t="shared" ref="P43:P44" si="34">IF(J43 = "", I43 * N43, IF(ISNA(CONVERT(I43, J43, "l")), CONVERT(I43, J43, "kg") * IF(M43 &lt;&gt; 0, N43 / M43, 0), CONVERT(I43, J43, "l")))</f>
        <v>3</v>
      </c>
      <c r="Q43" s="55">
        <f>MROUND(IF(AND(J43 = "", L43 = ""), I43 * recipe01Scale, IF(ISNA(CONVERT(O43, "kg", L43)), CONVERT(P43 * recipe01Scale, "l", L43), CONVERT(O43 * recipe01Scale, "kg", L43))), roundTo)</f>
        <v>1.75</v>
      </c>
      <c r="R43" s="56">
        <f t="shared" ref="R43:R44" si="35">IF(L43 = "", Q43 * M43, IF(ISNA(CONVERT(Q43, L43, "kg")), CONVERT(Q43, L43, "l") * IF(N43 &lt;&gt; 0, M43 / N43, 0), CONVERT(Q43, L43, "kg")))</f>
        <v>1.75</v>
      </c>
      <c r="S43" s="56">
        <f t="shared" ref="S43:S44" si="36">IF(R43 = 0, IF(L43 = "", Q43 * N43, IF(ISNA(CONVERT(Q43, L43, "l")), CONVERT(Q43, L43, "kg") * IF(M43 &lt;&gt; 0, N43 / M43, 0), CONVERT(Q43, L43, "l"))), 0)</f>
        <v>0</v>
      </c>
      <c r="T43" s="55">
        <f t="shared" ref="T43:T44" si="37">IF(AND(R43 = 0, S43 = 0, J43 = "", L43 = ""), Q43, 0)</f>
        <v>0</v>
      </c>
      <c r="U43" s="52" t="s">
        <v>271</v>
      </c>
      <c r="V43" s="52" t="b">
        <f>INDEX(itemPrepMethods, MATCH(K43, itemNames, 0))="chop"</f>
        <v>1</v>
      </c>
      <c r="W43" s="66">
        <f t="shared" ref="W43:W44" si="38">IF(V43, Q43, "")</f>
        <v>1.75</v>
      </c>
      <c r="X43" s="67" t="str">
        <f t="shared" ref="X43:X44" si="39">IF(V43, IF(L43 = "", "", L43), "")</f>
        <v>kg</v>
      </c>
      <c r="Y43" s="67" t="str">
        <f t="shared" ref="Y43:Y44" si="40">IF(V43, K43, "")</f>
        <v>chopped potatoes</v>
      </c>
      <c r="Z43" s="68"/>
      <c r="AA43" s="52" t="b">
        <f>INDEX(itemPrepMethods, MATCH(K43, itemNames, 0))="soak"</f>
        <v>0</v>
      </c>
      <c r="AB43" s="67" t="str">
        <f t="shared" ref="AB43:AB44" si="41">IF(AA43, Q43, "")</f>
        <v/>
      </c>
      <c r="AC43" s="67" t="str">
        <f t="shared" ref="AC43:AC44" si="42">IF(AA43, IF(L43 = "", "", L43), "")</f>
        <v/>
      </c>
      <c r="AD43" s="67" t="str">
        <f t="shared" ref="AD43:AD44" si="43">IF(AA43, K43, "")</f>
        <v/>
      </c>
      <c r="AE43" s="67"/>
    </row>
    <row r="44" spans="1:31" x14ac:dyDescent="0.25">
      <c r="A44" s="48" t="s">
        <v>22</v>
      </c>
      <c r="B44" s="61">
        <f>Q44</f>
        <v>3.75</v>
      </c>
      <c r="C44" s="47" t="str">
        <f>IF(L44="","",L44)</f>
        <v>cup</v>
      </c>
      <c r="D44" s="48" t="str">
        <f>_xlfn.CONCAT(K44, U44)</f>
        <v>split peas (50 minutes or so). Soaked by Tenzo the night before. Rinse and drain first</v>
      </c>
      <c r="I44" s="63">
        <v>4</v>
      </c>
      <c r="J44" s="64" t="s">
        <v>16</v>
      </c>
      <c r="K44" s="64" t="s">
        <v>7</v>
      </c>
      <c r="L44" s="65" t="s">
        <v>16</v>
      </c>
      <c r="M44" s="55">
        <f>INDEX(itemGPerQty, MATCH(K44, itemNames, 0))</f>
        <v>0.84699999999999998</v>
      </c>
      <c r="N44" s="55">
        <f>INDEX(itemMlPerQty, MATCH(K44, itemNames, 0))</f>
        <v>0.946353</v>
      </c>
      <c r="O44" s="55">
        <f t="shared" si="33"/>
        <v>0.84699995166919739</v>
      </c>
      <c r="P44" s="55">
        <f t="shared" si="34"/>
        <v>0.94635294599999997</v>
      </c>
      <c r="Q44" s="55">
        <f>MROUND(IF(AND(J44 = "", L44 = ""), I44 * recipe01Scale, IF(ISNA(CONVERT(O44, "kg", L44)), CONVERT(P44 * recipe01Scale, "l", L44), CONVERT(O44 * recipe01Scale, "kg", L44))), roundTo)</f>
        <v>3.75</v>
      </c>
      <c r="R44" s="56">
        <f t="shared" si="35"/>
        <v>0.79406245468987258</v>
      </c>
      <c r="S44" s="56">
        <f t="shared" si="36"/>
        <v>0</v>
      </c>
      <c r="T44" s="55">
        <f t="shared" si="37"/>
        <v>0</v>
      </c>
      <c r="U44" s="52" t="s">
        <v>301</v>
      </c>
      <c r="V44" s="52" t="b">
        <f>INDEX(itemPrepMethods, MATCH(K44, itemNames, 0))="chop"</f>
        <v>0</v>
      </c>
      <c r="W44" s="66" t="str">
        <f t="shared" si="38"/>
        <v/>
      </c>
      <c r="X44" s="67" t="str">
        <f t="shared" si="39"/>
        <v/>
      </c>
      <c r="Y44" s="67" t="str">
        <f t="shared" si="40"/>
        <v/>
      </c>
      <c r="Z44" s="68"/>
      <c r="AA44" s="52" t="b">
        <f>INDEX(itemPrepMethods, MATCH(K44, itemNames, 0))="soak"</f>
        <v>1</v>
      </c>
      <c r="AB44" s="67">
        <f t="shared" si="41"/>
        <v>3.75</v>
      </c>
      <c r="AC44" s="67" t="str">
        <f t="shared" si="42"/>
        <v>cup</v>
      </c>
      <c r="AD44" s="67" t="str">
        <f t="shared" si="43"/>
        <v>split peas</v>
      </c>
      <c r="AE44" s="67"/>
    </row>
    <row r="45" spans="1:31" x14ac:dyDescent="0.25">
      <c r="A45" s="84"/>
      <c r="B45" s="84"/>
      <c r="C45" s="84"/>
      <c r="D45" s="84"/>
      <c r="I45" s="55"/>
      <c r="M45" s="52"/>
      <c r="N45" s="52"/>
      <c r="W45" s="97"/>
      <c r="X45" s="97"/>
      <c r="Y45" s="97"/>
      <c r="Z45" s="97"/>
      <c r="AA45" s="81"/>
      <c r="AB45" s="97"/>
      <c r="AC45" s="97"/>
      <c r="AD45" s="97"/>
      <c r="AE45" s="97"/>
    </row>
    <row r="46" spans="1:31" x14ac:dyDescent="0.25">
      <c r="A46" s="84" t="s">
        <v>20</v>
      </c>
      <c r="B46" s="84"/>
      <c r="C46" s="84"/>
      <c r="D46" s="84"/>
      <c r="I46" s="55"/>
      <c r="M46" s="52"/>
      <c r="N46" s="52"/>
      <c r="W46" s="97"/>
      <c r="X46" s="97"/>
      <c r="Y46" s="97"/>
      <c r="Z46" s="97"/>
      <c r="AA46" s="81"/>
      <c r="AB46" s="97"/>
      <c r="AC46" s="97"/>
      <c r="AD46" s="97"/>
      <c r="AE46" s="97"/>
    </row>
    <row r="47" spans="1:31" x14ac:dyDescent="0.25">
      <c r="A47" s="48" t="s">
        <v>22</v>
      </c>
      <c r="B47" s="61">
        <f>Q47</f>
        <v>6.25</v>
      </c>
      <c r="C47" s="47" t="str">
        <f>IF(L47="","",L47)</f>
        <v/>
      </c>
      <c r="D47" s="48" t="str">
        <f>_xlfn.CONCAT(K47, U47)</f>
        <v>garlic cloves. Remove from oil once cooked</v>
      </c>
      <c r="I47" s="63">
        <v>7</v>
      </c>
      <c r="J47" s="64"/>
      <c r="K47" s="64" t="s">
        <v>8</v>
      </c>
      <c r="L47" s="65"/>
      <c r="M47" s="55">
        <f>INDEX(itemGPerQty, MATCH(K47, itemNames, 0))</f>
        <v>0</v>
      </c>
      <c r="N47" s="55">
        <f>INDEX(itemMlPerQty, MATCH(K47, itemNames, 0))</f>
        <v>0</v>
      </c>
      <c r="O47" s="55">
        <f t="shared" ref="O47" si="44">IF(J47 = "", I47 * M47, IF(ISNA(CONVERT(I47, J47, "kg")), CONVERT(I47, J47, "l") * IF(N47 &lt;&gt; 0, M47 / N47, 0), CONVERT(I47, J47, "kg")))</f>
        <v>0</v>
      </c>
      <c r="P47" s="55">
        <f t="shared" ref="P47" si="45">IF(J47 = "", I47 * N47, IF(ISNA(CONVERT(I47, J47, "l")), CONVERT(I47, J47, "kg") * IF(M47 &lt;&gt; 0, N47 / M47, 0), CONVERT(I47, J47, "l")))</f>
        <v>0</v>
      </c>
      <c r="Q47" s="55">
        <f>MROUND(IF(AND(J47 = "", L47 = ""), I47 * recipe01Scale, IF(ISNA(CONVERT(O47, "kg", L47)), CONVERT(P47 * recipe01Scale, "l", L47), CONVERT(O47 * recipe01Scale, "kg", L47))), roundTo)</f>
        <v>6.25</v>
      </c>
      <c r="R47" s="56">
        <f t="shared" ref="R47" si="46">IF(L47 = "", Q47 * M47, IF(ISNA(CONVERT(Q47, L47, "kg")), CONVERT(Q47, L47, "l") * IF(N47 &lt;&gt; 0, M47 / N47, 0), CONVERT(Q47, L47, "kg")))</f>
        <v>0</v>
      </c>
      <c r="S47" s="56">
        <f t="shared" ref="S47" si="47">IF(R47 = 0, IF(L47 = "", Q47 * N47, IF(ISNA(CONVERT(Q47, L47, "l")), CONVERT(Q47, L47, "kg") * IF(M47 &lt;&gt; 0, N47 / M47, 0), CONVERT(Q47, L47, "l"))), 0)</f>
        <v>0</v>
      </c>
      <c r="T47" s="55">
        <f t="shared" ref="T47" si="48">IF(AND(R47 = 0, S47 = 0, J47 = "", L47 = ""), Q47, 0)</f>
        <v>6.25</v>
      </c>
      <c r="U47" s="52" t="s">
        <v>300</v>
      </c>
      <c r="V47" s="52" t="b">
        <f>INDEX(itemPrepMethods, MATCH(K47, itemNames, 0))="chop"</f>
        <v>0</v>
      </c>
      <c r="W47" s="66" t="str">
        <f t="shared" ref="W47" si="49">IF(V47, Q47, "")</f>
        <v/>
      </c>
      <c r="X47" s="67" t="str">
        <f t="shared" ref="X47" si="50">IF(V47, IF(L47 = "", "", L47), "")</f>
        <v/>
      </c>
      <c r="Y47" s="67" t="str">
        <f t="shared" ref="Y47" si="51">IF(V47, K47, "")</f>
        <v/>
      </c>
      <c r="Z47" s="68"/>
      <c r="AA47" s="52" t="b">
        <f>INDEX(itemPrepMethods, MATCH(K47, itemNames, 0))="soak"</f>
        <v>0</v>
      </c>
      <c r="AB47" s="67" t="str">
        <f t="shared" ref="AB47" si="52">IF(AA47, Q47, "")</f>
        <v/>
      </c>
      <c r="AC47" s="67" t="str">
        <f t="shared" ref="AC47" si="53">IF(AA47, IF(L47 = "", "", L47), "")</f>
        <v/>
      </c>
      <c r="AD47" s="67" t="str">
        <f t="shared" ref="AD47" si="54">IF(AA47, K47, "")</f>
        <v/>
      </c>
      <c r="AE47" s="67"/>
    </row>
    <row r="48" spans="1:31" x14ac:dyDescent="0.25">
      <c r="A48" s="48" t="s">
        <v>22</v>
      </c>
      <c r="B48" s="61">
        <f>Q48</f>
        <v>2</v>
      </c>
      <c r="C48" s="47" t="str">
        <f>IF(L48="","",L48)</f>
        <v/>
      </c>
      <c r="D48" s="48" t="str">
        <f>_xlfn.CONCAT(K48, U48)</f>
        <v>chopped onions</v>
      </c>
      <c r="I48" s="63">
        <v>2.25</v>
      </c>
      <c r="J48" s="64"/>
      <c r="K48" s="64" t="s">
        <v>6</v>
      </c>
      <c r="L48" s="65"/>
      <c r="M48" s="55">
        <f>INDEX(itemGPerQty, MATCH(K48, itemNames, 0))</f>
        <v>0.185</v>
      </c>
      <c r="N48" s="55">
        <f>INDEX(itemMlPerQty, MATCH(K48, itemNames, 0))</f>
        <v>0.3</v>
      </c>
      <c r="O48" s="55">
        <f>IF(J48 = "", I48 * M48, IF(ISNA(CONVERT(I48, J48, "kg")), CONVERT(I48, J48, "l") * IF(N48 &lt;&gt; 0, M48 / N48, 0), CONVERT(I48, J48, "kg")))</f>
        <v>0.41625000000000001</v>
      </c>
      <c r="P48" s="55">
        <f>IF(J48 = "", I48 * N48, IF(ISNA(CONVERT(I48, J48, "l")), CONVERT(I48, J48, "kg") * IF(M48 &lt;&gt; 0, N48 / M48, 0), CONVERT(I48, J48, "l")))</f>
        <v>0.67499999999999993</v>
      </c>
      <c r="Q48" s="55">
        <f>MROUND(IF(AND(J48 = "", L48 = ""), I48 * recipe01Scale, IF(ISNA(CONVERT(O48, "kg", L48)), CONVERT(P48 * recipe01Scale, "l", L48), CONVERT(O48 * recipe01Scale, "kg", L48))), roundTo)</f>
        <v>2</v>
      </c>
      <c r="R48" s="56">
        <f>IF(L48 = "", Q48 * M48, IF(ISNA(CONVERT(Q48, L48, "kg")), CONVERT(Q48, L48, "l") * IF(N48 &lt;&gt; 0, M48 / N48, 0), CONVERT(Q48, L48, "kg")))</f>
        <v>0.37</v>
      </c>
      <c r="S48" s="56">
        <f>IF(R48 = 0, IF(L48 = "", Q48 * N48, IF(ISNA(CONVERT(Q48, L48, "l")), CONVERT(Q48, L48, "kg") * IF(M48 &lt;&gt; 0, N48 / M48, 0), CONVERT(Q48, L48, "l"))), 0)</f>
        <v>0</v>
      </c>
      <c r="T48" s="55">
        <f>IF(AND(R48 = 0, S48 = 0, J48 = "", L48 = ""), Q48, 0)</f>
        <v>0</v>
      </c>
      <c r="V48" s="52" t="b">
        <f>INDEX(itemPrepMethods, MATCH(K48, itemNames, 0))="chop"</f>
        <v>1</v>
      </c>
      <c r="W48" s="66">
        <f>IF(V48, Q48, "")</f>
        <v>2</v>
      </c>
      <c r="X48" s="67" t="str">
        <f>IF(V48, IF(L48 = "", "", L48), "")</f>
        <v/>
      </c>
      <c r="Y48" s="67" t="str">
        <f>IF(V48, K48, "")</f>
        <v>chopped onions</v>
      </c>
      <c r="Z48" s="68"/>
      <c r="AA48" s="52" t="b">
        <f>INDEX(itemPrepMethods, MATCH(K48, itemNames, 0))="soak"</f>
        <v>0</v>
      </c>
      <c r="AB48" s="67" t="str">
        <f>IF(AA48, Q48, "")</f>
        <v/>
      </c>
      <c r="AC48" s="67" t="str">
        <f>IF(AA48, IF(L48 = "", "", L48), "")</f>
        <v/>
      </c>
      <c r="AD48" s="67" t="str">
        <f>IF(AA48, K48, "")</f>
        <v/>
      </c>
      <c r="AE48" s="67"/>
    </row>
    <row r="49" spans="1:31" x14ac:dyDescent="0.25">
      <c r="A49" s="84"/>
      <c r="B49" s="84"/>
      <c r="C49" s="84"/>
      <c r="D49" s="84"/>
      <c r="I49" s="55"/>
      <c r="M49" s="52"/>
      <c r="N49" s="52"/>
      <c r="W49" s="97"/>
      <c r="X49" s="97"/>
      <c r="Y49" s="97"/>
      <c r="Z49" s="97"/>
      <c r="AA49" s="81"/>
      <c r="AB49" s="97"/>
      <c r="AC49" s="97"/>
      <c r="AD49" s="97"/>
      <c r="AE49" s="97"/>
    </row>
    <row r="50" spans="1:31" x14ac:dyDescent="0.25">
      <c r="A50" s="84" t="s">
        <v>276</v>
      </c>
      <c r="B50" s="84"/>
      <c r="C50" s="84"/>
      <c r="D50" s="84"/>
      <c r="I50" s="55"/>
      <c r="M50" s="52"/>
      <c r="N50" s="52"/>
      <c r="W50" s="97"/>
      <c r="X50" s="97"/>
      <c r="Y50" s="97"/>
      <c r="Z50" s="97"/>
      <c r="AA50" s="81"/>
      <c r="AB50" s="97"/>
      <c r="AC50" s="97"/>
      <c r="AD50" s="97"/>
      <c r="AE50" s="97"/>
    </row>
    <row r="51" spans="1:31" x14ac:dyDescent="0.25">
      <c r="A51" s="48" t="s">
        <v>22</v>
      </c>
      <c r="B51" s="61">
        <f>Q51</f>
        <v>4.5</v>
      </c>
      <c r="C51" s="47" t="str">
        <f>IF(L51="","",L51)</f>
        <v>tbs</v>
      </c>
      <c r="D51" s="48" t="str">
        <f t="shared" ref="D51:D60" si="55">_xlfn.CONCAT(K51, U51)</f>
        <v>curry powder</v>
      </c>
      <c r="I51" s="63">
        <v>5</v>
      </c>
      <c r="J51" s="64" t="s">
        <v>15</v>
      </c>
      <c r="K51" s="64" t="s">
        <v>9</v>
      </c>
      <c r="L51" s="65" t="s">
        <v>15</v>
      </c>
      <c r="M51" s="55">
        <f>INDEX(itemGPerQty, MATCH(K51, itemNames, 0))</f>
        <v>1.2E-2</v>
      </c>
      <c r="N51" s="55">
        <f>INDEX(itemMlPerQty, MATCH(K51, itemNames, 0))</f>
        <v>2.2180100000000001E-2</v>
      </c>
      <c r="O51" s="55">
        <f t="shared" ref="O51:O55" si="56">IF(J51 = "", I51 * M51, IF(ISNA(CONVERT(I51, J51, "kg")), CONVERT(I51, J51, "l") * IF(N51 &lt;&gt; 0, M51 / N51, 0), CONVERT(I51, J51, "kg")))</f>
        <v>4.0000085070626371E-2</v>
      </c>
      <c r="P51" s="55">
        <f t="shared" ref="P51:P55" si="57">IF(J51 = "", I51 * N51, IF(ISNA(CONVERT(I51, J51, "l")), CONVERT(I51, J51, "kg") * IF(M51 &lt;&gt; 0, N51 / M51, 0), CONVERT(I51, J51, "l")))</f>
        <v>7.3933823906250001E-2</v>
      </c>
      <c r="Q51" s="55">
        <f>MROUND(IF(AND(J51 = "", L51 = ""), I51 * recipe01Scale, IF(ISNA(CONVERT(O51, "kg", L51)), CONVERT(P51 * recipe01Scale, "l", L51), CONVERT(O51 * recipe01Scale, "kg", L51))), roundTo)</f>
        <v>4.5</v>
      </c>
      <c r="R51" s="56">
        <f t="shared" ref="R51:R55" si="58">IF(L51 = "", Q51 * M51, IF(ISNA(CONVERT(Q51, L51, "kg")), CONVERT(Q51, L51, "l") * IF(N51 &lt;&gt; 0, M51 / N51, 0), CONVERT(Q51, L51, "kg")))</f>
        <v>3.6000076563563729E-2</v>
      </c>
      <c r="S51" s="56">
        <f t="shared" ref="S51:S55" si="59">IF(R51 = 0, IF(L51 = "", Q51 * N51, IF(ISNA(CONVERT(Q51, L51, "l")), CONVERT(Q51, L51, "kg") * IF(M51 &lt;&gt; 0, N51 / M51, 0), CONVERT(Q51, L51, "l"))), 0)</f>
        <v>0</v>
      </c>
      <c r="T51" s="55">
        <f t="shared" ref="T51:T55" si="60">IF(AND(R51 = 0, S51 = 0, J51 = "", L51 = ""), Q51, 0)</f>
        <v>0</v>
      </c>
      <c r="V51" s="52" t="b">
        <f>INDEX(itemPrepMethods, MATCH(K51, itemNames, 0))="chop"</f>
        <v>0</v>
      </c>
      <c r="W51" s="66" t="str">
        <f t="shared" ref="W51:W55" si="61">IF(V51, Q51, "")</f>
        <v/>
      </c>
      <c r="X51" s="67" t="str">
        <f t="shared" ref="X51:X55" si="62">IF(V51, IF(L51 = "", "", L51), "")</f>
        <v/>
      </c>
      <c r="Y51" s="67" t="str">
        <f t="shared" ref="Y51:Y55" si="63">IF(V51, K51, "")</f>
        <v/>
      </c>
      <c r="Z51" s="68"/>
      <c r="AA51" s="52" t="b">
        <f>INDEX(itemPrepMethods, MATCH(K51, itemNames, 0))="soak"</f>
        <v>0</v>
      </c>
      <c r="AB51" s="67" t="str">
        <f t="shared" ref="AB51:AB55" si="64">IF(AA51, Q51, "")</f>
        <v/>
      </c>
      <c r="AC51" s="67" t="str">
        <f t="shared" ref="AC51:AC55" si="65">IF(AA51, IF(L51 = "", "", L51), "")</f>
        <v/>
      </c>
      <c r="AD51" s="67" t="str">
        <f t="shared" ref="AD51:AD55" si="66">IF(AA51, K51, "")</f>
        <v/>
      </c>
      <c r="AE51" s="67"/>
    </row>
    <row r="52" spans="1:31" x14ac:dyDescent="0.25">
      <c r="A52" s="48" t="s">
        <v>22</v>
      </c>
      <c r="B52" s="61">
        <f>Q52</f>
        <v>3.75</v>
      </c>
      <c r="C52" s="47" t="str">
        <f>IF(L52="","",L52)</f>
        <v>tbs</v>
      </c>
      <c r="D52" s="48" t="str">
        <f t="shared" si="55"/>
        <v>garam masala</v>
      </c>
      <c r="I52" s="63">
        <v>4</v>
      </c>
      <c r="J52" s="64" t="s">
        <v>15</v>
      </c>
      <c r="K52" s="64" t="s">
        <v>10</v>
      </c>
      <c r="L52" s="65" t="s">
        <v>15</v>
      </c>
      <c r="M52" s="55">
        <f>INDEX(itemGPerQty, MATCH(K52, itemNames, 0))</f>
        <v>0.01</v>
      </c>
      <c r="N52" s="55">
        <f>INDEX(itemMlPerQty, MATCH(K52, itemNames, 0))</f>
        <v>2.2180100000000001E-2</v>
      </c>
      <c r="O52" s="55">
        <f t="shared" si="56"/>
        <v>2.6666723380417583E-2</v>
      </c>
      <c r="P52" s="55">
        <f t="shared" si="57"/>
        <v>5.9147059124999998E-2</v>
      </c>
      <c r="Q52" s="55">
        <f>MROUND(IF(AND(J52 = "", L52 = ""), I52 * recipe01Scale, IF(ISNA(CONVERT(O52, "kg", L52)), CONVERT(P52 * recipe01Scale, "l", L52), CONVERT(O52 * recipe01Scale, "kg", L52))), roundTo)</f>
        <v>3.75</v>
      </c>
      <c r="R52" s="56">
        <f t="shared" si="58"/>
        <v>2.5000053169141483E-2</v>
      </c>
      <c r="S52" s="56">
        <f t="shared" si="59"/>
        <v>0</v>
      </c>
      <c r="T52" s="55">
        <f t="shared" si="60"/>
        <v>0</v>
      </c>
      <c r="V52" s="52" t="b">
        <f>INDEX(itemPrepMethods, MATCH(K52, itemNames, 0))="chop"</f>
        <v>0</v>
      </c>
      <c r="W52" s="66" t="str">
        <f t="shared" si="61"/>
        <v/>
      </c>
      <c r="X52" s="67" t="str">
        <f t="shared" si="62"/>
        <v/>
      </c>
      <c r="Y52" s="67" t="str">
        <f t="shared" si="63"/>
        <v/>
      </c>
      <c r="Z52" s="68"/>
      <c r="AA52" s="52" t="b">
        <f>INDEX(itemPrepMethods, MATCH(K52, itemNames, 0))="soak"</f>
        <v>0</v>
      </c>
      <c r="AB52" s="67" t="str">
        <f t="shared" si="64"/>
        <v/>
      </c>
      <c r="AC52" s="67" t="str">
        <f t="shared" si="65"/>
        <v/>
      </c>
      <c r="AD52" s="67" t="str">
        <f t="shared" si="66"/>
        <v/>
      </c>
      <c r="AE52" s="67"/>
    </row>
    <row r="53" spans="1:31" x14ac:dyDescent="0.25">
      <c r="A53" s="48" t="s">
        <v>22</v>
      </c>
      <c r="B53" s="61">
        <f>Q53</f>
        <v>2.75</v>
      </c>
      <c r="C53" s="47" t="str">
        <f>IF(L53="","",L53)</f>
        <v>tsp</v>
      </c>
      <c r="D53" s="48" t="str">
        <f t="shared" si="55"/>
        <v>ground turmeric</v>
      </c>
      <c r="I53" s="63">
        <v>3</v>
      </c>
      <c r="J53" s="64" t="s">
        <v>13</v>
      </c>
      <c r="K53" s="64" t="s">
        <v>386</v>
      </c>
      <c r="L53" s="65" t="s">
        <v>13</v>
      </c>
      <c r="M53" s="55">
        <f>INDEX(itemGPerQty, MATCH(K53, itemNames, 0))</f>
        <v>1.4E-2</v>
      </c>
      <c r="N53" s="55">
        <f>INDEX(itemMlPerQty, MATCH(K53, itemNames, 0))</f>
        <v>2.2180100000000001E-2</v>
      </c>
      <c r="O53" s="55">
        <f t="shared" si="56"/>
        <v>9.3333531831461536E-3</v>
      </c>
      <c r="P53" s="55">
        <f t="shared" si="57"/>
        <v>1.478676478125E-2</v>
      </c>
      <c r="Q53" s="55">
        <f>MROUND(IF(AND(J53 = "", L53 = ""), I53 * recipe01Scale, IF(ISNA(CONVERT(O53, "kg", L53)), CONVERT(P53 * recipe01Scale, "l", L53), CONVERT(O53 * recipe01Scale, "kg", L53))), roundTo)</f>
        <v>2.75</v>
      </c>
      <c r="R53" s="56">
        <f t="shared" si="58"/>
        <v>8.5555737512173075E-3</v>
      </c>
      <c r="S53" s="56">
        <f t="shared" si="59"/>
        <v>0</v>
      </c>
      <c r="T53" s="55">
        <f t="shared" si="60"/>
        <v>0</v>
      </c>
      <c r="V53" s="52" t="b">
        <f>INDEX(itemPrepMethods, MATCH(K53, itemNames, 0))="chop"</f>
        <v>0</v>
      </c>
      <c r="W53" s="66" t="str">
        <f t="shared" si="61"/>
        <v/>
      </c>
      <c r="X53" s="67" t="str">
        <f t="shared" si="62"/>
        <v/>
      </c>
      <c r="Y53" s="67" t="str">
        <f t="shared" si="63"/>
        <v/>
      </c>
      <c r="Z53" s="68"/>
      <c r="AA53" s="52" t="b">
        <f>INDEX(itemPrepMethods, MATCH(K53, itemNames, 0))="soak"</f>
        <v>0</v>
      </c>
      <c r="AB53" s="67" t="str">
        <f t="shared" si="64"/>
        <v/>
      </c>
      <c r="AC53" s="67" t="str">
        <f t="shared" si="65"/>
        <v/>
      </c>
      <c r="AD53" s="67" t="str">
        <f t="shared" si="66"/>
        <v/>
      </c>
      <c r="AE53" s="67"/>
    </row>
    <row r="54" spans="1:31" x14ac:dyDescent="0.25">
      <c r="A54" s="48" t="s">
        <v>22</v>
      </c>
      <c r="B54" s="61">
        <f>Q54</f>
        <v>2.75</v>
      </c>
      <c r="C54" s="47" t="str">
        <f>IF(L54="","",L54)</f>
        <v>tsp</v>
      </c>
      <c r="D54" s="48" t="str">
        <f t="shared" si="55"/>
        <v>ground cumin</v>
      </c>
      <c r="I54" s="63">
        <v>3</v>
      </c>
      <c r="J54" s="64" t="s">
        <v>13</v>
      </c>
      <c r="K54" s="64" t="s">
        <v>14</v>
      </c>
      <c r="L54" s="65" t="s">
        <v>13</v>
      </c>
      <c r="M54" s="55">
        <f>INDEX(itemGPerQty, MATCH(K54, itemNames, 0))</f>
        <v>1.0999999999999999E-2</v>
      </c>
      <c r="N54" s="55">
        <f>INDEX(itemMlPerQty, MATCH(K54, itemNames, 0))</f>
        <v>2.2180100000000001E-2</v>
      </c>
      <c r="O54" s="55">
        <f t="shared" si="56"/>
        <v>7.3333489296148338E-3</v>
      </c>
      <c r="P54" s="55">
        <f t="shared" si="57"/>
        <v>1.478676478125E-2</v>
      </c>
      <c r="Q54" s="55">
        <f>MROUND(IF(AND(J54 = "", L54 = ""), I54 * recipe01Scale, IF(ISNA(CONVERT(O54, "kg", L54)), CONVERT(P54 * recipe01Scale, "l", L54), CONVERT(O54 * recipe01Scale, "kg", L54))), roundTo)</f>
        <v>2.75</v>
      </c>
      <c r="R54" s="56">
        <f t="shared" si="58"/>
        <v>6.7222365188135983E-3</v>
      </c>
      <c r="S54" s="56">
        <f t="shared" si="59"/>
        <v>0</v>
      </c>
      <c r="T54" s="55">
        <f t="shared" si="60"/>
        <v>0</v>
      </c>
      <c r="V54" s="52" t="b">
        <f>INDEX(itemPrepMethods, MATCH(K54, itemNames, 0))="chop"</f>
        <v>0</v>
      </c>
      <c r="W54" s="66" t="str">
        <f t="shared" si="61"/>
        <v/>
      </c>
      <c r="X54" s="67" t="str">
        <f t="shared" si="62"/>
        <v/>
      </c>
      <c r="Y54" s="67" t="str">
        <f t="shared" si="63"/>
        <v/>
      </c>
      <c r="Z54" s="68"/>
      <c r="AA54" s="52" t="b">
        <f>INDEX(itemPrepMethods, MATCH(K54, itemNames, 0))="soak"</f>
        <v>0</v>
      </c>
      <c r="AB54" s="67" t="str">
        <f t="shared" si="64"/>
        <v/>
      </c>
      <c r="AC54" s="67" t="str">
        <f t="shared" si="65"/>
        <v/>
      </c>
      <c r="AD54" s="67" t="str">
        <f t="shared" si="66"/>
        <v/>
      </c>
      <c r="AE54" s="67"/>
    </row>
    <row r="55" spans="1:31" x14ac:dyDescent="0.25">
      <c r="A55" s="48" t="s">
        <v>22</v>
      </c>
      <c r="B55" s="61">
        <f>Q55</f>
        <v>1.75</v>
      </c>
      <c r="C55" s="47" t="str">
        <f>IF(L55="","",L55)</f>
        <v>tsp</v>
      </c>
      <c r="D55" s="48" t="str">
        <f t="shared" si="55"/>
        <v>salt</v>
      </c>
      <c r="I55" s="63">
        <v>2</v>
      </c>
      <c r="J55" s="64" t="s">
        <v>13</v>
      </c>
      <c r="K55" s="64" t="s">
        <v>11</v>
      </c>
      <c r="L55" s="65" t="s">
        <v>13</v>
      </c>
      <c r="M55" s="55">
        <f>INDEX(itemGPerQty, MATCH(K55, itemNames, 0))</f>
        <v>2.5000000000000001E-2</v>
      </c>
      <c r="N55" s="55">
        <f>INDEX(itemMlPerQty, MATCH(K55, itemNames, 0))</f>
        <v>2.2180100000000001E-2</v>
      </c>
      <c r="O55" s="55">
        <f t="shared" si="56"/>
        <v>1.111113474184066E-2</v>
      </c>
      <c r="P55" s="55">
        <f t="shared" si="57"/>
        <v>9.8578431874999997E-3</v>
      </c>
      <c r="Q55" s="55">
        <f>MROUND(IF(AND(J55 = "", L55 = ""), I55 * recipe01Scale, IF(ISNA(CONVERT(O55, "kg", L55)), CONVERT(P55 * recipe01Scale, "l", L55), CONVERT(O55 * recipe01Scale, "kg", L55))), roundTo)</f>
        <v>1.75</v>
      </c>
      <c r="R55" s="56">
        <f t="shared" si="58"/>
        <v>9.7222428991105784E-3</v>
      </c>
      <c r="S55" s="56">
        <f t="shared" si="59"/>
        <v>0</v>
      </c>
      <c r="T55" s="55">
        <f t="shared" si="60"/>
        <v>0</v>
      </c>
      <c r="V55" s="52" t="b">
        <f>INDEX(itemPrepMethods, MATCH(K55, itemNames, 0))="chop"</f>
        <v>0</v>
      </c>
      <c r="W55" s="66" t="str">
        <f t="shared" si="61"/>
        <v/>
      </c>
      <c r="X55" s="67" t="str">
        <f t="shared" si="62"/>
        <v/>
      </c>
      <c r="Y55" s="67" t="str">
        <f t="shared" si="63"/>
        <v/>
      </c>
      <c r="Z55" s="68"/>
      <c r="AA55" s="52" t="b">
        <f>INDEX(itemPrepMethods, MATCH(K55, itemNames, 0))="soak"</f>
        <v>0</v>
      </c>
      <c r="AB55" s="67" t="str">
        <f t="shared" si="64"/>
        <v/>
      </c>
      <c r="AC55" s="67" t="str">
        <f t="shared" si="65"/>
        <v/>
      </c>
      <c r="AD55" s="67" t="str">
        <f t="shared" si="66"/>
        <v/>
      </c>
      <c r="AE55" s="67"/>
    </row>
    <row r="56" spans="1:31" x14ac:dyDescent="0.25">
      <c r="B56" s="61"/>
      <c r="I56" s="52"/>
      <c r="L56" s="52"/>
      <c r="W56" s="52"/>
    </row>
    <row r="57" spans="1:31" x14ac:dyDescent="0.25">
      <c r="A57" s="84" t="s">
        <v>297</v>
      </c>
      <c r="B57" s="84"/>
      <c r="C57" s="84"/>
      <c r="D57" s="84"/>
      <c r="I57" s="52"/>
      <c r="L57" s="52"/>
      <c r="W57" s="52"/>
    </row>
    <row r="58" spans="1:31" x14ac:dyDescent="0.25">
      <c r="A58" s="48" t="s">
        <v>22</v>
      </c>
      <c r="D58" s="48" t="str">
        <f t="shared" si="55"/>
        <v>cooked split peas from step 1</v>
      </c>
      <c r="I58" s="55"/>
      <c r="U58" s="52" t="s">
        <v>298</v>
      </c>
      <c r="W58" s="52"/>
    </row>
    <row r="59" spans="1:31" x14ac:dyDescent="0.25">
      <c r="A59" s="48" t="s">
        <v>22</v>
      </c>
      <c r="C59" s="47" t="str">
        <f>IF(L59="","",L59)</f>
        <v/>
      </c>
      <c r="D59" s="48" t="str">
        <f>_xlfn.CONCAT(K59, U59)</f>
        <v>cooked potatoes from step 1. Should be soft but recognisable when served</v>
      </c>
      <c r="I59" s="55"/>
      <c r="J59" s="57"/>
      <c r="L59" s="57"/>
      <c r="M59" s="57"/>
      <c r="N59" s="57"/>
      <c r="O59" s="57"/>
      <c r="P59" s="57"/>
      <c r="U59" s="52" t="s">
        <v>299</v>
      </c>
      <c r="W59" s="52"/>
    </row>
    <row r="60" spans="1:31" x14ac:dyDescent="0.25">
      <c r="A60" s="48" t="s">
        <v>22</v>
      </c>
      <c r="D60" s="48" t="str">
        <f t="shared" si="55"/>
        <v>NOTE: sauce will form around potatoes and peas</v>
      </c>
      <c r="I60" s="55"/>
      <c r="U60" s="52" t="s">
        <v>277</v>
      </c>
    </row>
    <row r="61" spans="1:31" ht="15.75" x14ac:dyDescent="0.25">
      <c r="A61" s="83" t="s">
        <v>25</v>
      </c>
      <c r="B61" s="83"/>
      <c r="C61" s="83"/>
      <c r="D61" s="83"/>
      <c r="E61" s="70" t="s">
        <v>142</v>
      </c>
      <c r="F61" s="82" t="s">
        <v>102</v>
      </c>
      <c r="G61" s="82"/>
    </row>
    <row r="62" spans="1:31" ht="24" x14ac:dyDescent="0.2">
      <c r="A62" s="83" t="s">
        <v>26</v>
      </c>
      <c r="B62" s="83"/>
      <c r="C62" s="83"/>
      <c r="D62" s="83"/>
      <c r="E62" s="50" t="s">
        <v>60</v>
      </c>
      <c r="F62" s="55">
        <v>11</v>
      </c>
      <c r="I62" s="92" t="s">
        <v>58</v>
      </c>
      <c r="J62" s="93" t="s">
        <v>59</v>
      </c>
      <c r="K62" s="93" t="s">
        <v>18</v>
      </c>
      <c r="L62" s="94" t="s">
        <v>57</v>
      </c>
      <c r="M62" s="92" t="s">
        <v>159</v>
      </c>
      <c r="N62" s="92" t="s">
        <v>160</v>
      </c>
      <c r="O62" s="92" t="s">
        <v>161</v>
      </c>
      <c r="P62" s="92" t="s">
        <v>162</v>
      </c>
      <c r="Q62" s="93" t="s">
        <v>254</v>
      </c>
      <c r="R62" s="95" t="s">
        <v>122</v>
      </c>
      <c r="S62" s="95" t="s">
        <v>123</v>
      </c>
      <c r="T62" s="92" t="s">
        <v>121</v>
      </c>
      <c r="U62" s="93" t="s">
        <v>23</v>
      </c>
      <c r="V62" s="93" t="s">
        <v>266</v>
      </c>
      <c r="W62" s="96" t="s">
        <v>263</v>
      </c>
      <c r="X62" s="93" t="s">
        <v>264</v>
      </c>
      <c r="Y62" s="93" t="s">
        <v>265</v>
      </c>
      <c r="Z62" s="93" t="s">
        <v>379</v>
      </c>
      <c r="AA62" s="93" t="s">
        <v>267</v>
      </c>
      <c r="AB62" s="93" t="s">
        <v>268</v>
      </c>
      <c r="AC62" s="93" t="s">
        <v>269</v>
      </c>
      <c r="AD62" s="93" t="s">
        <v>270</v>
      </c>
      <c r="AE62" s="93" t="s">
        <v>380</v>
      </c>
    </row>
    <row r="63" spans="1:31" ht="16.5" thickBot="1" x14ac:dyDescent="0.3">
      <c r="A63" s="87"/>
      <c r="B63" s="87"/>
      <c r="C63" s="87"/>
      <c r="D63" s="87"/>
      <c r="E63" s="50" t="s">
        <v>61</v>
      </c>
      <c r="F63" s="55">
        <v>10</v>
      </c>
      <c r="G63" s="55"/>
      <c r="I63" s="75"/>
      <c r="J63" s="50"/>
      <c r="K63" s="50"/>
      <c r="L63" s="76"/>
      <c r="M63" s="75"/>
      <c r="N63" s="75"/>
      <c r="O63" s="75"/>
      <c r="P63" s="75"/>
      <c r="Q63" s="50"/>
      <c r="R63" s="77"/>
      <c r="S63" s="77"/>
      <c r="T63" s="75"/>
      <c r="U63" s="50"/>
    </row>
    <row r="64" spans="1:31" ht="15.75" thickBot="1" x14ac:dyDescent="0.3">
      <c r="A64" s="84" t="s">
        <v>19</v>
      </c>
      <c r="B64" s="84"/>
      <c r="C64" s="84"/>
      <c r="D64" s="84"/>
      <c r="E64" s="50" t="s">
        <v>17</v>
      </c>
      <c r="F64" s="59">
        <f>F63/F62</f>
        <v>0.90909090909090906</v>
      </c>
      <c r="G64" s="60" t="s">
        <v>154</v>
      </c>
      <c r="H64" s="55"/>
      <c r="I64" s="55"/>
    </row>
    <row r="65" spans="1:31" x14ac:dyDescent="0.25">
      <c r="A65" s="48" t="s">
        <v>22</v>
      </c>
      <c r="B65" s="61">
        <f>Q65</f>
        <v>1.5</v>
      </c>
      <c r="C65" s="47" t="str">
        <f>IF(L65="","",L65)</f>
        <v>cup</v>
      </c>
      <c r="D65" s="48" t="str">
        <f t="shared" ref="D65" si="67">_xlfn.CONCAT(K65, U65)</f>
        <v>chickpeas. Soaked by Tenzo the night before. Rinse and drain first</v>
      </c>
      <c r="H65" s="62"/>
      <c r="I65" s="63">
        <v>1.75</v>
      </c>
      <c r="J65" s="64" t="s">
        <v>16</v>
      </c>
      <c r="K65" s="64" t="s">
        <v>104</v>
      </c>
      <c r="L65" s="65" t="s">
        <v>16</v>
      </c>
      <c r="M65" s="55">
        <f>INDEX(itemGPerQty, MATCH(K65, itemNames, 0))</f>
        <v>0.76300000000000001</v>
      </c>
      <c r="N65" s="55">
        <f>INDEX(itemMlPerQty, MATCH(K65, itemNames, 0))</f>
        <v>0.946353</v>
      </c>
      <c r="O65" s="55">
        <f>IF(J65 = "", I65 * M65, IF(ISNA(CONVERT(I65, J65, "kg")), CONVERT(I65, J65, "l") * IF(N65 &lt;&gt; 0, M65 / N65, 0), CONVERT(I65, J65, "kg")))</f>
        <v>0.33381248095227151</v>
      </c>
      <c r="P65" s="55">
        <f>IF(J65 = "", I65 * N65, IF(ISNA(CONVERT(I65, J65, "l")), CONVERT(I65, J65, "kg") * IF(M65 &lt;&gt; 0, N65 / M65, 0), CONVERT(I65, J65, "l")))</f>
        <v>0.41402941387499997</v>
      </c>
      <c r="Q65" s="55">
        <f>MROUND(IF(AND(J65 = "", L65 = ""), I65 * recipe02Scale, IF(ISNA(CONVERT(O65, "kg", L65)), CONVERT(P65 * recipe02Scale, "l", L65), CONVERT(O65 * recipe02Scale, "kg", L65))), roundTo)</f>
        <v>1.5</v>
      </c>
      <c r="R65" s="56">
        <f>IF(L65 = "", Q65 * M65, IF(ISNA(CONVERT(Q65, L65, "kg")), CONVERT(Q65, L65, "l") * IF(N65 &lt;&gt; 0, M65 / N65, 0), CONVERT(Q65, L65, "kg")))</f>
        <v>0.28612498367337558</v>
      </c>
      <c r="S65" s="56">
        <f>IF(R65 = 0, IF(L65 = "", Q65 * N65, IF(ISNA(CONVERT(Q65, L65, "l")), CONVERT(Q65, L65, "kg") * IF(M65 &lt;&gt; 0, N65 / M65, 0), CONVERT(Q65, L65, "l"))), 0)</f>
        <v>0</v>
      </c>
      <c r="T65" s="55">
        <f>IF(AND(R65 = 0, S65 = 0, J65 = "", L65 = ""), Q65, 0)</f>
        <v>0</v>
      </c>
      <c r="U65" s="52" t="s">
        <v>302</v>
      </c>
      <c r="V65" s="52" t="b">
        <f>INDEX(itemPrepMethods, MATCH(K65, itemNames, 0))="chop"</f>
        <v>0</v>
      </c>
      <c r="W65" s="66" t="str">
        <f>IF(V65, Q65, "")</f>
        <v/>
      </c>
      <c r="X65" s="67" t="str">
        <f t="shared" ref="X65" si="68">IF(V65, IF(L65 = "", "", L65), "")</f>
        <v/>
      </c>
      <c r="Y65" s="67" t="str">
        <f>IF(V65, K65, "")</f>
        <v/>
      </c>
      <c r="Z65" s="68"/>
      <c r="AA65" s="52" t="b">
        <f>INDEX(itemPrepMethods, MATCH(K65, itemNames, 0))="soak"</f>
        <v>1</v>
      </c>
      <c r="AB65" s="67">
        <f>IF(AA65, Q65, "")</f>
        <v>1.5</v>
      </c>
      <c r="AC65" s="67" t="str">
        <f>IF(AA65, IF(L65 = "", "", L65), "")</f>
        <v>cup</v>
      </c>
      <c r="AD65" s="67" t="str">
        <f>IF(AA65, K65, "")</f>
        <v>chickpeas</v>
      </c>
      <c r="AE65" s="67"/>
    </row>
    <row r="66" spans="1:31" x14ac:dyDescent="0.25">
      <c r="A66" s="84"/>
      <c r="B66" s="84"/>
      <c r="C66" s="84"/>
      <c r="D66" s="84"/>
      <c r="I66" s="55"/>
      <c r="M66" s="52"/>
      <c r="N66" s="52"/>
      <c r="O66" s="52"/>
      <c r="P66" s="52"/>
      <c r="W66" s="97"/>
      <c r="X66" s="97"/>
      <c r="Y66" s="97"/>
      <c r="Z66" s="97"/>
      <c r="AA66" s="81"/>
      <c r="AB66" s="97"/>
      <c r="AC66" s="97"/>
      <c r="AD66" s="97"/>
      <c r="AE66" s="97"/>
    </row>
    <row r="67" spans="1:31" x14ac:dyDescent="0.25">
      <c r="A67" s="84" t="s">
        <v>278</v>
      </c>
      <c r="B67" s="84"/>
      <c r="C67" s="84"/>
      <c r="D67" s="84"/>
      <c r="I67" s="55"/>
      <c r="M67" s="52"/>
      <c r="N67" s="52"/>
      <c r="O67" s="52"/>
      <c r="P67" s="52"/>
      <c r="W67" s="97"/>
      <c r="X67" s="97"/>
      <c r="Y67" s="97"/>
      <c r="Z67" s="97"/>
      <c r="AA67" s="81"/>
      <c r="AB67" s="97"/>
      <c r="AC67" s="97"/>
      <c r="AD67" s="97"/>
      <c r="AE67" s="97"/>
    </row>
    <row r="68" spans="1:31" x14ac:dyDescent="0.25">
      <c r="A68" s="48" t="s">
        <v>22</v>
      </c>
      <c r="B68" s="61">
        <f t="shared" ref="B68:B70" si="69">Q68</f>
        <v>2.75</v>
      </c>
      <c r="C68" s="47" t="str">
        <f>IF(L68="","",L68)</f>
        <v/>
      </c>
      <c r="D68" s="48" t="str">
        <f t="shared" ref="D68:D70" si="70">_xlfn.CONCAT(K68, U68)</f>
        <v>diced celery stalks</v>
      </c>
      <c r="I68" s="63">
        <v>3</v>
      </c>
      <c r="J68" s="64"/>
      <c r="K68" s="64" t="s">
        <v>108</v>
      </c>
      <c r="L68" s="65"/>
      <c r="M68" s="55">
        <f>INDEX(itemGPerQty, MATCH(K68, itemNames, 0))</f>
        <v>0</v>
      </c>
      <c r="N68" s="55">
        <f>INDEX(itemMlPerQty, MATCH(K68, itemNames, 0))</f>
        <v>0</v>
      </c>
      <c r="O68" s="55">
        <f t="shared" ref="O68:O70" si="71">IF(J68 = "", I68 * M68, IF(ISNA(CONVERT(I68, J68, "kg")), CONVERT(I68, J68, "l") * IF(N68 &lt;&gt; 0, M68 / N68, 0), CONVERT(I68, J68, "kg")))</f>
        <v>0</v>
      </c>
      <c r="P68" s="55">
        <f t="shared" ref="P68:P70" si="72">IF(J68 = "", I68 * N68, IF(ISNA(CONVERT(I68, J68, "l")), CONVERT(I68, J68, "kg") * IF(M68 &lt;&gt; 0, N68 / M68, 0), CONVERT(I68, J68, "l")))</f>
        <v>0</v>
      </c>
      <c r="Q68" s="55">
        <f>MROUND(IF(AND(J68 = "", L68 = ""), I68 * recipe02Scale, IF(ISNA(CONVERT(O68, "kg", L68)), CONVERT(P68 * recipe02Scale, "l", L68), CONVERT(O68 * recipe02Scale, "kg", L68))), roundTo)</f>
        <v>2.75</v>
      </c>
      <c r="R68" s="56">
        <f t="shared" ref="R68:R70" si="73">IF(L68 = "", Q68 * M68, IF(ISNA(CONVERT(Q68, L68, "kg")), CONVERT(Q68, L68, "l") * IF(N68 &lt;&gt; 0, M68 / N68, 0), CONVERT(Q68, L68, "kg")))</f>
        <v>0</v>
      </c>
      <c r="S68" s="56">
        <f t="shared" ref="S68:S70" si="74">IF(R68 = 0, IF(L68 = "", Q68 * N68, IF(ISNA(CONVERT(Q68, L68, "l")), CONVERT(Q68, L68, "kg") * IF(M68 &lt;&gt; 0, N68 / M68, 0), CONVERT(Q68, L68, "l"))), 0)</f>
        <v>0</v>
      </c>
      <c r="T68" s="55">
        <f t="shared" ref="T68:T70" si="75">IF(AND(R68 = 0, S68 = 0, J68 = "", L68 = ""), Q68, 0)</f>
        <v>2.75</v>
      </c>
      <c r="V68" s="52" t="b">
        <f>INDEX(itemPrepMethods, MATCH(K68, itemNames, 0))="chop"</f>
        <v>1</v>
      </c>
      <c r="W68" s="66">
        <f t="shared" ref="W68:W70" si="76">IF(V68, Q68, "")</f>
        <v>2.75</v>
      </c>
      <c r="X68" s="67" t="str">
        <f t="shared" ref="X68:X70" si="77">IF(V68, IF(L68 = "", "", L68), "")</f>
        <v/>
      </c>
      <c r="Y68" s="67" t="str">
        <f t="shared" ref="Y68:Y70" si="78">IF(V68, K68, "")</f>
        <v>diced celery stalks</v>
      </c>
      <c r="Z68" s="68"/>
      <c r="AA68" s="52" t="b">
        <f>INDEX(itemPrepMethods, MATCH(K68, itemNames, 0))="soak"</f>
        <v>0</v>
      </c>
      <c r="AB68" s="67" t="str">
        <f t="shared" ref="AB68:AB70" si="79">IF(AA68, Q68, "")</f>
        <v/>
      </c>
      <c r="AC68" s="67" t="str">
        <f t="shared" ref="AC68:AC70" si="80">IF(AA68, IF(L68 = "", "", L68), "")</f>
        <v/>
      </c>
      <c r="AD68" s="67" t="str">
        <f t="shared" ref="AD68:AD70" si="81">IF(AA68, K68, "")</f>
        <v/>
      </c>
      <c r="AE68" s="67"/>
    </row>
    <row r="69" spans="1:31" x14ac:dyDescent="0.25">
      <c r="A69" s="48" t="s">
        <v>22</v>
      </c>
      <c r="B69" s="61">
        <f t="shared" si="69"/>
        <v>7.25</v>
      </c>
      <c r="C69" s="47" t="str">
        <f>IF(L69="","",L69)</f>
        <v/>
      </c>
      <c r="D69" s="48" t="str">
        <f t="shared" si="70"/>
        <v>diced carrots</v>
      </c>
      <c r="I69" s="63">
        <v>8</v>
      </c>
      <c r="J69" s="64"/>
      <c r="K69" s="64" t="s">
        <v>107</v>
      </c>
      <c r="L69" s="65"/>
      <c r="M69" s="55">
        <f>INDEX(itemGPerQty, MATCH(K69, itemNames, 0))</f>
        <v>0</v>
      </c>
      <c r="N69" s="55">
        <f>INDEX(itemMlPerQty, MATCH(K69, itemNames, 0))</f>
        <v>0</v>
      </c>
      <c r="O69" s="55">
        <f t="shared" si="71"/>
        <v>0</v>
      </c>
      <c r="P69" s="55">
        <f t="shared" si="72"/>
        <v>0</v>
      </c>
      <c r="Q69" s="55">
        <f>MROUND(IF(AND(J69 = "", L69 = ""), I69 * recipe02Scale, IF(ISNA(CONVERT(O69, "kg", L69)), CONVERT(P69 * recipe02Scale, "l", L69), CONVERT(O69 * recipe02Scale, "kg", L69))), roundTo)</f>
        <v>7.25</v>
      </c>
      <c r="R69" s="56">
        <f t="shared" si="73"/>
        <v>0</v>
      </c>
      <c r="S69" s="56">
        <f t="shared" si="74"/>
        <v>0</v>
      </c>
      <c r="T69" s="55">
        <f t="shared" si="75"/>
        <v>7.25</v>
      </c>
      <c r="V69" s="52" t="b">
        <f>INDEX(itemPrepMethods, MATCH(K69, itemNames, 0))="chop"</f>
        <v>1</v>
      </c>
      <c r="W69" s="66">
        <f t="shared" si="76"/>
        <v>7.25</v>
      </c>
      <c r="X69" s="67" t="str">
        <f t="shared" si="77"/>
        <v/>
      </c>
      <c r="Y69" s="67" t="str">
        <f t="shared" si="78"/>
        <v>diced carrots</v>
      </c>
      <c r="Z69" s="68"/>
      <c r="AA69" s="52" t="b">
        <f>INDEX(itemPrepMethods, MATCH(K69, itemNames, 0))="soak"</f>
        <v>0</v>
      </c>
      <c r="AB69" s="67" t="str">
        <f t="shared" si="79"/>
        <v/>
      </c>
      <c r="AC69" s="67" t="str">
        <f t="shared" si="80"/>
        <v/>
      </c>
      <c r="AD69" s="67" t="str">
        <f t="shared" si="81"/>
        <v/>
      </c>
      <c r="AE69" s="67"/>
    </row>
    <row r="70" spans="1:31" x14ac:dyDescent="0.25">
      <c r="A70" s="48" t="s">
        <v>22</v>
      </c>
      <c r="B70" s="61">
        <f t="shared" si="69"/>
        <v>1.75</v>
      </c>
      <c r="C70" s="47" t="str">
        <f>IF(L70="","",L70)</f>
        <v>tsp</v>
      </c>
      <c r="D70" s="48" t="str">
        <f t="shared" si="70"/>
        <v>salt</v>
      </c>
      <c r="I70" s="63">
        <v>2</v>
      </c>
      <c r="J70" s="64" t="s">
        <v>13</v>
      </c>
      <c r="K70" s="64" t="s">
        <v>11</v>
      </c>
      <c r="L70" s="65" t="s">
        <v>13</v>
      </c>
      <c r="M70" s="55">
        <f>INDEX(itemGPerQty, MATCH(K70, itemNames, 0))</f>
        <v>2.5000000000000001E-2</v>
      </c>
      <c r="N70" s="55">
        <f>INDEX(itemMlPerQty, MATCH(K70, itemNames, 0))</f>
        <v>2.2180100000000001E-2</v>
      </c>
      <c r="O70" s="55">
        <f t="shared" si="71"/>
        <v>1.111113474184066E-2</v>
      </c>
      <c r="P70" s="55">
        <f t="shared" si="72"/>
        <v>9.8578431874999997E-3</v>
      </c>
      <c r="Q70" s="55">
        <f>MROUND(IF(AND(J70 = "", L70 = ""), I70 * recipe02Scale, IF(ISNA(CONVERT(O70, "kg", L70)), CONVERT(P70 * recipe02Scale, "l", L70), CONVERT(O70 * recipe02Scale, "kg", L70))), roundTo)</f>
        <v>1.75</v>
      </c>
      <c r="R70" s="56">
        <f t="shared" si="73"/>
        <v>9.7222428991105784E-3</v>
      </c>
      <c r="S70" s="56">
        <f t="shared" si="74"/>
        <v>0</v>
      </c>
      <c r="T70" s="55">
        <f t="shared" si="75"/>
        <v>0</v>
      </c>
      <c r="V70" s="52" t="b">
        <f>INDEX(itemPrepMethods, MATCH(K70, itemNames, 0))="chop"</f>
        <v>0</v>
      </c>
      <c r="W70" s="66" t="str">
        <f t="shared" si="76"/>
        <v/>
      </c>
      <c r="X70" s="67" t="str">
        <f t="shared" si="77"/>
        <v/>
      </c>
      <c r="Y70" s="67" t="str">
        <f t="shared" si="78"/>
        <v/>
      </c>
      <c r="Z70" s="68"/>
      <c r="AA70" s="52" t="b">
        <f>INDEX(itemPrepMethods, MATCH(K70, itemNames, 0))="soak"</f>
        <v>0</v>
      </c>
      <c r="AB70" s="67" t="str">
        <f t="shared" si="79"/>
        <v/>
      </c>
      <c r="AC70" s="67" t="str">
        <f t="shared" si="80"/>
        <v/>
      </c>
      <c r="AD70" s="67" t="str">
        <f t="shared" si="81"/>
        <v/>
      </c>
      <c r="AE70" s="67"/>
    </row>
    <row r="71" spans="1:31" x14ac:dyDescent="0.25">
      <c r="A71" s="84"/>
      <c r="B71" s="84"/>
      <c r="C71" s="84"/>
      <c r="D71" s="84"/>
      <c r="I71" s="55"/>
      <c r="M71" s="52"/>
      <c r="N71" s="52"/>
      <c r="O71" s="52"/>
      <c r="P71" s="52"/>
      <c r="W71" s="97"/>
      <c r="X71" s="97"/>
      <c r="Y71" s="97"/>
      <c r="Z71" s="97"/>
      <c r="AA71" s="81"/>
      <c r="AB71" s="97"/>
      <c r="AC71" s="97"/>
      <c r="AD71" s="97"/>
      <c r="AE71" s="97"/>
    </row>
    <row r="72" spans="1:31" x14ac:dyDescent="0.25">
      <c r="A72" s="84" t="s">
        <v>279</v>
      </c>
      <c r="B72" s="84"/>
      <c r="C72" s="84"/>
      <c r="D72" s="84"/>
      <c r="I72" s="55"/>
      <c r="M72" s="52"/>
      <c r="N72" s="52"/>
      <c r="O72" s="52"/>
      <c r="P72" s="52"/>
      <c r="W72" s="97"/>
      <c r="X72" s="97"/>
      <c r="Y72" s="97"/>
      <c r="Z72" s="97"/>
      <c r="AA72" s="81"/>
      <c r="AB72" s="97"/>
      <c r="AC72" s="97"/>
      <c r="AD72" s="97"/>
      <c r="AE72" s="97"/>
    </row>
    <row r="73" spans="1:31" x14ac:dyDescent="0.25">
      <c r="A73" s="48" t="s">
        <v>22</v>
      </c>
      <c r="B73" s="61">
        <f t="shared" ref="B73:B78" si="82">Q73</f>
        <v>2.75</v>
      </c>
      <c r="C73" s="47" t="str">
        <f t="shared" ref="C73:C78" si="83">IF(L73="","",L73)</f>
        <v>tsp</v>
      </c>
      <c r="D73" s="48" t="str">
        <f t="shared" ref="D73:D78" si="84">_xlfn.CONCAT(K73, U73)</f>
        <v>paprika</v>
      </c>
      <c r="I73" s="63">
        <v>3</v>
      </c>
      <c r="J73" s="64" t="s">
        <v>13</v>
      </c>
      <c r="K73" s="64" t="s">
        <v>111</v>
      </c>
      <c r="L73" s="65" t="s">
        <v>13</v>
      </c>
      <c r="M73" s="55">
        <f t="shared" ref="M73:M78" si="85">INDEX(itemGPerQty, MATCH(K73, itemNames, 0))</f>
        <v>1.2E-2</v>
      </c>
      <c r="N73" s="55">
        <f t="shared" ref="N73:N78" si="86">INDEX(itemMlPerQty, MATCH(K73, itemNames, 0))</f>
        <v>2.2180100000000001E-2</v>
      </c>
      <c r="O73" s="55">
        <f t="shared" ref="O73:O78" si="87">IF(J73 = "", I73 * M73, IF(ISNA(CONVERT(I73, J73, "kg")), CONVERT(I73, J73, "l") * IF(N73 &lt;&gt; 0, M73 / N73, 0), CONVERT(I73, J73, "kg")))</f>
        <v>8.0000170141252738E-3</v>
      </c>
      <c r="P73" s="55">
        <f t="shared" ref="P73:P78" si="88">IF(J73 = "", I73 * N73, IF(ISNA(CONVERT(I73, J73, "l")), CONVERT(I73, J73, "kg") * IF(M73 &lt;&gt; 0, N73 / M73, 0), CONVERT(I73, J73, "l")))</f>
        <v>1.478676478125E-2</v>
      </c>
      <c r="Q73" s="55">
        <f t="shared" ref="Q73:Q78" si="89">MROUND(IF(AND(J73 = "", L73 = ""), I73 * recipe02Scale, IF(ISNA(CONVERT(O73, "kg", L73)), CONVERT(P73 * recipe02Scale, "l", L73), CONVERT(O73 * recipe02Scale, "kg", L73))), roundTo)</f>
        <v>2.75</v>
      </c>
      <c r="R73" s="56">
        <f t="shared" ref="R73:R78" si="90">IF(L73 = "", Q73 * M73, IF(ISNA(CONVERT(Q73, L73, "kg")), CONVERT(Q73, L73, "l") * IF(N73 &lt;&gt; 0, M73 / N73, 0), CONVERT(Q73, L73, "kg")))</f>
        <v>7.3333489296148356E-3</v>
      </c>
      <c r="S73" s="56">
        <f t="shared" ref="S73:S78" si="91">IF(R73 = 0, IF(L73 = "", Q73 * N73, IF(ISNA(CONVERT(Q73, L73, "l")), CONVERT(Q73, L73, "kg") * IF(M73 &lt;&gt; 0, N73 / M73, 0), CONVERT(Q73, L73, "l"))), 0)</f>
        <v>0</v>
      </c>
      <c r="T73" s="55">
        <f t="shared" ref="T73:T78" si="92">IF(AND(R73 = 0, S73 = 0, J73 = "", L73 = ""), Q73, 0)</f>
        <v>0</v>
      </c>
      <c r="V73" s="52" t="b">
        <f t="shared" ref="V73:V78" si="93">INDEX(itemPrepMethods, MATCH(K73, itemNames, 0))="chop"</f>
        <v>0</v>
      </c>
      <c r="W73" s="66" t="str">
        <f t="shared" ref="W73:W78" si="94">IF(V73, Q73, "")</f>
        <v/>
      </c>
      <c r="X73" s="67" t="str">
        <f t="shared" ref="X73:X78" si="95">IF(V73, IF(L73 = "", "", L73), "")</f>
        <v/>
      </c>
      <c r="Y73" s="67" t="str">
        <f t="shared" ref="Y73:Y78" si="96">IF(V73, K73, "")</f>
        <v/>
      </c>
      <c r="Z73" s="68"/>
      <c r="AA73" s="52" t="b">
        <f t="shared" ref="AA73:AA78" si="97">INDEX(itemPrepMethods, MATCH(K73, itemNames, 0))="soak"</f>
        <v>0</v>
      </c>
      <c r="AB73" s="67" t="str">
        <f t="shared" ref="AB73:AB78" si="98">IF(AA73, Q73, "")</f>
        <v/>
      </c>
      <c r="AC73" s="67" t="str">
        <f t="shared" ref="AC73:AC78" si="99">IF(AA73, IF(L73 = "", "", L73), "")</f>
        <v/>
      </c>
      <c r="AD73" s="67" t="str">
        <f t="shared" ref="AD73:AD78" si="100">IF(AA73, K73, "")</f>
        <v/>
      </c>
      <c r="AE73" s="67"/>
    </row>
    <row r="74" spans="1:31" x14ac:dyDescent="0.25">
      <c r="A74" s="48" t="s">
        <v>22</v>
      </c>
      <c r="B74" s="61">
        <f t="shared" si="82"/>
        <v>1.75</v>
      </c>
      <c r="C74" s="47" t="str">
        <f t="shared" si="83"/>
        <v>tsp</v>
      </c>
      <c r="D74" s="48" t="str">
        <f t="shared" si="84"/>
        <v>ground turmeric</v>
      </c>
      <c r="I74" s="63">
        <v>2</v>
      </c>
      <c r="J74" s="64" t="s">
        <v>13</v>
      </c>
      <c r="K74" s="64" t="s">
        <v>386</v>
      </c>
      <c r="L74" s="65" t="s">
        <v>13</v>
      </c>
      <c r="M74" s="55">
        <f t="shared" si="85"/>
        <v>1.4E-2</v>
      </c>
      <c r="N74" s="55">
        <f t="shared" si="86"/>
        <v>2.2180100000000001E-2</v>
      </c>
      <c r="O74" s="55">
        <f t="shared" si="87"/>
        <v>6.2222354554307691E-3</v>
      </c>
      <c r="P74" s="55">
        <f t="shared" si="88"/>
        <v>9.8578431874999997E-3</v>
      </c>
      <c r="Q74" s="55">
        <f t="shared" si="89"/>
        <v>1.75</v>
      </c>
      <c r="R74" s="56">
        <f t="shared" si="90"/>
        <v>5.4444560235019238E-3</v>
      </c>
      <c r="S74" s="56">
        <f t="shared" si="91"/>
        <v>0</v>
      </c>
      <c r="T74" s="55">
        <f t="shared" si="92"/>
        <v>0</v>
      </c>
      <c r="V74" s="52" t="b">
        <f t="shared" si="93"/>
        <v>0</v>
      </c>
      <c r="W74" s="66" t="str">
        <f t="shared" si="94"/>
        <v/>
      </c>
      <c r="X74" s="67" t="str">
        <f t="shared" si="95"/>
        <v/>
      </c>
      <c r="Y74" s="67" t="str">
        <f t="shared" si="96"/>
        <v/>
      </c>
      <c r="Z74" s="68"/>
      <c r="AA74" s="52" t="b">
        <f t="shared" si="97"/>
        <v>0</v>
      </c>
      <c r="AB74" s="67" t="str">
        <f t="shared" si="98"/>
        <v/>
      </c>
      <c r="AC74" s="67" t="str">
        <f t="shared" si="99"/>
        <v/>
      </c>
      <c r="AD74" s="67" t="str">
        <f t="shared" si="100"/>
        <v/>
      </c>
      <c r="AE74" s="67"/>
    </row>
    <row r="75" spans="1:31" x14ac:dyDescent="0.25">
      <c r="A75" s="48" t="s">
        <v>22</v>
      </c>
      <c r="B75" s="61">
        <f t="shared" si="82"/>
        <v>1.75</v>
      </c>
      <c r="C75" s="47" t="str">
        <f t="shared" si="83"/>
        <v>tsp</v>
      </c>
      <c r="D75" s="48" t="str">
        <f t="shared" si="84"/>
        <v>dried basil</v>
      </c>
      <c r="I75" s="63">
        <v>2</v>
      </c>
      <c r="J75" s="64" t="s">
        <v>13</v>
      </c>
      <c r="K75" s="64" t="s">
        <v>112</v>
      </c>
      <c r="L75" s="65" t="s">
        <v>13</v>
      </c>
      <c r="M75" s="55">
        <f t="shared" si="85"/>
        <v>3.0000000000000001E-3</v>
      </c>
      <c r="N75" s="55">
        <f t="shared" si="86"/>
        <v>2.2180100000000001E-2</v>
      </c>
      <c r="O75" s="55">
        <f t="shared" si="87"/>
        <v>1.333336169020879E-3</v>
      </c>
      <c r="P75" s="55">
        <f t="shared" si="88"/>
        <v>9.8578431874999997E-3</v>
      </c>
      <c r="Q75" s="55">
        <f t="shared" si="89"/>
        <v>1.75</v>
      </c>
      <c r="R75" s="56">
        <f t="shared" si="90"/>
        <v>1.1666691478932692E-3</v>
      </c>
      <c r="S75" s="56">
        <f t="shared" si="91"/>
        <v>0</v>
      </c>
      <c r="T75" s="55">
        <f t="shared" si="92"/>
        <v>0</v>
      </c>
      <c r="V75" s="52" t="b">
        <f t="shared" si="93"/>
        <v>0</v>
      </c>
      <c r="W75" s="66" t="str">
        <f t="shared" si="94"/>
        <v/>
      </c>
      <c r="X75" s="67" t="str">
        <f t="shared" si="95"/>
        <v/>
      </c>
      <c r="Y75" s="67" t="str">
        <f t="shared" si="96"/>
        <v/>
      </c>
      <c r="Z75" s="68"/>
      <c r="AA75" s="52" t="b">
        <f t="shared" si="97"/>
        <v>0</v>
      </c>
      <c r="AB75" s="67" t="str">
        <f t="shared" si="98"/>
        <v/>
      </c>
      <c r="AC75" s="67" t="str">
        <f t="shared" si="99"/>
        <v/>
      </c>
      <c r="AD75" s="67" t="str">
        <f t="shared" si="100"/>
        <v/>
      </c>
      <c r="AE75" s="67"/>
    </row>
    <row r="76" spans="1:31" x14ac:dyDescent="0.25">
      <c r="A76" s="48" t="s">
        <v>22</v>
      </c>
      <c r="B76" s="61">
        <f t="shared" si="82"/>
        <v>0.5</v>
      </c>
      <c r="C76" s="47" t="str">
        <f t="shared" si="83"/>
        <v>tsp</v>
      </c>
      <c r="D76" s="48" t="str">
        <f t="shared" si="84"/>
        <v>cinnamon</v>
      </c>
      <c r="I76" s="63">
        <v>0.5</v>
      </c>
      <c r="J76" s="64" t="s">
        <v>13</v>
      </c>
      <c r="K76" s="64" t="s">
        <v>113</v>
      </c>
      <c r="L76" s="65" t="s">
        <v>13</v>
      </c>
      <c r="M76" s="55">
        <f t="shared" si="85"/>
        <v>1.0999999999999999E-2</v>
      </c>
      <c r="N76" s="55">
        <f t="shared" si="86"/>
        <v>2.2180100000000001E-2</v>
      </c>
      <c r="O76" s="55">
        <f t="shared" si="87"/>
        <v>1.2222248216024723E-3</v>
      </c>
      <c r="P76" s="55">
        <f t="shared" si="88"/>
        <v>2.4644607968749999E-3</v>
      </c>
      <c r="Q76" s="55">
        <f t="shared" si="89"/>
        <v>0.5</v>
      </c>
      <c r="R76" s="56">
        <f t="shared" si="90"/>
        <v>1.2222248216024723E-3</v>
      </c>
      <c r="S76" s="56">
        <f t="shared" si="91"/>
        <v>0</v>
      </c>
      <c r="T76" s="55">
        <f t="shared" si="92"/>
        <v>0</v>
      </c>
      <c r="V76" s="52" t="b">
        <f t="shared" si="93"/>
        <v>0</v>
      </c>
      <c r="W76" s="66" t="str">
        <f t="shared" si="94"/>
        <v/>
      </c>
      <c r="X76" s="67" t="str">
        <f t="shared" si="95"/>
        <v/>
      </c>
      <c r="Y76" s="67" t="str">
        <f t="shared" si="96"/>
        <v/>
      </c>
      <c r="Z76" s="68"/>
      <c r="AA76" s="52" t="b">
        <f t="shared" si="97"/>
        <v>0</v>
      </c>
      <c r="AB76" s="67" t="str">
        <f t="shared" si="98"/>
        <v/>
      </c>
      <c r="AC76" s="67" t="str">
        <f t="shared" si="99"/>
        <v/>
      </c>
      <c r="AD76" s="67" t="str">
        <f t="shared" si="100"/>
        <v/>
      </c>
      <c r="AE76" s="67"/>
    </row>
    <row r="77" spans="1:31" x14ac:dyDescent="0.25">
      <c r="A77" s="48" t="s">
        <v>22</v>
      </c>
      <c r="B77" s="61">
        <f t="shared" si="82"/>
        <v>1.75</v>
      </c>
      <c r="C77" s="47" t="str">
        <f t="shared" si="83"/>
        <v/>
      </c>
      <c r="D77" s="48" t="str">
        <f t="shared" si="84"/>
        <v>bay leaves</v>
      </c>
      <c r="I77" s="63">
        <v>2</v>
      </c>
      <c r="J77" s="64"/>
      <c r="K77" s="64" t="s">
        <v>96</v>
      </c>
      <c r="L77" s="65"/>
      <c r="M77" s="55">
        <f t="shared" si="85"/>
        <v>0</v>
      </c>
      <c r="N77" s="55">
        <f t="shared" si="86"/>
        <v>0</v>
      </c>
      <c r="O77" s="55">
        <f t="shared" si="87"/>
        <v>0</v>
      </c>
      <c r="P77" s="55">
        <f t="shared" si="88"/>
        <v>0</v>
      </c>
      <c r="Q77" s="55">
        <f t="shared" si="89"/>
        <v>1.75</v>
      </c>
      <c r="R77" s="56">
        <f t="shared" si="90"/>
        <v>0</v>
      </c>
      <c r="S77" s="56">
        <f t="shared" si="91"/>
        <v>0</v>
      </c>
      <c r="T77" s="55">
        <f t="shared" si="92"/>
        <v>1.75</v>
      </c>
      <c r="V77" s="52" t="b">
        <f t="shared" si="93"/>
        <v>0</v>
      </c>
      <c r="W77" s="66" t="str">
        <f t="shared" si="94"/>
        <v/>
      </c>
      <c r="X77" s="67" t="str">
        <f t="shared" si="95"/>
        <v/>
      </c>
      <c r="Y77" s="67" t="str">
        <f t="shared" si="96"/>
        <v/>
      </c>
      <c r="Z77" s="68"/>
      <c r="AA77" s="52" t="b">
        <f t="shared" si="97"/>
        <v>0</v>
      </c>
      <c r="AB77" s="67" t="str">
        <f t="shared" si="98"/>
        <v/>
      </c>
      <c r="AC77" s="67" t="str">
        <f t="shared" si="99"/>
        <v/>
      </c>
      <c r="AD77" s="67" t="str">
        <f t="shared" si="100"/>
        <v/>
      </c>
      <c r="AE77" s="67"/>
    </row>
    <row r="78" spans="1:31" x14ac:dyDescent="0.25">
      <c r="A78" s="48" t="s">
        <v>22</v>
      </c>
      <c r="B78" s="61">
        <f t="shared" si="82"/>
        <v>7.25</v>
      </c>
      <c r="C78" s="47" t="str">
        <f t="shared" si="83"/>
        <v>cup</v>
      </c>
      <c r="D78" s="48" t="str">
        <f t="shared" si="84"/>
        <v>water, approximately</v>
      </c>
      <c r="I78" s="63">
        <v>8</v>
      </c>
      <c r="J78" s="64" t="s">
        <v>16</v>
      </c>
      <c r="K78" s="64" t="s">
        <v>49</v>
      </c>
      <c r="L78" s="65" t="s">
        <v>16</v>
      </c>
      <c r="M78" s="55">
        <f t="shared" si="85"/>
        <v>1</v>
      </c>
      <c r="N78" s="55">
        <f t="shared" si="86"/>
        <v>1</v>
      </c>
      <c r="O78" s="55">
        <f t="shared" si="87"/>
        <v>1.8927058919999999</v>
      </c>
      <c r="P78" s="55">
        <f t="shared" si="88"/>
        <v>1.8927058919999999</v>
      </c>
      <c r="Q78" s="55">
        <f t="shared" si="89"/>
        <v>7.25</v>
      </c>
      <c r="R78" s="56">
        <f t="shared" si="90"/>
        <v>1.715264714625</v>
      </c>
      <c r="S78" s="56">
        <f t="shared" si="91"/>
        <v>0</v>
      </c>
      <c r="T78" s="55">
        <f t="shared" si="92"/>
        <v>0</v>
      </c>
      <c r="U78" s="52" t="s">
        <v>283</v>
      </c>
      <c r="V78" s="52" t="b">
        <f t="shared" si="93"/>
        <v>0</v>
      </c>
      <c r="W78" s="66" t="str">
        <f t="shared" si="94"/>
        <v/>
      </c>
      <c r="X78" s="67" t="str">
        <f t="shared" si="95"/>
        <v/>
      </c>
      <c r="Y78" s="67" t="str">
        <f t="shared" si="96"/>
        <v/>
      </c>
      <c r="Z78" s="68"/>
      <c r="AA78" s="52" t="b">
        <f t="shared" si="97"/>
        <v>0</v>
      </c>
      <c r="AB78" s="67" t="str">
        <f t="shared" si="98"/>
        <v/>
      </c>
      <c r="AC78" s="67" t="str">
        <f t="shared" si="99"/>
        <v/>
      </c>
      <c r="AD78" s="67" t="str">
        <f t="shared" si="100"/>
        <v/>
      </c>
      <c r="AE78" s="67"/>
    </row>
    <row r="79" spans="1:31" x14ac:dyDescent="0.25">
      <c r="A79" s="84"/>
      <c r="B79" s="84"/>
      <c r="C79" s="84"/>
      <c r="D79" s="84"/>
      <c r="I79" s="55"/>
      <c r="M79" s="52"/>
      <c r="N79" s="52"/>
      <c r="O79" s="52"/>
      <c r="P79" s="52"/>
      <c r="W79" s="97"/>
      <c r="X79" s="97"/>
      <c r="Y79" s="97"/>
      <c r="Z79" s="97"/>
      <c r="AA79" s="81"/>
      <c r="AB79" s="97"/>
      <c r="AC79" s="97"/>
      <c r="AD79" s="97"/>
      <c r="AE79" s="97"/>
    </row>
    <row r="80" spans="1:31" x14ac:dyDescent="0.25">
      <c r="A80" s="84" t="s">
        <v>280</v>
      </c>
      <c r="B80" s="84"/>
      <c r="C80" s="84"/>
      <c r="D80" s="84"/>
      <c r="I80" s="55"/>
      <c r="M80" s="52"/>
      <c r="N80" s="52"/>
      <c r="O80" s="52"/>
      <c r="P80" s="52"/>
      <c r="W80" s="97"/>
      <c r="X80" s="97"/>
      <c r="Y80" s="97"/>
      <c r="Z80" s="97"/>
      <c r="AA80" s="81"/>
      <c r="AB80" s="97"/>
      <c r="AC80" s="97"/>
      <c r="AD80" s="97"/>
      <c r="AE80" s="97"/>
    </row>
    <row r="81" spans="1:31" x14ac:dyDescent="0.25">
      <c r="A81" s="84"/>
      <c r="B81" s="84"/>
      <c r="C81" s="84"/>
      <c r="D81" s="84"/>
      <c r="I81" s="55"/>
      <c r="M81" s="52"/>
      <c r="N81" s="52"/>
      <c r="O81" s="52"/>
      <c r="P81" s="52"/>
      <c r="W81" s="97"/>
      <c r="X81" s="97"/>
      <c r="Y81" s="97"/>
      <c r="Z81" s="97"/>
      <c r="AA81" s="81"/>
      <c r="AB81" s="97"/>
      <c r="AC81" s="97"/>
      <c r="AD81" s="97"/>
      <c r="AE81" s="97"/>
    </row>
    <row r="82" spans="1:31" x14ac:dyDescent="0.25">
      <c r="A82" s="84" t="s">
        <v>281</v>
      </c>
      <c r="B82" s="84"/>
      <c r="C82" s="84"/>
      <c r="D82" s="84"/>
      <c r="I82" s="55"/>
      <c r="M82" s="52"/>
      <c r="N82" s="52"/>
      <c r="O82" s="52"/>
      <c r="P82" s="52"/>
      <c r="W82" s="97"/>
      <c r="X82" s="97"/>
      <c r="Y82" s="97"/>
      <c r="Z82" s="97"/>
      <c r="AA82" s="81"/>
      <c r="AB82" s="97"/>
      <c r="AC82" s="97"/>
      <c r="AD82" s="97"/>
      <c r="AE82" s="97"/>
    </row>
    <row r="83" spans="1:31" x14ac:dyDescent="0.25">
      <c r="A83" s="48" t="s">
        <v>22</v>
      </c>
      <c r="B83" s="71">
        <f t="shared" ref="B83" si="101">Q83</f>
        <v>0</v>
      </c>
      <c r="C83" s="47" t="str">
        <f>IF(L83="","",L83)</f>
        <v>cup</v>
      </c>
      <c r="D83" s="48" t="str">
        <f t="shared" ref="D83" si="102">_xlfn.CONCAT(K83, U83)</f>
        <v>diced green capsicums</v>
      </c>
      <c r="I83" s="63">
        <v>2</v>
      </c>
      <c r="J83" s="64"/>
      <c r="K83" s="64" t="s">
        <v>282</v>
      </c>
      <c r="L83" s="65" t="s">
        <v>16</v>
      </c>
      <c r="M83" s="55">
        <f>INDEX(itemGPerQty, MATCH(K83, itemNames, 0))</f>
        <v>0</v>
      </c>
      <c r="N83" s="55">
        <f>INDEX(itemMlPerQty, MATCH(K83, itemNames, 0))</f>
        <v>0</v>
      </c>
      <c r="O83" s="55">
        <f t="shared" ref="O83" si="103">IF(J83 = "", I83 * M83, IF(ISNA(CONVERT(I83, J83, "kg")), CONVERT(I83, J83, "l") * IF(N83 &lt;&gt; 0, M83 / N83, 0), CONVERT(I83, J83, "kg")))</f>
        <v>0</v>
      </c>
      <c r="P83" s="55">
        <f t="shared" ref="P83" si="104">IF(J83 = "", I83 * N83, IF(ISNA(CONVERT(I83, J83, "l")), CONVERT(I83, J83, "kg") * IF(M83 &lt;&gt; 0, N83 / M83, 0), CONVERT(I83, J83, "l")))</f>
        <v>0</v>
      </c>
      <c r="Q83" s="55">
        <f>MROUND(IF(AND(J83 = "", L83 = ""), I83 * recipe02Scale, IF(ISNA(CONVERT(O83, "kg", L83)), CONVERT(P83 * recipe02Scale, "l", L83), CONVERT(O83 * recipe02Scale, "kg", L83))), roundTo)</f>
        <v>0</v>
      </c>
      <c r="R83" s="56">
        <f t="shared" ref="R83" si="105">IF(L83 = "", Q83 * M83, IF(ISNA(CONVERT(Q83, L83, "kg")), CONVERT(Q83, L83, "l") * IF(N83 &lt;&gt; 0, M83 / N83, 0), CONVERT(Q83, L83, "kg")))</f>
        <v>0</v>
      </c>
      <c r="S83" s="56">
        <f t="shared" ref="S83" si="106">IF(R83 = 0, IF(L83 = "", Q83 * N83, IF(ISNA(CONVERT(Q83, L83, "l")), CONVERT(Q83, L83, "kg") * IF(M83 &lt;&gt; 0, N83 / M83, 0), CONVERT(Q83, L83, "l"))), 0)</f>
        <v>0</v>
      </c>
      <c r="T83" s="55">
        <f t="shared" ref="T83" si="107">IF(AND(R83 = 0, S83 = 0, J83 = "", L83 = ""), Q83, 0)</f>
        <v>0</v>
      </c>
      <c r="V83" s="52" t="b">
        <f>INDEX(itemPrepMethods, MATCH(K83, itemNames, 0))="chop"</f>
        <v>1</v>
      </c>
      <c r="W83" s="66">
        <f t="shared" ref="W83" si="108">IF(V83, Q83, "")</f>
        <v>0</v>
      </c>
      <c r="X83" s="67" t="str">
        <f t="shared" ref="X83" si="109">IF(V83, IF(L83 = "", "", L83), "")</f>
        <v>cup</v>
      </c>
      <c r="Y83" s="67" t="str">
        <f t="shared" ref="Y83" si="110">IF(V83, K83, "")</f>
        <v>diced green capsicums</v>
      </c>
      <c r="Z83" s="68"/>
      <c r="AA83" s="52" t="b">
        <f>INDEX(itemPrepMethods, MATCH(K83, itemNames, 0))="soak"</f>
        <v>0</v>
      </c>
      <c r="AB83" s="67" t="str">
        <f t="shared" ref="AB83" si="111">IF(AA83, Q83, "")</f>
        <v/>
      </c>
      <c r="AC83" s="67" t="str">
        <f t="shared" ref="AC83" si="112">IF(AA83, IF(L83 = "", "", L83), "")</f>
        <v/>
      </c>
      <c r="AD83" s="67" t="str">
        <f t="shared" ref="AD83" si="113">IF(AA83, K83, "")</f>
        <v/>
      </c>
      <c r="AE83" s="67"/>
    </row>
    <row r="84" spans="1:31" x14ac:dyDescent="0.25">
      <c r="A84" s="84"/>
      <c r="B84" s="84"/>
      <c r="C84" s="84"/>
      <c r="D84" s="84"/>
      <c r="I84" s="55"/>
      <c r="M84" s="52"/>
      <c r="N84" s="52"/>
      <c r="O84" s="52"/>
      <c r="P84" s="52"/>
    </row>
    <row r="85" spans="1:31" x14ac:dyDescent="0.25">
      <c r="A85" s="84" t="s">
        <v>284</v>
      </c>
      <c r="B85" s="84"/>
      <c r="C85" s="84"/>
      <c r="D85" s="84"/>
      <c r="I85" s="55"/>
      <c r="M85" s="52"/>
      <c r="N85" s="52"/>
      <c r="O85" s="52"/>
      <c r="P85" s="52"/>
    </row>
    <row r="86" spans="1:31" x14ac:dyDescent="0.25">
      <c r="A86" s="48" t="s">
        <v>22</v>
      </c>
      <c r="D86" s="48" t="s">
        <v>115</v>
      </c>
      <c r="I86" s="55"/>
      <c r="M86" s="52"/>
      <c r="N86" s="52"/>
      <c r="O86" s="52"/>
      <c r="P86" s="52"/>
    </row>
    <row r="87" spans="1:31" ht="15.75" x14ac:dyDescent="0.25">
      <c r="A87" s="83" t="s">
        <v>27</v>
      </c>
      <c r="B87" s="83"/>
      <c r="C87" s="83"/>
      <c r="D87" s="83"/>
      <c r="E87" s="51" t="s">
        <v>148</v>
      </c>
      <c r="F87" s="90" t="s">
        <v>83</v>
      </c>
      <c r="G87" s="90"/>
      <c r="I87" s="55"/>
    </row>
    <row r="88" spans="1:31" ht="24" x14ac:dyDescent="0.2">
      <c r="A88" s="83" t="s">
        <v>333</v>
      </c>
      <c r="B88" s="83"/>
      <c r="C88" s="83"/>
      <c r="D88" s="83"/>
      <c r="E88" s="50" t="s">
        <v>60</v>
      </c>
      <c r="F88" s="55">
        <v>21</v>
      </c>
      <c r="G88" s="55"/>
      <c r="H88" s="55"/>
      <c r="I88" s="92" t="s">
        <v>58</v>
      </c>
      <c r="J88" s="93" t="s">
        <v>59</v>
      </c>
      <c r="K88" s="93" t="s">
        <v>18</v>
      </c>
      <c r="L88" s="94" t="s">
        <v>57</v>
      </c>
      <c r="M88" s="92" t="s">
        <v>159</v>
      </c>
      <c r="N88" s="92" t="s">
        <v>160</v>
      </c>
      <c r="O88" s="92" t="s">
        <v>161</v>
      </c>
      <c r="P88" s="92" t="s">
        <v>162</v>
      </c>
      <c r="Q88" s="93" t="s">
        <v>254</v>
      </c>
      <c r="R88" s="95" t="s">
        <v>122</v>
      </c>
      <c r="S88" s="95" t="s">
        <v>123</v>
      </c>
      <c r="T88" s="92" t="s">
        <v>121</v>
      </c>
      <c r="U88" s="93" t="s">
        <v>23</v>
      </c>
      <c r="V88" s="93" t="s">
        <v>266</v>
      </c>
      <c r="W88" s="96" t="s">
        <v>263</v>
      </c>
      <c r="X88" s="93" t="s">
        <v>264</v>
      </c>
      <c r="Y88" s="93" t="s">
        <v>265</v>
      </c>
      <c r="Z88" s="93" t="s">
        <v>379</v>
      </c>
      <c r="AA88" s="93" t="s">
        <v>267</v>
      </c>
      <c r="AB88" s="93" t="s">
        <v>268</v>
      </c>
      <c r="AC88" s="93" t="s">
        <v>269</v>
      </c>
      <c r="AD88" s="93" t="s">
        <v>270</v>
      </c>
      <c r="AE88" s="93" t="s">
        <v>380</v>
      </c>
    </row>
    <row r="89" spans="1:31" ht="16.5" thickBot="1" x14ac:dyDescent="0.3">
      <c r="A89" s="87"/>
      <c r="B89" s="87"/>
      <c r="C89" s="87"/>
      <c r="D89" s="87"/>
      <c r="E89" s="50" t="s">
        <v>61</v>
      </c>
      <c r="F89" s="55">
        <v>10</v>
      </c>
      <c r="G89" s="55"/>
      <c r="H89" s="62"/>
      <c r="I89" s="75"/>
      <c r="J89" s="50"/>
      <c r="K89" s="50"/>
      <c r="L89" s="76"/>
      <c r="M89" s="75"/>
      <c r="N89" s="75"/>
      <c r="O89" s="75"/>
      <c r="P89" s="75"/>
      <c r="U89" s="50"/>
    </row>
    <row r="90" spans="1:31" ht="15.75" thickBot="1" x14ac:dyDescent="0.3">
      <c r="A90" s="84" t="s">
        <v>311</v>
      </c>
      <c r="B90" s="84"/>
      <c r="C90" s="84"/>
      <c r="D90" s="84"/>
      <c r="E90" s="50" t="s">
        <v>17</v>
      </c>
      <c r="F90" s="59">
        <f>F89/F88</f>
        <v>0.47619047619047616</v>
      </c>
      <c r="G90" s="60" t="s">
        <v>168</v>
      </c>
      <c r="H90" s="62"/>
      <c r="I90" s="75"/>
      <c r="J90" s="50"/>
      <c r="K90" s="50"/>
      <c r="L90" s="76"/>
      <c r="M90" s="75"/>
      <c r="N90" s="75"/>
      <c r="O90" s="75"/>
      <c r="P90" s="75"/>
      <c r="U90" s="50"/>
    </row>
    <row r="91" spans="1:31" x14ac:dyDescent="0.25">
      <c r="A91" s="48" t="s">
        <v>22</v>
      </c>
      <c r="B91" s="61">
        <f t="shared" ref="B91:B118" si="114">Q91</f>
        <v>3.5</v>
      </c>
      <c r="C91" s="47" t="str">
        <f t="shared" ref="C91:C123" si="115">IF(L91="","",L91)</f>
        <v>cup</v>
      </c>
      <c r="D91" s="48" t="str">
        <f t="shared" ref="D91:D123" si="116">_xlfn.CONCAT(K91, U91)</f>
        <v>red lentils. Blot with paper towels or clean tea towels to get as dry as possible</v>
      </c>
      <c r="I91" s="72">
        <v>7.5</v>
      </c>
      <c r="J91" s="64" t="s">
        <v>16</v>
      </c>
      <c r="K91" s="64" t="s">
        <v>46</v>
      </c>
      <c r="L91" s="65" t="s">
        <v>16</v>
      </c>
      <c r="M91" s="55">
        <f t="shared" ref="M91:M118" si="117">INDEX(itemGPerQty, MATCH(K91, itemNames, 0))</f>
        <v>0.80800000000000005</v>
      </c>
      <c r="N91" s="55">
        <f t="shared" ref="N91:N118" si="118">INDEX(itemMlPerQty, MATCH(K91, itemNames, 0))</f>
        <v>0.946353</v>
      </c>
      <c r="O91" s="55">
        <f t="shared" ref="O91:O118" si="119">IF(J91 = "", I91 * M91, IF(ISNA(CONVERT(I91, J91, "kg")), CONVERT(I91, J91, "l") * IF(N91 &lt;&gt; 0, M91 / N91, 0), CONVERT(I91, J91, "kg")))</f>
        <v>1.5149999135523426</v>
      </c>
      <c r="P91" s="55">
        <f t="shared" ref="P91:P118" si="120">IF(J91 = "", I91 * N91, IF(ISNA(CONVERT(I91, J91, "l")), CONVERT(I91, J91, "kg") * IF(M91 &lt;&gt; 0, N91 / M91, 0), CONVERT(I91, J91, "l")))</f>
        <v>1.77441177375</v>
      </c>
      <c r="Q91" s="55">
        <f>MROUND(IF(AND(J91 = "", L91 = ""), I91 * recipe08Scale, IF(ISNA(CONVERT(O91, "kg", L91)), CONVERT(P91 * recipe08Scale, "l", L91), CONVERT(O91 * recipe08Scale, "kg", L91))), roundTo)</f>
        <v>3.5</v>
      </c>
      <c r="R91" s="56">
        <f t="shared" ref="R91:R118" si="121">IF(L91 = "", Q91 * M91, IF(ISNA(CONVERT(Q91, L91, "kg")), CONVERT(Q91, L91, "l") * IF(N91 &lt;&gt; 0, M91 / N91, 0), CONVERT(Q91, L91, "kg")))</f>
        <v>0.70699995965775986</v>
      </c>
      <c r="S91" s="56">
        <f t="shared" ref="S91:S118" si="122">IF(R91 = 0, IF(L91 = "", Q91 * N91, IF(ISNA(CONVERT(Q91, L91, "l")), CONVERT(Q91, L91, "kg") * IF(M91 &lt;&gt; 0, N91 / M91, 0), CONVERT(Q91, L91, "l"))), 0)</f>
        <v>0</v>
      </c>
      <c r="T91" s="55">
        <f t="shared" ref="T91:T118" si="123">IF(AND(R91 = 0, S91 = 0, J91 = "", L91 = ""), Q91, 0)</f>
        <v>0</v>
      </c>
      <c r="U91" s="52" t="s">
        <v>285</v>
      </c>
      <c r="V91" s="52" t="b">
        <f>INDEX(itemPrepMethods, MATCH(K91, itemNames, 0))="chop"</f>
        <v>0</v>
      </c>
      <c r="W91" s="66" t="str">
        <f t="shared" ref="W91:W123" si="124">IF(V91, Q91, "")</f>
        <v/>
      </c>
      <c r="X91" s="67" t="str">
        <f t="shared" ref="X91:X123" si="125">IF(V91, IF(L91 = "", "", L91), "")</f>
        <v/>
      </c>
      <c r="Y91" s="67" t="str">
        <f t="shared" ref="Y91:Y123" si="126">IF(V91, K91, "")</f>
        <v/>
      </c>
      <c r="Z91" s="68"/>
      <c r="AA91" s="52" t="b">
        <f>INDEX(itemPrepMethods, MATCH(K91, itemNames, 0))="soak"</f>
        <v>1</v>
      </c>
      <c r="AB91" s="67">
        <f t="shared" ref="AB91:AB123" si="127">IF(AA91, Q91, "")</f>
        <v>3.5</v>
      </c>
      <c r="AC91" s="67" t="str">
        <f t="shared" ref="AC91:AC123" si="128">IF(AA91, IF(L91 = "", "", L91), "")</f>
        <v>cup</v>
      </c>
      <c r="AD91" s="67" t="str">
        <f t="shared" ref="AD91:AD123" si="129">IF(AA91, K91, "")</f>
        <v>red lentils</v>
      </c>
      <c r="AE91" s="67"/>
    </row>
    <row r="92" spans="1:31" x14ac:dyDescent="0.25">
      <c r="A92" s="84"/>
      <c r="B92" s="84"/>
      <c r="C92" s="84"/>
      <c r="D92" s="84"/>
      <c r="I92" s="55"/>
      <c r="M92" s="52"/>
      <c r="N92" s="52"/>
      <c r="O92" s="52"/>
      <c r="P92" s="52"/>
      <c r="W92" s="97"/>
      <c r="X92" s="97"/>
      <c r="Y92" s="97"/>
      <c r="Z92" s="97"/>
      <c r="AA92" s="81"/>
      <c r="AB92" s="97"/>
      <c r="AC92" s="97"/>
      <c r="AD92" s="97"/>
      <c r="AE92" s="97"/>
    </row>
    <row r="93" spans="1:31" x14ac:dyDescent="0.25">
      <c r="A93" s="84" t="s">
        <v>306</v>
      </c>
      <c r="B93" s="84"/>
      <c r="C93" s="84"/>
      <c r="D93" s="84"/>
      <c r="I93" s="55"/>
      <c r="M93" s="52"/>
      <c r="N93" s="52"/>
      <c r="O93" s="52"/>
      <c r="P93" s="52"/>
      <c r="W93" s="97"/>
      <c r="X93" s="97"/>
      <c r="Y93" s="97"/>
      <c r="Z93" s="97"/>
      <c r="AA93" s="81"/>
      <c r="AB93" s="97"/>
      <c r="AC93" s="97"/>
      <c r="AD93" s="97"/>
      <c r="AE93" s="97"/>
    </row>
    <row r="94" spans="1:31" x14ac:dyDescent="0.25">
      <c r="A94" s="48" t="s">
        <v>22</v>
      </c>
      <c r="D94" s="48" t="str">
        <f t="shared" ref="D94" si="130">_xlfn.CONCAT(K94, U94)</f>
        <v>washed lentils from step 1</v>
      </c>
      <c r="I94" s="55"/>
      <c r="U94" s="52" t="s">
        <v>303</v>
      </c>
      <c r="W94" s="97"/>
      <c r="X94" s="97"/>
      <c r="Y94" s="97"/>
      <c r="Z94" s="97"/>
      <c r="AA94" s="81"/>
      <c r="AB94" s="97"/>
      <c r="AC94" s="97"/>
      <c r="AD94" s="97"/>
      <c r="AE94" s="97"/>
    </row>
    <row r="95" spans="1:31" x14ac:dyDescent="0.25">
      <c r="A95" s="48" t="s">
        <v>22</v>
      </c>
      <c r="B95" s="61">
        <f t="shared" si="114"/>
        <v>1.25</v>
      </c>
      <c r="C95" s="47" t="str">
        <f t="shared" si="115"/>
        <v>tbs</v>
      </c>
      <c r="D95" s="48" t="str">
        <f t="shared" si="116"/>
        <v>ground turmeric</v>
      </c>
      <c r="I95" s="72">
        <v>7.5</v>
      </c>
      <c r="J95" s="64" t="s">
        <v>13</v>
      </c>
      <c r="K95" s="64" t="s">
        <v>386</v>
      </c>
      <c r="L95" s="65" t="s">
        <v>15</v>
      </c>
      <c r="M95" s="55">
        <f t="shared" si="117"/>
        <v>1.4E-2</v>
      </c>
      <c r="N95" s="55">
        <f t="shared" si="118"/>
        <v>2.2180100000000001E-2</v>
      </c>
      <c r="O95" s="55">
        <f t="shared" si="119"/>
        <v>2.3333382957865384E-2</v>
      </c>
      <c r="P95" s="55">
        <f t="shared" si="120"/>
        <v>3.6966911953125001E-2</v>
      </c>
      <c r="Q95" s="55">
        <f>MROUND(IF(AND(J95 = "", L95 = ""), I95 * recipe08Scale, IF(ISNA(CONVERT(O95, "kg", L95)), CONVERT(P95 * recipe08Scale, "l", L95), CONVERT(O95 * recipe08Scale, "kg", L95))), roundTo)</f>
        <v>1.25</v>
      </c>
      <c r="R95" s="56">
        <f t="shared" si="121"/>
        <v>1.1666691478932692E-2</v>
      </c>
      <c r="S95" s="56">
        <f t="shared" si="122"/>
        <v>0</v>
      </c>
      <c r="T95" s="55">
        <f t="shared" si="123"/>
        <v>0</v>
      </c>
      <c r="V95" s="52" t="b">
        <f>INDEX(itemPrepMethods, MATCH(K95, itemNames, 0))="chop"</f>
        <v>0</v>
      </c>
      <c r="W95" s="66" t="str">
        <f t="shared" si="124"/>
        <v/>
      </c>
      <c r="X95" s="67" t="str">
        <f t="shared" si="125"/>
        <v/>
      </c>
      <c r="Y95" s="67" t="str">
        <f t="shared" si="126"/>
        <v/>
      </c>
      <c r="Z95" s="68"/>
      <c r="AA95" s="52" t="b">
        <f>INDEX(itemPrepMethods, MATCH(K95, itemNames, 0))="soak"</f>
        <v>0</v>
      </c>
      <c r="AB95" s="67" t="str">
        <f t="shared" si="127"/>
        <v/>
      </c>
      <c r="AC95" s="67" t="str">
        <f t="shared" si="128"/>
        <v/>
      </c>
      <c r="AD95" s="67" t="str">
        <f t="shared" si="129"/>
        <v/>
      </c>
      <c r="AE95" s="67"/>
    </row>
    <row r="96" spans="1:31" x14ac:dyDescent="0.25">
      <c r="A96" s="48" t="s">
        <v>22</v>
      </c>
      <c r="B96" s="61">
        <f t="shared" si="114"/>
        <v>0.25</v>
      </c>
      <c r="C96" s="47" t="str">
        <f t="shared" si="115"/>
        <v>cup</v>
      </c>
      <c r="D96" s="48" t="str">
        <f t="shared" si="116"/>
        <v>oil</v>
      </c>
      <c r="I96" s="72">
        <v>0.75</v>
      </c>
      <c r="J96" s="64" t="s">
        <v>16</v>
      </c>
      <c r="K96" s="64" t="s">
        <v>47</v>
      </c>
      <c r="L96" s="65" t="s">
        <v>16</v>
      </c>
      <c r="M96" s="55">
        <f t="shared" si="117"/>
        <v>0</v>
      </c>
      <c r="N96" s="55">
        <f t="shared" si="118"/>
        <v>0</v>
      </c>
      <c r="O96" s="55">
        <f t="shared" si="119"/>
        <v>0</v>
      </c>
      <c r="P96" s="55">
        <f t="shared" si="120"/>
        <v>0.17744117737499998</v>
      </c>
      <c r="Q96" s="55">
        <f>MROUND(IF(AND(J96 = "", L96 = ""), I96 * recipe08Scale, IF(ISNA(CONVERT(O96, "kg", L96)), CONVERT(P96 * recipe08Scale, "l", L96), CONVERT(O96 * recipe08Scale, "kg", L96))), roundTo)</f>
        <v>0.25</v>
      </c>
      <c r="R96" s="56">
        <f t="shared" si="121"/>
        <v>0</v>
      </c>
      <c r="S96" s="56">
        <f t="shared" si="122"/>
        <v>5.9147059124999998E-2</v>
      </c>
      <c r="T96" s="55">
        <f t="shared" si="123"/>
        <v>0</v>
      </c>
      <c r="V96" s="52" t="b">
        <f>INDEX(itemPrepMethods, MATCH(K96, itemNames, 0))="chop"</f>
        <v>0</v>
      </c>
      <c r="W96" s="66" t="str">
        <f t="shared" si="124"/>
        <v/>
      </c>
      <c r="X96" s="67" t="str">
        <f t="shared" si="125"/>
        <v/>
      </c>
      <c r="Y96" s="67" t="str">
        <f t="shared" si="126"/>
        <v/>
      </c>
      <c r="Z96" s="68"/>
      <c r="AA96" s="52" t="b">
        <f>INDEX(itemPrepMethods, MATCH(K96, itemNames, 0))="soak"</f>
        <v>0</v>
      </c>
      <c r="AB96" s="67" t="str">
        <f t="shared" si="127"/>
        <v/>
      </c>
      <c r="AC96" s="67" t="str">
        <f t="shared" si="128"/>
        <v/>
      </c>
      <c r="AD96" s="67" t="str">
        <f t="shared" si="129"/>
        <v/>
      </c>
      <c r="AE96" s="67"/>
    </row>
    <row r="97" spans="1:31" x14ac:dyDescent="0.25">
      <c r="A97" s="84"/>
      <c r="B97" s="84"/>
      <c r="C97" s="84"/>
      <c r="D97" s="84"/>
      <c r="I97" s="55"/>
      <c r="M97" s="52"/>
      <c r="N97" s="52"/>
      <c r="O97" s="52"/>
      <c r="P97" s="52"/>
      <c r="W97" s="97"/>
      <c r="X97" s="97"/>
      <c r="Y97" s="97"/>
      <c r="Z97" s="97"/>
      <c r="AA97" s="81"/>
      <c r="AB97" s="97"/>
      <c r="AC97" s="97"/>
      <c r="AD97" s="97"/>
      <c r="AE97" s="97"/>
    </row>
    <row r="98" spans="1:31" x14ac:dyDescent="0.25">
      <c r="A98" s="84" t="s">
        <v>305</v>
      </c>
      <c r="B98" s="84"/>
      <c r="C98" s="84"/>
      <c r="D98" s="84"/>
      <c r="I98" s="55"/>
      <c r="M98" s="52"/>
      <c r="N98" s="52"/>
      <c r="O98" s="52"/>
      <c r="P98" s="52"/>
      <c r="W98" s="97"/>
      <c r="X98" s="97"/>
      <c r="Y98" s="97"/>
      <c r="Z98" s="97"/>
      <c r="AA98" s="81"/>
      <c r="AB98" s="97"/>
      <c r="AC98" s="97"/>
      <c r="AD98" s="97"/>
      <c r="AE98" s="97"/>
    </row>
    <row r="99" spans="1:31" x14ac:dyDescent="0.25">
      <c r="A99" s="48" t="s">
        <v>22</v>
      </c>
      <c r="B99" s="61">
        <f t="shared" si="114"/>
        <v>1.5</v>
      </c>
      <c r="C99" s="47" t="str">
        <f t="shared" si="115"/>
        <v/>
      </c>
      <c r="D99" s="48" t="str">
        <f t="shared" si="116"/>
        <v>tins chopped tomatoes, drained</v>
      </c>
      <c r="I99" s="72">
        <v>3</v>
      </c>
      <c r="J99" s="64"/>
      <c r="K99" s="64" t="s">
        <v>48</v>
      </c>
      <c r="L99" s="65"/>
      <c r="M99" s="55">
        <f t="shared" si="117"/>
        <v>0</v>
      </c>
      <c r="N99" s="55">
        <f t="shared" si="118"/>
        <v>0</v>
      </c>
      <c r="O99" s="55">
        <f t="shared" si="119"/>
        <v>0</v>
      </c>
      <c r="P99" s="55">
        <f t="shared" si="120"/>
        <v>0</v>
      </c>
      <c r="Q99" s="55">
        <f>MROUND(IF(AND(J99 = "", L99 = ""), I99 * recipe08Scale, IF(ISNA(CONVERT(O99, "kg", L99)), CONVERT(P99 * recipe08Scale, "l", L99), CONVERT(O99 * recipe08Scale, "kg", L99))), roundTo)</f>
        <v>1.5</v>
      </c>
      <c r="R99" s="56">
        <f t="shared" si="121"/>
        <v>0</v>
      </c>
      <c r="S99" s="56">
        <f t="shared" si="122"/>
        <v>0</v>
      </c>
      <c r="T99" s="55">
        <f t="shared" si="123"/>
        <v>1.5</v>
      </c>
      <c r="U99" s="52" t="s">
        <v>287</v>
      </c>
      <c r="V99" s="52" t="b">
        <f>INDEX(itemPrepMethods, MATCH(K99, itemNames, 0))="chop"</f>
        <v>0</v>
      </c>
      <c r="W99" s="66" t="str">
        <f t="shared" si="124"/>
        <v/>
      </c>
      <c r="X99" s="67" t="str">
        <f t="shared" si="125"/>
        <v/>
      </c>
      <c r="Y99" s="67" t="str">
        <f t="shared" si="126"/>
        <v/>
      </c>
      <c r="Z99" s="68"/>
      <c r="AA99" s="52" t="b">
        <f>INDEX(itemPrepMethods, MATCH(K99, itemNames, 0))="soak"</f>
        <v>0</v>
      </c>
      <c r="AB99" s="67" t="str">
        <f t="shared" si="127"/>
        <v/>
      </c>
      <c r="AC99" s="67" t="str">
        <f t="shared" si="128"/>
        <v/>
      </c>
      <c r="AD99" s="67" t="str">
        <f t="shared" si="129"/>
        <v/>
      </c>
      <c r="AE99" s="67"/>
    </row>
    <row r="100" spans="1:31" x14ac:dyDescent="0.25">
      <c r="A100" s="48" t="s">
        <v>22</v>
      </c>
      <c r="B100" s="61">
        <f t="shared" si="114"/>
        <v>4.75</v>
      </c>
      <c r="C100" s="47" t="str">
        <f t="shared" si="115"/>
        <v/>
      </c>
      <c r="D100" s="48" t="str">
        <f t="shared" si="116"/>
        <v>chopped zucchini</v>
      </c>
      <c r="I100" s="72">
        <v>10</v>
      </c>
      <c r="J100" s="64"/>
      <c r="K100" s="64" t="s">
        <v>237</v>
      </c>
      <c r="L100" s="65"/>
      <c r="M100" s="55">
        <f t="shared" si="117"/>
        <v>0</v>
      </c>
      <c r="N100" s="55">
        <f t="shared" si="118"/>
        <v>0</v>
      </c>
      <c r="O100" s="55">
        <f t="shared" si="119"/>
        <v>0</v>
      </c>
      <c r="P100" s="55">
        <f t="shared" si="120"/>
        <v>0</v>
      </c>
      <c r="Q100" s="55">
        <f>MROUND(IF(AND(J100 = "", L100 = ""), I100 * recipe08Scale, IF(ISNA(CONVERT(O100, "kg", L100)), CONVERT(P100 * recipe08Scale, "l", L100), CONVERT(O100 * recipe08Scale, "kg", L100))), roundTo)</f>
        <v>4.75</v>
      </c>
      <c r="R100" s="56">
        <f t="shared" si="121"/>
        <v>0</v>
      </c>
      <c r="S100" s="56">
        <f t="shared" si="122"/>
        <v>0</v>
      </c>
      <c r="T100" s="55">
        <f t="shared" si="123"/>
        <v>4.75</v>
      </c>
      <c r="V100" s="52" t="b">
        <f>INDEX(itemPrepMethods, MATCH(K100, itemNames, 0))="chop"</f>
        <v>1</v>
      </c>
      <c r="W100" s="66">
        <f t="shared" si="124"/>
        <v>4.75</v>
      </c>
      <c r="X100" s="67" t="str">
        <f t="shared" si="125"/>
        <v/>
      </c>
      <c r="Y100" s="67" t="str">
        <f t="shared" si="126"/>
        <v>chopped zucchini</v>
      </c>
      <c r="Z100" s="68"/>
      <c r="AA100" s="52" t="b">
        <f>INDEX(itemPrepMethods, MATCH(K100, itemNames, 0))="soak"</f>
        <v>0</v>
      </c>
      <c r="AB100" s="67" t="str">
        <f t="shared" si="127"/>
        <v/>
      </c>
      <c r="AC100" s="67" t="str">
        <f t="shared" si="128"/>
        <v/>
      </c>
      <c r="AD100" s="67" t="str">
        <f t="shared" si="129"/>
        <v/>
      </c>
      <c r="AE100" s="67"/>
    </row>
    <row r="101" spans="1:31" x14ac:dyDescent="0.25">
      <c r="A101" s="84"/>
      <c r="B101" s="84"/>
      <c r="C101" s="84"/>
      <c r="D101" s="84"/>
      <c r="I101" s="55"/>
      <c r="M101" s="52"/>
      <c r="N101" s="52"/>
      <c r="O101" s="52"/>
      <c r="P101" s="52"/>
      <c r="W101" s="97"/>
      <c r="X101" s="97"/>
      <c r="Y101" s="97"/>
      <c r="Z101" s="97"/>
      <c r="AA101" s="81"/>
      <c r="AB101" s="97"/>
      <c r="AC101" s="97"/>
      <c r="AD101" s="97"/>
      <c r="AE101" s="97"/>
    </row>
    <row r="102" spans="1:31" x14ac:dyDescent="0.25">
      <c r="A102" s="84" t="s">
        <v>286</v>
      </c>
      <c r="B102" s="84"/>
      <c r="C102" s="84"/>
      <c r="D102" s="84"/>
      <c r="I102" s="55"/>
      <c r="M102" s="52"/>
      <c r="N102" s="52"/>
      <c r="O102" s="52"/>
      <c r="P102" s="52"/>
      <c r="W102" s="97"/>
      <c r="X102" s="97"/>
      <c r="Y102" s="97"/>
      <c r="Z102" s="97"/>
      <c r="AA102" s="81"/>
      <c r="AB102" s="97"/>
      <c r="AC102" s="97"/>
      <c r="AD102" s="97"/>
      <c r="AE102" s="97"/>
    </row>
    <row r="103" spans="1:31" x14ac:dyDescent="0.25">
      <c r="A103" s="48" t="s">
        <v>22</v>
      </c>
      <c r="B103" s="61">
        <f t="shared" si="114"/>
        <v>10</v>
      </c>
      <c r="C103" s="47" t="str">
        <f t="shared" si="115"/>
        <v>cup</v>
      </c>
      <c r="D103" s="48" t="str">
        <f t="shared" si="116"/>
        <v>water</v>
      </c>
      <c r="I103" s="72">
        <v>21</v>
      </c>
      <c r="J103" s="64" t="s">
        <v>16</v>
      </c>
      <c r="K103" s="64" t="s">
        <v>49</v>
      </c>
      <c r="L103" s="65" t="s">
        <v>16</v>
      </c>
      <c r="M103" s="55">
        <f t="shared" si="117"/>
        <v>1</v>
      </c>
      <c r="N103" s="55">
        <f t="shared" si="118"/>
        <v>1</v>
      </c>
      <c r="O103" s="55">
        <f t="shared" si="119"/>
        <v>4.9683529664999995</v>
      </c>
      <c r="P103" s="55">
        <f t="shared" si="120"/>
        <v>4.9683529664999995</v>
      </c>
      <c r="Q103" s="55">
        <f>MROUND(IF(AND(J103 = "", L103 = ""), I103 * recipe08Scale, IF(ISNA(CONVERT(O103, "kg", L103)), CONVERT(P103 * recipe08Scale, "l", L103), CONVERT(O103 * recipe08Scale, "kg", L103))), roundTo)</f>
        <v>10</v>
      </c>
      <c r="R103" s="56">
        <f t="shared" si="121"/>
        <v>2.365882365</v>
      </c>
      <c r="S103" s="56">
        <f t="shared" si="122"/>
        <v>0</v>
      </c>
      <c r="T103" s="55">
        <f t="shared" si="123"/>
        <v>0</v>
      </c>
      <c r="V103" s="52" t="b">
        <f>INDEX(itemPrepMethods, MATCH(K103, itemNames, 0))="chop"</f>
        <v>0</v>
      </c>
      <c r="W103" s="66" t="str">
        <f t="shared" si="124"/>
        <v/>
      </c>
      <c r="X103" s="67" t="str">
        <f t="shared" si="125"/>
        <v/>
      </c>
      <c r="Y103" s="67" t="str">
        <f t="shared" si="126"/>
        <v/>
      </c>
      <c r="Z103" s="68"/>
      <c r="AA103" s="52" t="b">
        <f>INDEX(itemPrepMethods, MATCH(K103, itemNames, 0))="soak"</f>
        <v>0</v>
      </c>
      <c r="AB103" s="67" t="str">
        <f t="shared" si="127"/>
        <v/>
      </c>
      <c r="AC103" s="67" t="str">
        <f t="shared" si="128"/>
        <v/>
      </c>
      <c r="AD103" s="67" t="str">
        <f t="shared" si="129"/>
        <v/>
      </c>
      <c r="AE103" s="67"/>
    </row>
    <row r="104" spans="1:31" x14ac:dyDescent="0.25">
      <c r="A104" s="48" t="s">
        <v>22</v>
      </c>
      <c r="B104" s="61">
        <f t="shared" si="114"/>
        <v>2.5</v>
      </c>
      <c r="C104" s="47" t="str">
        <f t="shared" si="115"/>
        <v>tsp</v>
      </c>
      <c r="D104" s="48" t="str">
        <f t="shared" si="116"/>
        <v>salt</v>
      </c>
      <c r="I104" s="72">
        <v>5</v>
      </c>
      <c r="J104" s="64" t="s">
        <v>13</v>
      </c>
      <c r="K104" s="64" t="s">
        <v>11</v>
      </c>
      <c r="L104" s="65" t="s">
        <v>13</v>
      </c>
      <c r="M104" s="55">
        <f t="shared" si="117"/>
        <v>2.5000000000000001E-2</v>
      </c>
      <c r="N104" s="55">
        <f t="shared" si="118"/>
        <v>2.2180100000000001E-2</v>
      </c>
      <c r="O104" s="55">
        <f t="shared" si="119"/>
        <v>2.777783685460165E-2</v>
      </c>
      <c r="P104" s="55">
        <f t="shared" si="120"/>
        <v>2.4644607968749999E-2</v>
      </c>
      <c r="Q104" s="55">
        <f>MROUND(IF(AND(J104 = "", L104 = ""), I104 * recipe08Scale, IF(ISNA(CONVERT(O104, "kg", L104)), CONVERT(P104 * recipe08Scale, "l", L104), CONVERT(O104 * recipe08Scale, "kg", L104))), roundTo)</f>
        <v>2.5</v>
      </c>
      <c r="R104" s="56">
        <f t="shared" si="121"/>
        <v>1.3888918427300825E-2</v>
      </c>
      <c r="S104" s="56">
        <f t="shared" si="122"/>
        <v>0</v>
      </c>
      <c r="T104" s="55">
        <f t="shared" si="123"/>
        <v>0</v>
      </c>
      <c r="V104" s="52" t="b">
        <f>INDEX(itemPrepMethods, MATCH(K104, itemNames, 0))="chop"</f>
        <v>0</v>
      </c>
      <c r="W104" s="66" t="str">
        <f t="shared" si="124"/>
        <v/>
      </c>
      <c r="X104" s="67" t="str">
        <f t="shared" si="125"/>
        <v/>
      </c>
      <c r="Y104" s="67" t="str">
        <f t="shared" si="126"/>
        <v/>
      </c>
      <c r="Z104" s="68"/>
      <c r="AA104" s="52" t="b">
        <f>INDEX(itemPrepMethods, MATCH(K104, itemNames, 0))="soak"</f>
        <v>0</v>
      </c>
      <c r="AB104" s="67" t="str">
        <f t="shared" si="127"/>
        <v/>
      </c>
      <c r="AC104" s="67" t="str">
        <f t="shared" si="128"/>
        <v/>
      </c>
      <c r="AD104" s="67" t="str">
        <f t="shared" si="129"/>
        <v/>
      </c>
      <c r="AE104" s="67"/>
    </row>
    <row r="105" spans="1:31" x14ac:dyDescent="0.25">
      <c r="A105" s="48" t="s">
        <v>22</v>
      </c>
      <c r="B105" s="61">
        <f t="shared" si="114"/>
        <v>2.5</v>
      </c>
      <c r="C105" s="47" t="str">
        <f t="shared" si="115"/>
        <v/>
      </c>
      <c r="D105" s="48" t="str">
        <f t="shared" si="116"/>
        <v>minced green chili</v>
      </c>
      <c r="I105" s="72">
        <v>5</v>
      </c>
      <c r="J105" s="64"/>
      <c r="K105" s="64" t="s">
        <v>51</v>
      </c>
      <c r="L105" s="65"/>
      <c r="M105" s="55">
        <f t="shared" si="117"/>
        <v>0</v>
      </c>
      <c r="N105" s="55">
        <f t="shared" si="118"/>
        <v>0</v>
      </c>
      <c r="O105" s="55">
        <f t="shared" si="119"/>
        <v>0</v>
      </c>
      <c r="P105" s="55">
        <f t="shared" si="120"/>
        <v>0</v>
      </c>
      <c r="Q105" s="55">
        <f>MROUND(IF(AND(J105 = "", L105 = ""), I105 * recipe08Scale, IF(ISNA(CONVERT(O105, "kg", L105)), CONVERT(P105 * recipe08Scale, "l", L105), CONVERT(O105 * recipe08Scale, "kg", L105))), roundTo)</f>
        <v>2.5</v>
      </c>
      <c r="R105" s="56">
        <f t="shared" si="121"/>
        <v>0</v>
      </c>
      <c r="S105" s="56">
        <f t="shared" si="122"/>
        <v>0</v>
      </c>
      <c r="T105" s="55">
        <f t="shared" si="123"/>
        <v>2.5</v>
      </c>
      <c r="V105" s="52" t="b">
        <f>INDEX(itemPrepMethods, MATCH(K105, itemNames, 0))="chop"</f>
        <v>1</v>
      </c>
      <c r="W105" s="66">
        <f t="shared" si="124"/>
        <v>2.5</v>
      </c>
      <c r="X105" s="67" t="str">
        <f t="shared" si="125"/>
        <v/>
      </c>
      <c r="Y105" s="67" t="str">
        <f t="shared" si="126"/>
        <v>minced green chili</v>
      </c>
      <c r="Z105" s="68"/>
      <c r="AA105" s="52" t="b">
        <f>INDEX(itemPrepMethods, MATCH(K105, itemNames, 0))="soak"</f>
        <v>0</v>
      </c>
      <c r="AB105" s="67" t="str">
        <f t="shared" si="127"/>
        <v/>
      </c>
      <c r="AC105" s="67" t="str">
        <f t="shared" si="128"/>
        <v/>
      </c>
      <c r="AD105" s="67" t="str">
        <f t="shared" si="129"/>
        <v/>
      </c>
      <c r="AE105" s="67"/>
    </row>
    <row r="106" spans="1:31" x14ac:dyDescent="0.25">
      <c r="A106" s="48" t="s">
        <v>22</v>
      </c>
      <c r="B106" s="61">
        <f t="shared" si="114"/>
        <v>1.5</v>
      </c>
      <c r="C106" s="47" t="str">
        <f t="shared" si="115"/>
        <v>tbs</v>
      </c>
      <c r="D106" s="48" t="str">
        <f t="shared" si="116"/>
        <v>minced fresh ginger</v>
      </c>
      <c r="I106" s="72">
        <v>3</v>
      </c>
      <c r="J106" s="64" t="s">
        <v>15</v>
      </c>
      <c r="K106" s="64" t="s">
        <v>288</v>
      </c>
      <c r="L106" s="65" t="s">
        <v>15</v>
      </c>
      <c r="M106" s="55">
        <f t="shared" si="117"/>
        <v>0</v>
      </c>
      <c r="N106" s="55">
        <f t="shared" si="118"/>
        <v>0</v>
      </c>
      <c r="O106" s="55">
        <f t="shared" si="119"/>
        <v>0</v>
      </c>
      <c r="P106" s="55">
        <f t="shared" si="120"/>
        <v>4.4360294343749995E-2</v>
      </c>
      <c r="Q106" s="55">
        <f>MROUND(IF(AND(J106 = "", L106 = ""), I106 * recipe08Scale, IF(ISNA(CONVERT(O106, "kg", L106)), CONVERT(P106 * recipe08Scale, "l", L106), CONVERT(O106 * recipe08Scale, "kg", L106))), roundTo)</f>
        <v>1.5</v>
      </c>
      <c r="R106" s="56">
        <f t="shared" si="121"/>
        <v>0</v>
      </c>
      <c r="S106" s="56">
        <f t="shared" si="122"/>
        <v>2.2180147171874998E-2</v>
      </c>
      <c r="T106" s="55">
        <f t="shared" si="123"/>
        <v>0</v>
      </c>
      <c r="V106" s="52" t="b">
        <f>INDEX(itemPrepMethods, MATCH(K106, itemNames, 0))="chop"</f>
        <v>1</v>
      </c>
      <c r="W106" s="66">
        <f t="shared" si="124"/>
        <v>1.5</v>
      </c>
      <c r="X106" s="67" t="str">
        <f t="shared" si="125"/>
        <v>tbs</v>
      </c>
      <c r="Y106" s="67" t="str">
        <f t="shared" si="126"/>
        <v>minced fresh ginger</v>
      </c>
      <c r="Z106" s="68"/>
      <c r="AA106" s="52" t="b">
        <f>INDEX(itemPrepMethods, MATCH(K106, itemNames, 0))="soak"</f>
        <v>0</v>
      </c>
      <c r="AB106" s="67" t="str">
        <f t="shared" si="127"/>
        <v/>
      </c>
      <c r="AC106" s="67" t="str">
        <f t="shared" si="128"/>
        <v/>
      </c>
      <c r="AD106" s="67" t="str">
        <f t="shared" si="129"/>
        <v/>
      </c>
      <c r="AE106" s="67"/>
    </row>
    <row r="107" spans="1:31" x14ac:dyDescent="0.25">
      <c r="A107" s="84"/>
      <c r="B107" s="84"/>
      <c r="C107" s="84"/>
      <c r="D107" s="84"/>
      <c r="I107" s="52"/>
      <c r="L107" s="52"/>
      <c r="W107" s="97"/>
      <c r="X107" s="97"/>
      <c r="Y107" s="97"/>
      <c r="Z107" s="97"/>
      <c r="AA107" s="81"/>
      <c r="AB107" s="97"/>
      <c r="AC107" s="97"/>
      <c r="AD107" s="97"/>
      <c r="AE107" s="97"/>
    </row>
    <row r="108" spans="1:31" x14ac:dyDescent="0.25">
      <c r="A108" s="84" t="s">
        <v>289</v>
      </c>
      <c r="B108" s="84"/>
      <c r="C108" s="84"/>
      <c r="D108" s="84"/>
      <c r="I108" s="52"/>
      <c r="L108" s="52"/>
      <c r="W108" s="97"/>
      <c r="X108" s="97"/>
      <c r="Y108" s="97"/>
      <c r="Z108" s="97"/>
      <c r="AA108" s="81"/>
      <c r="AB108" s="97"/>
      <c r="AC108" s="97"/>
      <c r="AD108" s="97"/>
      <c r="AE108" s="97"/>
    </row>
    <row r="109" spans="1:31" x14ac:dyDescent="0.25">
      <c r="A109" s="48" t="s">
        <v>22</v>
      </c>
      <c r="D109" s="48" t="str">
        <f t="shared" ref="D109:D111" si="131">_xlfn.CONCAT(K109, U109)</f>
        <v>bring to boil over high heat then cover and reduce heat</v>
      </c>
      <c r="I109" s="52"/>
      <c r="L109" s="52"/>
      <c r="U109" s="52" t="s">
        <v>290</v>
      </c>
      <c r="W109" s="97"/>
      <c r="X109" s="97"/>
      <c r="Y109" s="97"/>
      <c r="Z109" s="97"/>
      <c r="AA109" s="81"/>
      <c r="AB109" s="97"/>
      <c r="AC109" s="97"/>
      <c r="AD109" s="97"/>
      <c r="AE109" s="97"/>
    </row>
    <row r="110" spans="1:31" x14ac:dyDescent="0.25">
      <c r="A110" s="48" t="s">
        <v>22</v>
      </c>
      <c r="D110" s="48" t="str">
        <f t="shared" si="131"/>
        <v>simmer for 20 minutes or until lentils have dissolved into a thick soup porridge</v>
      </c>
      <c r="I110" s="52"/>
      <c r="L110" s="52"/>
      <c r="U110" s="52" t="s">
        <v>291</v>
      </c>
      <c r="W110" s="97"/>
      <c r="X110" s="97"/>
      <c r="Y110" s="97"/>
      <c r="Z110" s="97"/>
      <c r="AA110" s="81"/>
      <c r="AB110" s="97"/>
      <c r="AC110" s="97"/>
      <c r="AD110" s="97"/>
      <c r="AE110" s="97"/>
    </row>
    <row r="111" spans="1:31" x14ac:dyDescent="0.25">
      <c r="A111" s="48" t="s">
        <v>22</v>
      </c>
      <c r="D111" s="48" t="str">
        <f t="shared" si="131"/>
        <v>add more water if needed and set aside</v>
      </c>
      <c r="I111" s="52"/>
      <c r="L111" s="52"/>
      <c r="U111" s="52" t="s">
        <v>292</v>
      </c>
      <c r="W111" s="97"/>
      <c r="X111" s="97"/>
      <c r="Y111" s="97"/>
      <c r="Z111" s="97"/>
      <c r="AA111" s="81"/>
      <c r="AB111" s="97"/>
      <c r="AC111" s="97"/>
      <c r="AD111" s="97"/>
      <c r="AE111" s="97"/>
    </row>
    <row r="112" spans="1:31" x14ac:dyDescent="0.25">
      <c r="A112" s="84"/>
      <c r="B112" s="84"/>
      <c r="C112" s="84"/>
      <c r="D112" s="84"/>
      <c r="I112" s="52"/>
      <c r="L112" s="52"/>
      <c r="W112" s="97"/>
      <c r="X112" s="97"/>
      <c r="Y112" s="97"/>
      <c r="Z112" s="97"/>
      <c r="AA112" s="81"/>
      <c r="AB112" s="97"/>
      <c r="AC112" s="97"/>
      <c r="AD112" s="97"/>
      <c r="AE112" s="97"/>
    </row>
    <row r="113" spans="1:31" x14ac:dyDescent="0.25">
      <c r="A113" s="84" t="s">
        <v>304</v>
      </c>
      <c r="B113" s="84"/>
      <c r="C113" s="84"/>
      <c r="D113" s="84"/>
      <c r="I113" s="52"/>
      <c r="L113" s="52"/>
      <c r="W113" s="97"/>
      <c r="X113" s="97"/>
      <c r="Y113" s="97"/>
      <c r="Z113" s="97"/>
      <c r="AA113" s="81"/>
      <c r="AB113" s="97"/>
      <c r="AC113" s="97"/>
      <c r="AD113" s="97"/>
      <c r="AE113" s="97"/>
    </row>
    <row r="114" spans="1:31" x14ac:dyDescent="0.25">
      <c r="A114" s="48" t="s">
        <v>22</v>
      </c>
      <c r="B114" s="61">
        <f t="shared" si="114"/>
        <v>0.25</v>
      </c>
      <c r="C114" s="47" t="str">
        <f t="shared" si="115"/>
        <v>cup</v>
      </c>
      <c r="D114" s="48" t="str">
        <f t="shared" si="116"/>
        <v>oil</v>
      </c>
      <c r="I114" s="72">
        <v>0.5</v>
      </c>
      <c r="J114" s="64" t="s">
        <v>16</v>
      </c>
      <c r="K114" s="64" t="s">
        <v>47</v>
      </c>
      <c r="L114" s="65" t="s">
        <v>16</v>
      </c>
      <c r="M114" s="55">
        <f t="shared" si="117"/>
        <v>0</v>
      </c>
      <c r="N114" s="55">
        <f t="shared" si="118"/>
        <v>0</v>
      </c>
      <c r="O114" s="55">
        <f t="shared" si="119"/>
        <v>0</v>
      </c>
      <c r="P114" s="55">
        <f t="shared" si="120"/>
        <v>0.11829411825</v>
      </c>
      <c r="Q114" s="55">
        <f>MROUND(IF(AND(J114 = "", L114 = ""), I114 * recipe08Scale, IF(ISNA(CONVERT(O114, "kg", L114)), CONVERT(P114 * recipe08Scale, "l", L114), CONVERT(O114 * recipe08Scale, "kg", L114))), roundTo)</f>
        <v>0.25</v>
      </c>
      <c r="R114" s="56">
        <f t="shared" si="121"/>
        <v>0</v>
      </c>
      <c r="S114" s="56">
        <f t="shared" si="122"/>
        <v>5.9147059124999998E-2</v>
      </c>
      <c r="T114" s="55">
        <f t="shared" si="123"/>
        <v>0</v>
      </c>
      <c r="V114" s="52" t="b">
        <f>INDEX(itemPrepMethods, MATCH(K114, itemNames, 0))="chop"</f>
        <v>0</v>
      </c>
      <c r="W114" s="66" t="str">
        <f t="shared" si="124"/>
        <v/>
      </c>
      <c r="X114" s="67" t="str">
        <f t="shared" si="125"/>
        <v/>
      </c>
      <c r="Y114" s="67" t="str">
        <f t="shared" si="126"/>
        <v/>
      </c>
      <c r="Z114" s="68"/>
      <c r="AA114" s="52" t="b">
        <f>INDEX(itemPrepMethods, MATCH(K114, itemNames, 0))="soak"</f>
        <v>0</v>
      </c>
      <c r="AB114" s="67" t="str">
        <f t="shared" si="127"/>
        <v/>
      </c>
      <c r="AC114" s="67" t="str">
        <f t="shared" si="128"/>
        <v/>
      </c>
      <c r="AD114" s="67" t="str">
        <f t="shared" si="129"/>
        <v/>
      </c>
      <c r="AE114" s="67"/>
    </row>
    <row r="115" spans="1:31" x14ac:dyDescent="0.25">
      <c r="A115" s="84"/>
      <c r="B115" s="84"/>
      <c r="C115" s="84"/>
      <c r="D115" s="84"/>
      <c r="I115" s="52"/>
      <c r="L115" s="52"/>
      <c r="W115" s="97"/>
      <c r="X115" s="97"/>
      <c r="Y115" s="97"/>
      <c r="Z115" s="97"/>
      <c r="AA115" s="81"/>
      <c r="AB115" s="97"/>
      <c r="AC115" s="97"/>
      <c r="AD115" s="97"/>
      <c r="AE115" s="97"/>
    </row>
    <row r="116" spans="1:31" x14ac:dyDescent="0.25">
      <c r="A116" s="84" t="s">
        <v>344</v>
      </c>
      <c r="B116" s="84"/>
      <c r="C116" s="84"/>
      <c r="D116" s="84"/>
      <c r="I116" s="52"/>
      <c r="L116" s="52"/>
      <c r="W116" s="97"/>
      <c r="X116" s="97"/>
      <c r="Y116" s="97"/>
      <c r="Z116" s="97"/>
      <c r="AA116" s="81"/>
      <c r="AB116" s="97"/>
      <c r="AC116" s="97"/>
      <c r="AD116" s="97"/>
      <c r="AE116" s="97"/>
    </row>
    <row r="117" spans="1:31" x14ac:dyDescent="0.25">
      <c r="A117" s="48" t="s">
        <v>22</v>
      </c>
      <c r="B117" s="61">
        <f t="shared" si="114"/>
        <v>3.5</v>
      </c>
      <c r="C117" s="47" t="str">
        <f t="shared" si="115"/>
        <v>tbs</v>
      </c>
      <c r="D117" s="48" t="str">
        <f t="shared" si="116"/>
        <v>cumin seeds</v>
      </c>
      <c r="I117" s="72">
        <v>7.5</v>
      </c>
      <c r="J117" s="64" t="s">
        <v>15</v>
      </c>
      <c r="K117" s="64" t="s">
        <v>53</v>
      </c>
      <c r="L117" s="65" t="s">
        <v>15</v>
      </c>
      <c r="M117" s="55">
        <f t="shared" si="117"/>
        <v>1.0999999999999999E-2</v>
      </c>
      <c r="N117" s="55">
        <f t="shared" si="118"/>
        <v>2.2180100000000001E-2</v>
      </c>
      <c r="O117" s="55">
        <f t="shared" si="119"/>
        <v>5.5000116972111261E-2</v>
      </c>
      <c r="P117" s="55">
        <f t="shared" si="120"/>
        <v>0.110900735859375</v>
      </c>
      <c r="Q117" s="55">
        <f>MROUND(IF(AND(J117 = "", L117 = ""), I117 * recipe08Scale, IF(ISNA(CONVERT(O117, "kg", L117)), CONVERT(P117 * recipe08Scale, "l", L117), CONVERT(O117 * recipe08Scale, "kg", L117))), roundTo)</f>
        <v>3.5</v>
      </c>
      <c r="R117" s="56">
        <f t="shared" si="121"/>
        <v>2.5666721253651919E-2</v>
      </c>
      <c r="S117" s="56">
        <f t="shared" si="122"/>
        <v>0</v>
      </c>
      <c r="T117" s="55">
        <f t="shared" si="123"/>
        <v>0</v>
      </c>
      <c r="V117" s="52" t="b">
        <f>INDEX(itemPrepMethods, MATCH(K117, itemNames, 0))="chop"</f>
        <v>0</v>
      </c>
      <c r="W117" s="66" t="str">
        <f t="shared" si="124"/>
        <v/>
      </c>
      <c r="X117" s="67" t="str">
        <f t="shared" si="125"/>
        <v/>
      </c>
      <c r="Y117" s="67" t="str">
        <f t="shared" si="126"/>
        <v/>
      </c>
      <c r="Z117" s="68"/>
      <c r="AA117" s="52" t="b">
        <f>INDEX(itemPrepMethods, MATCH(K117, itemNames, 0))="soak"</f>
        <v>0</v>
      </c>
      <c r="AB117" s="67" t="str">
        <f t="shared" si="127"/>
        <v/>
      </c>
      <c r="AC117" s="67" t="str">
        <f t="shared" si="128"/>
        <v/>
      </c>
      <c r="AD117" s="67" t="str">
        <f t="shared" si="129"/>
        <v/>
      </c>
      <c r="AE117" s="67"/>
    </row>
    <row r="118" spans="1:31" x14ac:dyDescent="0.25">
      <c r="A118" s="48" t="s">
        <v>22</v>
      </c>
      <c r="B118" s="61">
        <f t="shared" si="114"/>
        <v>3.5</v>
      </c>
      <c r="C118" s="47" t="str">
        <f t="shared" si="115"/>
        <v>tbs</v>
      </c>
      <c r="D118" s="48" t="str">
        <f t="shared" si="116"/>
        <v>black mustard seeds</v>
      </c>
      <c r="I118" s="72">
        <v>7.5</v>
      </c>
      <c r="J118" s="64" t="s">
        <v>15</v>
      </c>
      <c r="K118" s="64" t="s">
        <v>52</v>
      </c>
      <c r="L118" s="65" t="s">
        <v>15</v>
      </c>
      <c r="M118" s="55">
        <f t="shared" si="117"/>
        <v>1.6E-2</v>
      </c>
      <c r="N118" s="55">
        <f t="shared" si="118"/>
        <v>2.2180100000000001E-2</v>
      </c>
      <c r="O118" s="55">
        <f t="shared" si="119"/>
        <v>8.0000170141252741E-2</v>
      </c>
      <c r="P118" s="55">
        <f t="shared" si="120"/>
        <v>0.110900735859375</v>
      </c>
      <c r="Q118" s="55">
        <f>MROUND(IF(AND(J118 = "", L118 = ""), I118 * recipe08Scale, IF(ISNA(CONVERT(O118, "kg", L118)), CONVERT(P118 * recipe08Scale, "l", L118), CONVERT(O118 * recipe08Scale, "kg", L118))), roundTo)</f>
        <v>3.5</v>
      </c>
      <c r="R118" s="56">
        <f t="shared" si="121"/>
        <v>3.7333412732584614E-2</v>
      </c>
      <c r="S118" s="56">
        <f t="shared" si="122"/>
        <v>0</v>
      </c>
      <c r="T118" s="55">
        <f t="shared" si="123"/>
        <v>0</v>
      </c>
      <c r="V118" s="52" t="b">
        <f>INDEX(itemPrepMethods, MATCH(K118, itemNames, 0))="chop"</f>
        <v>0</v>
      </c>
      <c r="W118" s="66" t="str">
        <f t="shared" si="124"/>
        <v/>
      </c>
      <c r="X118" s="67" t="str">
        <f t="shared" si="125"/>
        <v/>
      </c>
      <c r="Y118" s="67" t="str">
        <f t="shared" si="126"/>
        <v/>
      </c>
      <c r="Z118" s="68"/>
      <c r="AA118" s="52" t="b">
        <f>INDEX(itemPrepMethods, MATCH(K118, itemNames, 0))="soak"</f>
        <v>0</v>
      </c>
      <c r="AB118" s="67" t="str">
        <f t="shared" si="127"/>
        <v/>
      </c>
      <c r="AC118" s="67" t="str">
        <f t="shared" si="128"/>
        <v/>
      </c>
      <c r="AD118" s="67" t="str">
        <f t="shared" si="129"/>
        <v/>
      </c>
      <c r="AE118" s="67"/>
    </row>
    <row r="119" spans="1:31" x14ac:dyDescent="0.25">
      <c r="A119" s="84"/>
      <c r="B119" s="84"/>
      <c r="C119" s="84"/>
      <c r="D119" s="84"/>
      <c r="I119" s="52"/>
      <c r="L119" s="52"/>
      <c r="W119" s="97"/>
      <c r="X119" s="97"/>
      <c r="Y119" s="97"/>
      <c r="Z119" s="97"/>
      <c r="AA119" s="81"/>
      <c r="AB119" s="97"/>
      <c r="AC119" s="97"/>
      <c r="AD119" s="97"/>
      <c r="AE119" s="97"/>
    </row>
    <row r="120" spans="1:31" x14ac:dyDescent="0.25">
      <c r="A120" s="84" t="s">
        <v>293</v>
      </c>
      <c r="B120" s="84"/>
      <c r="C120" s="84"/>
      <c r="D120" s="84"/>
      <c r="I120" s="52"/>
      <c r="L120" s="52"/>
      <c r="W120" s="97"/>
      <c r="X120" s="97"/>
      <c r="Y120" s="97"/>
      <c r="Z120" s="97"/>
      <c r="AA120" s="81"/>
      <c r="AB120" s="97"/>
      <c r="AC120" s="97"/>
      <c r="AD120" s="97"/>
      <c r="AE120" s="97"/>
    </row>
    <row r="121" spans="1:31" x14ac:dyDescent="0.25">
      <c r="C121" s="48"/>
      <c r="I121" s="52"/>
      <c r="L121" s="52"/>
      <c r="W121" s="97"/>
      <c r="X121" s="97"/>
      <c r="Y121" s="97"/>
      <c r="Z121" s="97"/>
      <c r="AA121" s="81"/>
      <c r="AB121" s="97"/>
      <c r="AC121" s="97"/>
      <c r="AD121" s="97"/>
      <c r="AE121" s="97"/>
    </row>
    <row r="122" spans="1:31" x14ac:dyDescent="0.25">
      <c r="A122" s="84" t="s">
        <v>294</v>
      </c>
      <c r="B122" s="84"/>
      <c r="C122" s="84"/>
      <c r="D122" s="84"/>
      <c r="I122" s="52"/>
      <c r="L122" s="52"/>
      <c r="W122" s="97"/>
      <c r="X122" s="97"/>
      <c r="Y122" s="97"/>
      <c r="Z122" s="97"/>
      <c r="AA122" s="81"/>
      <c r="AB122" s="97"/>
      <c r="AC122" s="97"/>
      <c r="AD122" s="97"/>
      <c r="AE122" s="97"/>
    </row>
    <row r="123" spans="1:31" x14ac:dyDescent="0.25">
      <c r="A123" s="48" t="s">
        <v>22</v>
      </c>
      <c r="B123" s="61"/>
      <c r="C123" s="47" t="str">
        <f t="shared" si="115"/>
        <v/>
      </c>
      <c r="D123" s="48" t="str">
        <f t="shared" si="116"/>
        <v>sprigs fresh corriander, if available</v>
      </c>
      <c r="I123" s="75"/>
      <c r="J123" s="70"/>
      <c r="K123" s="64" t="s">
        <v>93</v>
      </c>
      <c r="L123" s="70"/>
      <c r="M123" s="70"/>
      <c r="N123" s="70"/>
      <c r="O123" s="70"/>
      <c r="P123" s="70"/>
      <c r="U123" s="52" t="s">
        <v>295</v>
      </c>
      <c r="V123" s="52" t="b">
        <f>INDEX(itemPrepMethods, MATCH(K123, itemNames, 0))="chop"</f>
        <v>0</v>
      </c>
      <c r="W123" s="66" t="str">
        <f t="shared" si="124"/>
        <v/>
      </c>
      <c r="X123" s="67" t="str">
        <f t="shared" si="125"/>
        <v/>
      </c>
      <c r="Y123" s="67" t="str">
        <f t="shared" si="126"/>
        <v/>
      </c>
      <c r="Z123" s="68"/>
      <c r="AA123" s="52" t="b">
        <f>INDEX(itemPrepMethods, MATCH(K123, itemNames, 0))="soak"</f>
        <v>0</v>
      </c>
      <c r="AB123" s="67" t="str">
        <f t="shared" si="127"/>
        <v/>
      </c>
      <c r="AC123" s="67" t="str">
        <f t="shared" si="128"/>
        <v/>
      </c>
      <c r="AD123" s="67" t="str">
        <f t="shared" si="129"/>
        <v/>
      </c>
      <c r="AE123" s="67"/>
    </row>
    <row r="124" spans="1:31" ht="15.75" x14ac:dyDescent="0.25">
      <c r="A124" s="83" t="s">
        <v>28</v>
      </c>
      <c r="B124" s="83"/>
      <c r="C124" s="83"/>
      <c r="D124" s="83"/>
      <c r="E124" s="51" t="s">
        <v>143</v>
      </c>
      <c r="F124" s="82" t="s">
        <v>91</v>
      </c>
      <c r="G124" s="82"/>
      <c r="H124" s="55"/>
    </row>
    <row r="125" spans="1:31" ht="24" x14ac:dyDescent="0.2">
      <c r="A125" s="83" t="s">
        <v>29</v>
      </c>
      <c r="B125" s="83"/>
      <c r="C125" s="83"/>
      <c r="D125" s="83"/>
      <c r="E125" s="50" t="s">
        <v>60</v>
      </c>
      <c r="F125" s="55">
        <v>21</v>
      </c>
      <c r="G125" s="55"/>
      <c r="H125" s="55"/>
      <c r="I125" s="92" t="s">
        <v>58</v>
      </c>
      <c r="J125" s="93" t="s">
        <v>59</v>
      </c>
      <c r="K125" s="93" t="s">
        <v>18</v>
      </c>
      <c r="L125" s="94" t="s">
        <v>57</v>
      </c>
      <c r="M125" s="92" t="s">
        <v>159</v>
      </c>
      <c r="N125" s="92" t="s">
        <v>160</v>
      </c>
      <c r="O125" s="92" t="s">
        <v>161</v>
      </c>
      <c r="P125" s="92" t="s">
        <v>162</v>
      </c>
      <c r="Q125" s="93" t="s">
        <v>254</v>
      </c>
      <c r="R125" s="95" t="s">
        <v>122</v>
      </c>
      <c r="S125" s="95" t="s">
        <v>123</v>
      </c>
      <c r="T125" s="92" t="s">
        <v>121</v>
      </c>
      <c r="U125" s="93" t="s">
        <v>23</v>
      </c>
      <c r="V125" s="93" t="s">
        <v>266</v>
      </c>
      <c r="W125" s="96" t="s">
        <v>263</v>
      </c>
      <c r="X125" s="93" t="s">
        <v>264</v>
      </c>
      <c r="Y125" s="93" t="s">
        <v>265</v>
      </c>
      <c r="Z125" s="93" t="s">
        <v>379</v>
      </c>
      <c r="AA125" s="93" t="s">
        <v>267</v>
      </c>
      <c r="AB125" s="93" t="s">
        <v>268</v>
      </c>
      <c r="AC125" s="93" t="s">
        <v>269</v>
      </c>
      <c r="AD125" s="93" t="s">
        <v>270</v>
      </c>
      <c r="AE125" s="93" t="s">
        <v>380</v>
      </c>
    </row>
    <row r="126" spans="1:31" ht="15.75" thickBot="1" x14ac:dyDescent="0.3">
      <c r="A126" s="84"/>
      <c r="B126" s="84"/>
      <c r="C126" s="84"/>
      <c r="D126" s="84"/>
      <c r="E126" s="50" t="s">
        <v>61</v>
      </c>
      <c r="F126" s="55">
        <v>10</v>
      </c>
      <c r="I126" s="52"/>
      <c r="L126" s="52"/>
      <c r="W126" s="81"/>
      <c r="X126" s="81"/>
      <c r="Y126" s="81"/>
      <c r="Z126" s="81"/>
      <c r="AA126" s="81"/>
      <c r="AB126" s="81"/>
      <c r="AC126" s="81"/>
      <c r="AD126" s="81"/>
      <c r="AE126" s="81"/>
    </row>
    <row r="127" spans="1:31" ht="15.75" thickBot="1" x14ac:dyDescent="0.3">
      <c r="A127" s="84" t="s">
        <v>296</v>
      </c>
      <c r="B127" s="84"/>
      <c r="C127" s="84"/>
      <c r="D127" s="84"/>
      <c r="E127" s="50" t="s">
        <v>17</v>
      </c>
      <c r="F127" s="59">
        <f>F126/F125</f>
        <v>0.47619047619047616</v>
      </c>
      <c r="G127" s="60" t="s">
        <v>163</v>
      </c>
      <c r="I127" s="52"/>
      <c r="L127" s="52"/>
      <c r="W127" s="81"/>
      <c r="X127" s="81"/>
      <c r="Y127" s="81"/>
      <c r="Z127" s="81"/>
      <c r="AA127" s="81"/>
      <c r="AB127" s="81"/>
      <c r="AC127" s="81"/>
      <c r="AD127" s="81"/>
      <c r="AE127" s="81"/>
    </row>
    <row r="128" spans="1:31" x14ac:dyDescent="0.25">
      <c r="A128" s="48" t="s">
        <v>22</v>
      </c>
      <c r="B128" s="61">
        <f t="shared" ref="B128:B137" si="132">Q128</f>
        <v>0.5</v>
      </c>
      <c r="C128" s="47" t="str">
        <f t="shared" ref="C128:C140" si="133">IF(L128="","",L128)</f>
        <v>cup</v>
      </c>
      <c r="D128" s="48" t="str">
        <f t="shared" ref="D128" si="134">_xlfn.CONCAT(K128, U128)</f>
        <v>oil</v>
      </c>
      <c r="I128" s="63">
        <v>1.25</v>
      </c>
      <c r="J128" s="64" t="s">
        <v>16</v>
      </c>
      <c r="K128" s="64" t="s">
        <v>47</v>
      </c>
      <c r="L128" s="65" t="s">
        <v>16</v>
      </c>
      <c r="M128" s="55">
        <f t="shared" ref="M128:M137" si="135">INDEX(itemGPerQty, MATCH(K128, itemNames, 0))</f>
        <v>0</v>
      </c>
      <c r="N128" s="55">
        <f t="shared" ref="N128:N137" si="136">INDEX(itemMlPerQty, MATCH(K128, itemNames, 0))</f>
        <v>0</v>
      </c>
      <c r="O128" s="55">
        <f t="shared" ref="O128:O137" si="137">IF(J128 = "", I128 * M128, IF(ISNA(CONVERT(I128, J128, "kg")), CONVERT(I128, J128, "l") * IF(N128 &lt;&gt; 0, M128 / N128, 0), CONVERT(I128, J128, "kg")))</f>
        <v>0</v>
      </c>
      <c r="P128" s="55">
        <f t="shared" ref="P128:P137" si="138">IF(J128 = "", I128 * N128, IF(ISNA(CONVERT(I128, J128, "l")), CONVERT(I128, J128, "kg") * IF(M128 &lt;&gt; 0, N128 / M128, 0), CONVERT(I128, J128, "l")))</f>
        <v>0.29573529562500001</v>
      </c>
      <c r="Q128" s="55">
        <f>MROUND(IF(AND(J128 = "", L128 = ""), I128 * recipe03Scale, IF(ISNA(CONVERT(O128, "kg", L128)), CONVERT(P128 * recipe03Scale, "l", L128), CONVERT(O128 * recipe03Scale, "kg", L128))), roundTo)</f>
        <v>0.5</v>
      </c>
      <c r="R128" s="56">
        <f t="shared" ref="R128:R137" si="139">IF(L128 = "", Q128 * M128, IF(ISNA(CONVERT(Q128, L128, "kg")), CONVERT(Q128, L128, "l") * IF(N128 &lt;&gt; 0, M128 / N128, 0), CONVERT(Q128, L128, "kg")))</f>
        <v>0</v>
      </c>
      <c r="S128" s="56">
        <f t="shared" ref="S128:S137" si="140">IF(R128 = 0, IF(L128 = "", Q128 * N128, IF(ISNA(CONVERT(Q128, L128, "l")), CONVERT(Q128, L128, "kg") * IF(M128 &lt;&gt; 0, N128 / M128, 0), CONVERT(Q128, L128, "l"))), 0)</f>
        <v>0.11829411825</v>
      </c>
      <c r="T128" s="55">
        <f t="shared" ref="T128:T137" si="141">IF(AND(R128 = 0, S128 = 0, J128 = "", L128 = ""), Q128, 0)</f>
        <v>0</v>
      </c>
      <c r="V128" s="52" t="b">
        <f>INDEX(itemPrepMethods, MATCH(K128, itemNames, 0))="chop"</f>
        <v>0</v>
      </c>
      <c r="W128" s="66" t="str">
        <f t="shared" ref="W128:W140" si="142">IF(V128, Q128, "")</f>
        <v/>
      </c>
      <c r="X128" s="67" t="str">
        <f t="shared" ref="X128:X140" si="143">IF(V128, IF(L128 = "", "", L128), "")</f>
        <v/>
      </c>
      <c r="Y128" s="67" t="str">
        <f t="shared" ref="Y128:Y140" si="144">IF(V128, K128, "")</f>
        <v/>
      </c>
      <c r="Z128" s="68"/>
      <c r="AA128" s="52" t="b">
        <f>INDEX(itemPrepMethods, MATCH(K128, itemNames, 0))="soak"</f>
        <v>0</v>
      </c>
      <c r="AB128" s="67" t="str">
        <f>IF(AA128, Q128, "")</f>
        <v/>
      </c>
      <c r="AC128" s="67" t="str">
        <f>IF(AA128, IF(L128 = "", "", L128), "")</f>
        <v/>
      </c>
      <c r="AD128" s="67" t="str">
        <f>IF(AA128, K128, "")</f>
        <v/>
      </c>
      <c r="AE128" s="67"/>
    </row>
    <row r="129" spans="1:31" x14ac:dyDescent="0.25">
      <c r="A129" s="48" t="s">
        <v>22</v>
      </c>
      <c r="B129" s="61">
        <f t="shared" si="132"/>
        <v>7.25</v>
      </c>
      <c r="C129" s="47" t="str">
        <f t="shared" si="133"/>
        <v/>
      </c>
      <c r="D129" s="48" t="str">
        <f t="shared" ref="D129:D140" si="145">_xlfn.CONCAT(K129, U129)</f>
        <v>diced carrots</v>
      </c>
      <c r="I129" s="63">
        <v>15</v>
      </c>
      <c r="J129" s="64"/>
      <c r="K129" s="64" t="s">
        <v>107</v>
      </c>
      <c r="L129" s="65"/>
      <c r="M129" s="55">
        <f t="shared" si="135"/>
        <v>0</v>
      </c>
      <c r="N129" s="55">
        <f t="shared" si="136"/>
        <v>0</v>
      </c>
      <c r="O129" s="55">
        <f t="shared" si="137"/>
        <v>0</v>
      </c>
      <c r="P129" s="55">
        <f t="shared" si="138"/>
        <v>0</v>
      </c>
      <c r="Q129" s="55">
        <f>MROUND(IF(AND(J129 = "", L129 = ""), I129 * recipe03Scale, IF(ISNA(CONVERT(O129, "kg", L129)), CONVERT(P129 * recipe03Scale, "l", L129), CONVERT(O129 * recipe03Scale, "kg", L129))), roundTo)</f>
        <v>7.25</v>
      </c>
      <c r="R129" s="56">
        <f t="shared" si="139"/>
        <v>0</v>
      </c>
      <c r="S129" s="56">
        <f t="shared" si="140"/>
        <v>0</v>
      </c>
      <c r="T129" s="55">
        <f t="shared" si="141"/>
        <v>7.25</v>
      </c>
      <c r="V129" s="52" t="b">
        <f>INDEX(itemPrepMethods, MATCH(K129, itemNames, 0))="chop"</f>
        <v>1</v>
      </c>
      <c r="W129" s="66">
        <f t="shared" si="142"/>
        <v>7.25</v>
      </c>
      <c r="X129" s="67" t="str">
        <f t="shared" si="143"/>
        <v/>
      </c>
      <c r="Y129" s="67" t="str">
        <f t="shared" si="144"/>
        <v>diced carrots</v>
      </c>
      <c r="Z129" s="68"/>
      <c r="AA129" s="52" t="b">
        <f>INDEX(itemPrepMethods, MATCH(K129, itemNames, 0))="soak"</f>
        <v>0</v>
      </c>
      <c r="AB129" s="67" t="str">
        <f>IF(AA129, Q129, "")</f>
        <v/>
      </c>
      <c r="AC129" s="67" t="str">
        <f>IF(AA129, IF(L129 = "", "", L129), "")</f>
        <v/>
      </c>
      <c r="AD129" s="67" t="str">
        <f>IF(AA129, K129, "")</f>
        <v/>
      </c>
      <c r="AE129" s="67"/>
    </row>
    <row r="130" spans="1:31" x14ac:dyDescent="0.25">
      <c r="A130" s="48" t="s">
        <v>22</v>
      </c>
      <c r="B130" s="61">
        <f t="shared" si="132"/>
        <v>2.75</v>
      </c>
      <c r="C130" s="47" t="str">
        <f t="shared" si="133"/>
        <v/>
      </c>
      <c r="D130" s="48" t="str">
        <f t="shared" si="145"/>
        <v>diced celery stalks</v>
      </c>
      <c r="I130" s="63">
        <v>6</v>
      </c>
      <c r="J130" s="64"/>
      <c r="K130" s="64" t="s">
        <v>108</v>
      </c>
      <c r="L130" s="65"/>
      <c r="M130" s="55">
        <f t="shared" si="135"/>
        <v>0</v>
      </c>
      <c r="N130" s="55">
        <f t="shared" si="136"/>
        <v>0</v>
      </c>
      <c r="O130" s="55">
        <f t="shared" si="137"/>
        <v>0</v>
      </c>
      <c r="P130" s="55">
        <f t="shared" si="138"/>
        <v>0</v>
      </c>
      <c r="Q130" s="55">
        <f>MROUND(IF(AND(J130 = "", L130 = ""), I130 * recipe03Scale, IF(ISNA(CONVERT(O130, "kg", L130)), CONVERT(P130 * recipe03Scale, "l", L130), CONVERT(O130 * recipe03Scale, "kg", L130))), roundTo)</f>
        <v>2.75</v>
      </c>
      <c r="R130" s="56">
        <f t="shared" si="139"/>
        <v>0</v>
      </c>
      <c r="S130" s="56">
        <f t="shared" si="140"/>
        <v>0</v>
      </c>
      <c r="T130" s="55">
        <f t="shared" si="141"/>
        <v>2.75</v>
      </c>
      <c r="V130" s="52" t="b">
        <f>INDEX(itemPrepMethods, MATCH(K130, itemNames, 0))="chop"</f>
        <v>1</v>
      </c>
      <c r="W130" s="66">
        <f t="shared" si="142"/>
        <v>2.75</v>
      </c>
      <c r="X130" s="67" t="str">
        <f t="shared" si="143"/>
        <v/>
      </c>
      <c r="Y130" s="67" t="str">
        <f t="shared" si="144"/>
        <v>diced celery stalks</v>
      </c>
      <c r="Z130" s="68"/>
      <c r="AA130" s="52" t="b">
        <f>INDEX(itemPrepMethods, MATCH(K130, itemNames, 0))="soak"</f>
        <v>0</v>
      </c>
      <c r="AB130" s="67" t="str">
        <f>IF(AA130, Q130, "")</f>
        <v/>
      </c>
      <c r="AC130" s="67" t="str">
        <f>IF(AA130, IF(L130 = "", "", L130), "")</f>
        <v/>
      </c>
      <c r="AD130" s="67" t="str">
        <f>IF(AA130, K130, "")</f>
        <v/>
      </c>
      <c r="AE130" s="67"/>
    </row>
    <row r="131" spans="1:31" x14ac:dyDescent="0.25">
      <c r="A131" s="84"/>
      <c r="B131" s="84"/>
      <c r="C131" s="84"/>
      <c r="D131" s="84"/>
      <c r="I131" s="52"/>
      <c r="L131" s="52"/>
      <c r="W131" s="97"/>
      <c r="X131" s="97"/>
      <c r="Y131" s="97"/>
      <c r="Z131" s="97"/>
      <c r="AA131" s="81"/>
      <c r="AB131" s="97"/>
      <c r="AC131" s="97"/>
      <c r="AD131" s="97"/>
      <c r="AE131" s="97"/>
    </row>
    <row r="132" spans="1:31" x14ac:dyDescent="0.25">
      <c r="A132" s="84" t="s">
        <v>131</v>
      </c>
      <c r="B132" s="84"/>
      <c r="C132" s="84"/>
      <c r="D132" s="84"/>
      <c r="I132" s="52"/>
      <c r="L132" s="52"/>
      <c r="W132" s="97"/>
      <c r="X132" s="97"/>
      <c r="Y132" s="97"/>
      <c r="Z132" s="97"/>
      <c r="AA132" s="81"/>
      <c r="AB132" s="97"/>
      <c r="AC132" s="97"/>
      <c r="AD132" s="97"/>
      <c r="AE132" s="97"/>
    </row>
    <row r="133" spans="1:31" x14ac:dyDescent="0.25">
      <c r="A133" s="48" t="s">
        <v>22</v>
      </c>
      <c r="B133" s="61">
        <f>Q133</f>
        <v>2.5</v>
      </c>
      <c r="C133" s="47" t="str">
        <f>IF(L133="","",L133)</f>
        <v/>
      </c>
      <c r="D133" s="48" t="str">
        <f>_xlfn.CONCAT(K133, U133)</f>
        <v>tins chopped tomatoes</v>
      </c>
      <c r="I133" s="63">
        <v>5</v>
      </c>
      <c r="J133" s="64"/>
      <c r="K133" s="64" t="s">
        <v>48</v>
      </c>
      <c r="L133" s="65"/>
      <c r="M133" s="55">
        <f>INDEX(itemGPerQty, MATCH(K133, itemNames, 0))</f>
        <v>0</v>
      </c>
      <c r="N133" s="55">
        <f>INDEX(itemMlPerQty, MATCH(K133, itemNames, 0))</f>
        <v>0</v>
      </c>
      <c r="O133" s="55">
        <f>IF(J133 = "", I133 * M133, IF(ISNA(CONVERT(I133, J133, "kg")), CONVERT(I133, J133, "l") * IF(N133 &lt;&gt; 0, M133 / N133, 0), CONVERT(I133, J133, "kg")))</f>
        <v>0</v>
      </c>
      <c r="P133" s="55">
        <f>IF(J133 = "", I133 * N133, IF(ISNA(CONVERT(I133, J133, "l")), CONVERT(I133, J133, "kg") * IF(M133 &lt;&gt; 0, N133 / M133, 0), CONVERT(I133, J133, "l")))</f>
        <v>0</v>
      </c>
      <c r="Q133" s="55">
        <f>MROUND(IF(AND(J133 = "", L133 = ""), I133 * recipe03Scale, IF(ISNA(CONVERT(O133, "kg", L133)), CONVERT(P133 * recipe03Scale, "l", L133), CONVERT(O133 * recipe03Scale, "kg", L133))), roundTo)</f>
        <v>2.5</v>
      </c>
      <c r="R133" s="56">
        <f>IF(L133 = "", Q133 * M133, IF(ISNA(CONVERT(Q133, L133, "kg")), CONVERT(Q133, L133, "l") * IF(N133 &lt;&gt; 0, M133 / N133, 0), CONVERT(Q133, L133, "kg")))</f>
        <v>0</v>
      </c>
      <c r="S133" s="56">
        <f>IF(R133 = 0, IF(L133 = "", Q133 * N133, IF(ISNA(CONVERT(Q133, L133, "l")), CONVERT(Q133, L133, "kg") * IF(M133 &lt;&gt; 0, N133 / M133, 0), CONVERT(Q133, L133, "l"))), 0)</f>
        <v>0</v>
      </c>
      <c r="T133" s="55">
        <f>IF(AND(R133 = 0, S133 = 0, J133 = "", L133 = ""), Q133, 0)</f>
        <v>2.5</v>
      </c>
      <c r="V133" s="52" t="b">
        <f>INDEX(itemPrepMethods, MATCH(K133, itemNames, 0))="chop"</f>
        <v>0</v>
      </c>
      <c r="W133" s="66" t="str">
        <f>IF(V133, Q133, "")</f>
        <v/>
      </c>
      <c r="X133" s="67" t="str">
        <f>IF(V133, IF(L133 = "", "", L133), "")</f>
        <v/>
      </c>
      <c r="Y133" s="67" t="str">
        <f>IF(V133, K133, "")</f>
        <v/>
      </c>
      <c r="Z133" s="68"/>
      <c r="AA133" s="52" t="b">
        <f>INDEX(itemPrepMethods, MATCH(K133, itemNames, 0))="soak"</f>
        <v>0</v>
      </c>
      <c r="AB133" s="67" t="str">
        <f>IF(AA133, Q133, "")</f>
        <v/>
      </c>
      <c r="AC133" s="67" t="str">
        <f>IF(AA133, IF(L133 = "", "", L133), "")</f>
        <v/>
      </c>
      <c r="AD133" s="67" t="str">
        <f>IF(AA133, K133, "")</f>
        <v/>
      </c>
      <c r="AE133" s="67"/>
    </row>
    <row r="134" spans="1:31" x14ac:dyDescent="0.25">
      <c r="A134" s="48" t="s">
        <v>22</v>
      </c>
      <c r="B134" s="61">
        <f>Q134</f>
        <v>10</v>
      </c>
      <c r="C134" s="47" t="str">
        <f>IF(L134="","",L134)</f>
        <v>cup</v>
      </c>
      <c r="D134" s="48" t="str">
        <f>_xlfn.CONCAT(K134, U134)</f>
        <v>vegetable stock</v>
      </c>
      <c r="I134" s="63">
        <v>5</v>
      </c>
      <c r="J134" s="64" t="s">
        <v>62</v>
      </c>
      <c r="K134" s="64" t="s">
        <v>63</v>
      </c>
      <c r="L134" s="65" t="s">
        <v>16</v>
      </c>
      <c r="M134" s="55">
        <f>INDEX(itemGPerQty, MATCH(K134, itemNames, 0))</f>
        <v>0</v>
      </c>
      <c r="N134" s="55">
        <f>INDEX(itemMlPerQty, MATCH(K134, itemNames, 0))</f>
        <v>0</v>
      </c>
      <c r="O134" s="55">
        <f>IF(J134 = "", I134 * M134, IF(ISNA(CONVERT(I134, J134, "kg")), CONVERT(I134, J134, "l") * IF(N134 &lt;&gt; 0, M134 / N134, 0), CONVERT(I134, J134, "kg")))</f>
        <v>0</v>
      </c>
      <c r="P134" s="55">
        <f>IF(J134 = "", I134 * N134, IF(ISNA(CONVERT(I134, J134, "l")), CONVERT(I134, J134, "kg") * IF(M134 &lt;&gt; 0, N134 / M134, 0), CONVERT(I134, J134, "l")))</f>
        <v>5</v>
      </c>
      <c r="Q134" s="55">
        <f>MROUND(IF(AND(J134 = "", L134 = ""), I134 * recipe03Scale, IF(ISNA(CONVERT(O134, "kg", L134)), CONVERT(P134 * recipe03Scale, "l", L134), CONVERT(O134 * recipe03Scale, "kg", L134))), roundTo)</f>
        <v>10</v>
      </c>
      <c r="R134" s="56">
        <f>IF(L134 = "", Q134 * M134, IF(ISNA(CONVERT(Q134, L134, "kg")), CONVERT(Q134, L134, "l") * IF(N134 &lt;&gt; 0, M134 / N134, 0), CONVERT(Q134, L134, "kg")))</f>
        <v>0</v>
      </c>
      <c r="S134" s="56">
        <f>IF(R134 = 0, IF(L134 = "", Q134 * N134, IF(ISNA(CONVERT(Q134, L134, "l")), CONVERT(Q134, L134, "kg") * IF(M134 &lt;&gt; 0, N134 / M134, 0), CONVERT(Q134, L134, "l"))), 0)</f>
        <v>2.365882365</v>
      </c>
      <c r="T134" s="55">
        <f>IF(AND(R134 = 0, S134 = 0, J134 = "", L134 = ""), Q134, 0)</f>
        <v>0</v>
      </c>
      <c r="V134" s="52" t="b">
        <f>INDEX(itemPrepMethods, MATCH(K134, itemNames, 0))="chop"</f>
        <v>0</v>
      </c>
      <c r="W134" s="66" t="str">
        <f>IF(V134, Q134, "")</f>
        <v/>
      </c>
      <c r="X134" s="67" t="str">
        <f>IF(V134, IF(L134 = "", "", L134), "")</f>
        <v/>
      </c>
      <c r="Y134" s="67" t="str">
        <f>IF(V134, K134, "")</f>
        <v/>
      </c>
      <c r="Z134" s="68"/>
      <c r="AA134" s="52" t="b">
        <f>INDEX(itemPrepMethods, MATCH(K134, itemNames, 0))="soak"</f>
        <v>0</v>
      </c>
      <c r="AB134" s="67" t="str">
        <f>IF(AA134, Q134, "")</f>
        <v/>
      </c>
      <c r="AC134" s="67" t="str">
        <f>IF(AA134, IF(L134 = "", "", L134), "")</f>
        <v/>
      </c>
      <c r="AD134" s="67" t="str">
        <f>IF(AA134, K134, "")</f>
        <v/>
      </c>
      <c r="AE134" s="67"/>
    </row>
    <row r="135" spans="1:31" x14ac:dyDescent="0.25">
      <c r="A135" s="48" t="s">
        <v>22</v>
      </c>
      <c r="B135" s="61">
        <f t="shared" si="132"/>
        <v>2.5</v>
      </c>
      <c r="C135" s="47" t="str">
        <f t="shared" si="133"/>
        <v/>
      </c>
      <c r="D135" s="48" t="str">
        <f t="shared" si="145"/>
        <v>sprigs fresh rosemary</v>
      </c>
      <c r="I135" s="63">
        <v>5</v>
      </c>
      <c r="J135" s="64"/>
      <c r="K135" s="64" t="s">
        <v>94</v>
      </c>
      <c r="L135" s="65"/>
      <c r="M135" s="55">
        <f t="shared" si="135"/>
        <v>0</v>
      </c>
      <c r="N135" s="55">
        <f t="shared" si="136"/>
        <v>0</v>
      </c>
      <c r="O135" s="55">
        <f t="shared" si="137"/>
        <v>0</v>
      </c>
      <c r="P135" s="55">
        <f t="shared" si="138"/>
        <v>0</v>
      </c>
      <c r="Q135" s="55">
        <f>MROUND(IF(AND(J135 = "", L135 = ""), I135 * recipe03Scale, IF(ISNA(CONVERT(O135, "kg", L135)), CONVERT(P135 * recipe03Scale, "l", L135), CONVERT(O135 * recipe03Scale, "kg", L135))), roundTo)</f>
        <v>2.5</v>
      </c>
      <c r="R135" s="56">
        <f t="shared" si="139"/>
        <v>0</v>
      </c>
      <c r="S135" s="56">
        <f t="shared" si="140"/>
        <v>0</v>
      </c>
      <c r="T135" s="55">
        <f t="shared" si="141"/>
        <v>2.5</v>
      </c>
      <c r="V135" s="52" t="b">
        <f>INDEX(itemPrepMethods, MATCH(K135, itemNames, 0))="chop"</f>
        <v>0</v>
      </c>
      <c r="W135" s="66" t="str">
        <f t="shared" si="142"/>
        <v/>
      </c>
      <c r="X135" s="67" t="str">
        <f t="shared" si="143"/>
        <v/>
      </c>
      <c r="Y135" s="67" t="str">
        <f t="shared" si="144"/>
        <v/>
      </c>
      <c r="Z135" s="68"/>
      <c r="AA135" s="52" t="b">
        <f>INDEX(itemPrepMethods, MATCH(K135, itemNames, 0))="soak"</f>
        <v>0</v>
      </c>
      <c r="AB135" s="67" t="str">
        <f>IF(AA135, Q135, "")</f>
        <v/>
      </c>
      <c r="AC135" s="67" t="str">
        <f>IF(AA135, IF(L135 = "", "", L135), "")</f>
        <v/>
      </c>
      <c r="AD135" s="67" t="str">
        <f>IF(AA135, K135, "")</f>
        <v/>
      </c>
      <c r="AE135" s="67"/>
    </row>
    <row r="136" spans="1:31" x14ac:dyDescent="0.25">
      <c r="A136" s="48" t="s">
        <v>22</v>
      </c>
      <c r="B136" s="61">
        <f t="shared" si="132"/>
        <v>2.5</v>
      </c>
      <c r="C136" s="47" t="str">
        <f t="shared" si="133"/>
        <v/>
      </c>
      <c r="D136" s="48" t="str">
        <f t="shared" si="145"/>
        <v>sprigs fresh thyme</v>
      </c>
      <c r="I136" s="63">
        <v>5</v>
      </c>
      <c r="J136" s="64"/>
      <c r="K136" s="64" t="s">
        <v>95</v>
      </c>
      <c r="L136" s="65"/>
      <c r="M136" s="55">
        <f t="shared" si="135"/>
        <v>0</v>
      </c>
      <c r="N136" s="55">
        <f t="shared" si="136"/>
        <v>0</v>
      </c>
      <c r="O136" s="55">
        <f t="shared" si="137"/>
        <v>0</v>
      </c>
      <c r="P136" s="55">
        <f t="shared" si="138"/>
        <v>0</v>
      </c>
      <c r="Q136" s="55">
        <f>MROUND(IF(AND(J136 = "", L136 = ""), I136 * recipe03Scale, IF(ISNA(CONVERT(O136, "kg", L136)), CONVERT(P136 * recipe03Scale, "l", L136), CONVERT(O136 * recipe03Scale, "kg", L136))), roundTo)</f>
        <v>2.5</v>
      </c>
      <c r="R136" s="56">
        <f t="shared" si="139"/>
        <v>0</v>
      </c>
      <c r="S136" s="56">
        <f t="shared" si="140"/>
        <v>0</v>
      </c>
      <c r="T136" s="55">
        <f t="shared" si="141"/>
        <v>2.5</v>
      </c>
      <c r="V136" s="52" t="b">
        <f>INDEX(itemPrepMethods, MATCH(K136, itemNames, 0))="chop"</f>
        <v>0</v>
      </c>
      <c r="W136" s="66" t="str">
        <f t="shared" si="142"/>
        <v/>
      </c>
      <c r="X136" s="67" t="str">
        <f t="shared" si="143"/>
        <v/>
      </c>
      <c r="Y136" s="67" t="str">
        <f t="shared" si="144"/>
        <v/>
      </c>
      <c r="Z136" s="68"/>
      <c r="AA136" s="52" t="b">
        <f>INDEX(itemPrepMethods, MATCH(K136, itemNames, 0))="soak"</f>
        <v>0</v>
      </c>
      <c r="AB136" s="67" t="str">
        <f>IF(AA136, Q136, "")</f>
        <v/>
      </c>
      <c r="AC136" s="67" t="str">
        <f>IF(AA136, IF(L136 = "", "", L136), "")</f>
        <v/>
      </c>
      <c r="AD136" s="67" t="str">
        <f>IF(AA136, K136, "")</f>
        <v/>
      </c>
      <c r="AE136" s="67"/>
    </row>
    <row r="137" spans="1:31" x14ac:dyDescent="0.25">
      <c r="A137" s="48" t="s">
        <v>22</v>
      </c>
      <c r="B137" s="61">
        <f t="shared" si="132"/>
        <v>2.5</v>
      </c>
      <c r="C137" s="47" t="str">
        <f t="shared" si="133"/>
        <v/>
      </c>
      <c r="D137" s="48" t="str">
        <f t="shared" si="145"/>
        <v>bay leaves</v>
      </c>
      <c r="I137" s="63">
        <v>5</v>
      </c>
      <c r="J137" s="64"/>
      <c r="K137" s="64" t="s">
        <v>96</v>
      </c>
      <c r="L137" s="65"/>
      <c r="M137" s="55">
        <f t="shared" si="135"/>
        <v>0</v>
      </c>
      <c r="N137" s="55">
        <f t="shared" si="136"/>
        <v>0</v>
      </c>
      <c r="O137" s="55">
        <f t="shared" si="137"/>
        <v>0</v>
      </c>
      <c r="P137" s="55">
        <f t="shared" si="138"/>
        <v>0</v>
      </c>
      <c r="Q137" s="55">
        <f>MROUND(IF(AND(J137 = "", L137 = ""), I137 * recipe03Scale, IF(ISNA(CONVERT(O137, "kg", L137)), CONVERT(P137 * recipe03Scale, "l", L137), CONVERT(O137 * recipe03Scale, "kg", L137))), roundTo)</f>
        <v>2.5</v>
      </c>
      <c r="R137" s="56">
        <f t="shared" si="139"/>
        <v>0</v>
      </c>
      <c r="S137" s="56">
        <f t="shared" si="140"/>
        <v>0</v>
      </c>
      <c r="T137" s="55">
        <f t="shared" si="141"/>
        <v>2.5</v>
      </c>
      <c r="V137" s="52" t="b">
        <f>INDEX(itemPrepMethods, MATCH(K137, itemNames, 0))="chop"</f>
        <v>0</v>
      </c>
      <c r="W137" s="66" t="str">
        <f t="shared" si="142"/>
        <v/>
      </c>
      <c r="X137" s="67" t="str">
        <f t="shared" si="143"/>
        <v/>
      </c>
      <c r="Y137" s="67" t="str">
        <f t="shared" si="144"/>
        <v/>
      </c>
      <c r="Z137" s="68"/>
      <c r="AA137" s="52" t="b">
        <f>INDEX(itemPrepMethods, MATCH(K137, itemNames, 0))="soak"</f>
        <v>0</v>
      </c>
      <c r="AB137" s="67" t="str">
        <f>IF(AA137, Q137, "")</f>
        <v/>
      </c>
      <c r="AC137" s="67" t="str">
        <f>IF(AA137, IF(L137 = "", "", L137), "")</f>
        <v/>
      </c>
      <c r="AD137" s="67" t="str">
        <f>IF(AA137, K137, "")</f>
        <v/>
      </c>
      <c r="AE137" s="67"/>
    </row>
    <row r="138" spans="1:31" x14ac:dyDescent="0.25">
      <c r="A138" s="84"/>
      <c r="B138" s="84"/>
      <c r="C138" s="84"/>
      <c r="D138" s="84"/>
      <c r="I138" s="55"/>
      <c r="L138" s="52"/>
      <c r="M138" s="52"/>
      <c r="N138" s="52"/>
      <c r="O138" s="52"/>
      <c r="P138" s="52"/>
      <c r="W138" s="97"/>
      <c r="X138" s="97"/>
      <c r="Y138" s="97"/>
      <c r="Z138" s="97"/>
      <c r="AA138" s="81"/>
      <c r="AB138" s="97"/>
      <c r="AC138" s="97"/>
      <c r="AD138" s="97"/>
      <c r="AE138" s="97"/>
    </row>
    <row r="139" spans="1:31" x14ac:dyDescent="0.25">
      <c r="A139" s="84" t="s">
        <v>307</v>
      </c>
      <c r="B139" s="84"/>
      <c r="C139" s="84"/>
      <c r="D139" s="84"/>
      <c r="I139" s="55"/>
      <c r="L139" s="52"/>
      <c r="M139" s="52"/>
      <c r="N139" s="52"/>
      <c r="O139" s="52"/>
      <c r="P139" s="52"/>
      <c r="W139" s="97"/>
      <c r="X139" s="97"/>
      <c r="Y139" s="97"/>
      <c r="Z139" s="97"/>
      <c r="AA139" s="81"/>
      <c r="AB139" s="97"/>
      <c r="AC139" s="97"/>
      <c r="AD139" s="97"/>
      <c r="AE139" s="97"/>
    </row>
    <row r="140" spans="1:31" x14ac:dyDescent="0.25">
      <c r="A140" s="48" t="s">
        <v>22</v>
      </c>
      <c r="B140" s="61">
        <f>Q140</f>
        <v>0.75</v>
      </c>
      <c r="C140" s="47" t="str">
        <f t="shared" si="133"/>
        <v>kg</v>
      </c>
      <c r="D140" s="48" t="str">
        <f t="shared" si="145"/>
        <v>thinly sliced silverbeet</v>
      </c>
      <c r="I140" s="63">
        <v>1.5</v>
      </c>
      <c r="J140" s="64" t="s">
        <v>12</v>
      </c>
      <c r="K140" s="64" t="s">
        <v>100</v>
      </c>
      <c r="L140" s="65" t="s">
        <v>12</v>
      </c>
      <c r="M140" s="55">
        <f>INDEX(itemGPerQty, MATCH(K140, itemNames, 0))</f>
        <v>0</v>
      </c>
      <c r="N140" s="55">
        <f>INDEX(itemMlPerQty, MATCH(K140, itemNames, 0))</f>
        <v>0</v>
      </c>
      <c r="O140" s="55">
        <f>IF(J140 = "", I140 * M140, IF(ISNA(CONVERT(I140, J140, "kg")), CONVERT(I140, J140, "l") * IF(N140 &lt;&gt; 0, M140 / N140, 0), CONVERT(I140, J140, "kg")))</f>
        <v>1.5</v>
      </c>
      <c r="P140" s="55">
        <f>IF(J140 = "", I140 * N140, IF(ISNA(CONVERT(I140, J140, "l")), CONVERT(I140, J140, "kg") * IF(M140 &lt;&gt; 0, N140 / M140, 0), CONVERT(I140, J140, "l")))</f>
        <v>0</v>
      </c>
      <c r="Q140" s="55">
        <f>MROUND(IF(AND(J140 = "", L140 = ""), I140 * recipe03Scale, IF(ISNA(CONVERT(O140, "kg", L140)), CONVERT(P140 * recipe03Scale, "l", L140), CONVERT(O140 * recipe03Scale, "kg", L140))), roundTo)</f>
        <v>0.75</v>
      </c>
      <c r="R140" s="56">
        <f>IF(L140 = "", Q140 * M140, IF(ISNA(CONVERT(Q140, L140, "kg")), CONVERT(Q140, L140, "l") * IF(N140 &lt;&gt; 0, M140 / N140, 0), CONVERT(Q140, L140, "kg")))</f>
        <v>0.75</v>
      </c>
      <c r="S140" s="56">
        <f>IF(R140 = 0, IF(L140 = "", Q140 * N140, IF(ISNA(CONVERT(Q140, L140, "l")), CONVERT(Q140, L140, "kg") * IF(M140 &lt;&gt; 0, N140 / M140, 0), CONVERT(Q140, L140, "l"))), 0)</f>
        <v>0</v>
      </c>
      <c r="T140" s="55">
        <f>IF(AND(R140 = 0, S140 = 0, J140 = "", L140 = ""), Q140, 0)</f>
        <v>0</v>
      </c>
      <c r="V140" s="52" t="b">
        <f>INDEX(itemPrepMethods, MATCH(K140, itemNames, 0))="chop"</f>
        <v>1</v>
      </c>
      <c r="W140" s="66">
        <f t="shared" si="142"/>
        <v>0.75</v>
      </c>
      <c r="X140" s="67" t="str">
        <f t="shared" si="143"/>
        <v>kg</v>
      </c>
      <c r="Y140" s="67" t="str">
        <f t="shared" si="144"/>
        <v>thinly sliced silverbeet</v>
      </c>
      <c r="Z140" s="68"/>
      <c r="AA140" s="52" t="b">
        <f>INDEX(itemPrepMethods, MATCH(K140, itemNames, 0))="soak"</f>
        <v>0</v>
      </c>
      <c r="AB140" s="67" t="str">
        <f>IF(AA140, Q140, "")</f>
        <v/>
      </c>
      <c r="AC140" s="67" t="str">
        <f>IF(AA140, IF(L140 = "", "", L140), "")</f>
        <v/>
      </c>
      <c r="AD140" s="67" t="str">
        <f>IF(AA140, K140, "")</f>
        <v/>
      </c>
      <c r="AE140" s="67"/>
    </row>
    <row r="141" spans="1:31" x14ac:dyDescent="0.25">
      <c r="A141" s="84"/>
      <c r="B141" s="84"/>
      <c r="C141" s="84"/>
      <c r="D141" s="84"/>
      <c r="I141" s="55"/>
      <c r="L141" s="52"/>
      <c r="M141" s="52"/>
      <c r="N141" s="52"/>
      <c r="O141" s="52"/>
      <c r="P141" s="52"/>
      <c r="W141" s="97"/>
      <c r="X141" s="97"/>
      <c r="Y141" s="97"/>
      <c r="Z141" s="97"/>
      <c r="AA141" s="81"/>
      <c r="AB141" s="97"/>
      <c r="AC141" s="97"/>
      <c r="AD141" s="97"/>
      <c r="AE141" s="97"/>
    </row>
    <row r="142" spans="1:31" x14ac:dyDescent="0.25">
      <c r="A142" s="84" t="s">
        <v>308</v>
      </c>
      <c r="B142" s="84"/>
      <c r="C142" s="84"/>
      <c r="D142" s="84"/>
      <c r="I142" s="55"/>
      <c r="L142" s="52"/>
      <c r="M142" s="52"/>
      <c r="N142" s="52"/>
      <c r="O142" s="52"/>
      <c r="P142" s="52"/>
      <c r="W142" s="97"/>
      <c r="X142" s="97"/>
      <c r="Y142" s="97"/>
      <c r="Z142" s="97"/>
      <c r="AA142" s="81"/>
      <c r="AB142" s="97"/>
      <c r="AC142" s="97"/>
      <c r="AD142" s="97"/>
      <c r="AE142" s="97"/>
    </row>
    <row r="143" spans="1:31" x14ac:dyDescent="0.25">
      <c r="A143" s="84"/>
      <c r="B143" s="84"/>
      <c r="C143" s="84"/>
      <c r="D143" s="84"/>
      <c r="I143" s="55"/>
      <c r="L143" s="52"/>
      <c r="M143" s="52"/>
      <c r="N143" s="52"/>
      <c r="O143" s="52"/>
      <c r="P143" s="52"/>
      <c r="W143" s="97"/>
      <c r="X143" s="97"/>
      <c r="Y143" s="97"/>
      <c r="Z143" s="97"/>
      <c r="AA143" s="81"/>
      <c r="AB143" s="97"/>
      <c r="AC143" s="97"/>
      <c r="AD143" s="97"/>
      <c r="AE143" s="97"/>
    </row>
    <row r="144" spans="1:31" x14ac:dyDescent="0.25">
      <c r="A144" s="84" t="s">
        <v>325</v>
      </c>
      <c r="B144" s="84"/>
      <c r="C144" s="84"/>
      <c r="D144" s="84"/>
      <c r="I144" s="55"/>
      <c r="L144" s="52"/>
      <c r="W144" s="97"/>
      <c r="X144" s="97"/>
      <c r="Y144" s="97"/>
      <c r="Z144" s="97"/>
      <c r="AA144" s="81"/>
      <c r="AB144" s="97"/>
      <c r="AC144" s="97"/>
      <c r="AD144" s="97"/>
      <c r="AE144" s="97"/>
    </row>
    <row r="145" spans="1:31" x14ac:dyDescent="0.25">
      <c r="A145" s="48" t="s">
        <v>22</v>
      </c>
      <c r="B145" s="61"/>
      <c r="C145" s="47" t="str">
        <f>IF(L145="","",L145)</f>
        <v/>
      </c>
      <c r="D145" s="48" t="str">
        <f>_xlfn.CONCAT(K145, U145)</f>
        <v>salt, to taste</v>
      </c>
      <c r="I145" s="55"/>
      <c r="K145" s="64" t="s">
        <v>11</v>
      </c>
      <c r="L145" s="52"/>
      <c r="M145" s="52"/>
      <c r="N145" s="52"/>
      <c r="O145" s="52"/>
      <c r="P145" s="52"/>
      <c r="U145" s="52" t="s">
        <v>272</v>
      </c>
      <c r="V145" s="52" t="b">
        <f>INDEX(itemPrepMethods, MATCH(K145, itemNames, 0))="chop"</f>
        <v>0</v>
      </c>
      <c r="W145" s="66" t="str">
        <f>IF(V145, Q145, "")</f>
        <v/>
      </c>
      <c r="X145" s="67" t="str">
        <f>IF(V145, IF(L145 = "", "", L145), "")</f>
        <v/>
      </c>
      <c r="Y145" s="67" t="str">
        <f>IF(V145, K145, "")</f>
        <v/>
      </c>
      <c r="Z145" s="68"/>
      <c r="AA145" s="52" t="b">
        <f>INDEX(itemPrepMethods, MATCH(K145, itemNames, 0))="soak"</f>
        <v>0</v>
      </c>
      <c r="AB145" s="67" t="str">
        <f>IF(AA145, Q145, "")</f>
        <v/>
      </c>
      <c r="AC145" s="67" t="str">
        <f>IF(AA145, IF(L145 = "", "", L145), "")</f>
        <v/>
      </c>
      <c r="AD145" s="67" t="str">
        <f>IF(AA145, K145, "")</f>
        <v/>
      </c>
      <c r="AE145" s="67"/>
    </row>
    <row r="146" spans="1:31" x14ac:dyDescent="0.25">
      <c r="A146" s="48" t="s">
        <v>22</v>
      </c>
      <c r="B146" s="61"/>
      <c r="C146" s="47" t="str">
        <f>IF(L146="","",L146)</f>
        <v/>
      </c>
      <c r="D146" s="48" t="str">
        <f>_xlfn.CONCAT(K146, U146)</f>
        <v>ground black pepper, to taste</v>
      </c>
      <c r="I146" s="55"/>
      <c r="K146" s="64" t="s">
        <v>86</v>
      </c>
      <c r="L146" s="52"/>
      <c r="M146" s="52"/>
      <c r="N146" s="52"/>
      <c r="O146" s="52"/>
      <c r="P146" s="52"/>
      <c r="U146" s="52" t="s">
        <v>272</v>
      </c>
      <c r="V146" s="52" t="b">
        <f>INDEX(itemPrepMethods, MATCH(K146, itemNames, 0))="chop"</f>
        <v>0</v>
      </c>
      <c r="W146" s="66" t="str">
        <f>IF(V146, Q146, "")</f>
        <v/>
      </c>
      <c r="X146" s="67" t="str">
        <f>IF(V146, IF(L146 = "", "", L146), "")</f>
        <v/>
      </c>
      <c r="Y146" s="67" t="str">
        <f>IF(V146, K146, "")</f>
        <v/>
      </c>
      <c r="Z146" s="68"/>
      <c r="AA146" s="52" t="b">
        <f>INDEX(itemPrepMethods, MATCH(K146, itemNames, 0))="soak"</f>
        <v>0</v>
      </c>
      <c r="AB146" s="67" t="str">
        <f>IF(AA146, Q146, "")</f>
        <v/>
      </c>
      <c r="AC146" s="67" t="str">
        <f>IF(AA146, IF(L146 = "", "", L146), "")</f>
        <v/>
      </c>
      <c r="AD146" s="67" t="str">
        <f>IF(AA146, K146, "")</f>
        <v/>
      </c>
      <c r="AE146" s="67"/>
    </row>
    <row r="147" spans="1:31" ht="15.75" x14ac:dyDescent="0.25">
      <c r="A147" s="83" t="s">
        <v>31</v>
      </c>
      <c r="B147" s="83"/>
      <c r="C147" s="83"/>
      <c r="D147" s="83"/>
      <c r="E147" s="51" t="s">
        <v>144</v>
      </c>
      <c r="F147" s="82" t="s">
        <v>183</v>
      </c>
      <c r="G147" s="82"/>
      <c r="H147" s="55"/>
    </row>
    <row r="148" spans="1:31" ht="24" x14ac:dyDescent="0.2">
      <c r="A148" s="83" t="s">
        <v>39</v>
      </c>
      <c r="B148" s="83"/>
      <c r="C148" s="83"/>
      <c r="D148" s="83"/>
      <c r="E148" s="50" t="s">
        <v>60</v>
      </c>
      <c r="F148" s="55">
        <v>15</v>
      </c>
      <c r="G148" s="55"/>
      <c r="H148" s="55"/>
      <c r="I148" s="92" t="s">
        <v>58</v>
      </c>
      <c r="J148" s="93" t="s">
        <v>59</v>
      </c>
      <c r="K148" s="93" t="s">
        <v>18</v>
      </c>
      <c r="L148" s="94" t="s">
        <v>57</v>
      </c>
      <c r="M148" s="92" t="s">
        <v>159</v>
      </c>
      <c r="N148" s="92" t="s">
        <v>160</v>
      </c>
      <c r="O148" s="92" t="s">
        <v>161</v>
      </c>
      <c r="P148" s="92" t="s">
        <v>162</v>
      </c>
      <c r="Q148" s="93" t="s">
        <v>254</v>
      </c>
      <c r="R148" s="95" t="s">
        <v>122</v>
      </c>
      <c r="S148" s="95" t="s">
        <v>123</v>
      </c>
      <c r="T148" s="92" t="s">
        <v>121</v>
      </c>
      <c r="U148" s="93" t="s">
        <v>23</v>
      </c>
      <c r="V148" s="93" t="s">
        <v>266</v>
      </c>
      <c r="W148" s="96" t="s">
        <v>263</v>
      </c>
      <c r="X148" s="93" t="s">
        <v>264</v>
      </c>
      <c r="Y148" s="93" t="s">
        <v>265</v>
      </c>
      <c r="Z148" s="93" t="s">
        <v>379</v>
      </c>
      <c r="AA148" s="93" t="s">
        <v>267</v>
      </c>
      <c r="AB148" s="93" t="s">
        <v>268</v>
      </c>
      <c r="AC148" s="93" t="s">
        <v>269</v>
      </c>
      <c r="AD148" s="93" t="s">
        <v>270</v>
      </c>
      <c r="AE148" s="93" t="s">
        <v>380</v>
      </c>
    </row>
    <row r="149" spans="1:31" ht="15.75" thickBot="1" x14ac:dyDescent="0.3">
      <c r="A149" s="84"/>
      <c r="B149" s="84"/>
      <c r="C149" s="84"/>
      <c r="D149" s="84"/>
      <c r="E149" s="50" t="s">
        <v>61</v>
      </c>
      <c r="F149" s="55">
        <v>10</v>
      </c>
      <c r="G149" s="55"/>
      <c r="H149" s="55"/>
      <c r="I149" s="75"/>
      <c r="J149" s="50"/>
      <c r="K149" s="50"/>
      <c r="L149" s="76"/>
      <c r="M149" s="75"/>
      <c r="N149" s="75"/>
      <c r="O149" s="75"/>
      <c r="P149" s="75"/>
      <c r="Q149" s="50"/>
      <c r="R149" s="77"/>
      <c r="S149" s="77"/>
      <c r="T149" s="75"/>
      <c r="U149" s="50"/>
    </row>
    <row r="150" spans="1:31" ht="15.75" thickBot="1" x14ac:dyDescent="0.3">
      <c r="A150" s="84" t="s">
        <v>312</v>
      </c>
      <c r="B150" s="84"/>
      <c r="C150" s="84"/>
      <c r="D150" s="84"/>
      <c r="E150" s="50" t="s">
        <v>17</v>
      </c>
      <c r="F150" s="59">
        <f>F149/F148</f>
        <v>0.66666666666666663</v>
      </c>
      <c r="G150" s="60" t="s">
        <v>164</v>
      </c>
      <c r="H150" s="55"/>
      <c r="I150" s="75"/>
      <c r="J150" s="50"/>
      <c r="K150" s="50"/>
      <c r="L150" s="76"/>
      <c r="M150" s="75"/>
      <c r="N150" s="75"/>
      <c r="O150" s="75"/>
      <c r="P150" s="75"/>
      <c r="Q150" s="50"/>
      <c r="R150" s="77"/>
      <c r="S150" s="77"/>
      <c r="T150" s="75"/>
      <c r="U150" s="50"/>
    </row>
    <row r="151" spans="1:31" x14ac:dyDescent="0.25">
      <c r="A151" s="48" t="s">
        <v>22</v>
      </c>
      <c r="B151" s="61">
        <f t="shared" ref="B151:B173" si="146">Q151</f>
        <v>0.25</v>
      </c>
      <c r="C151" s="47" t="str">
        <f>IF(L151="","",L151)</f>
        <v>cup</v>
      </c>
      <c r="D151" s="48" t="str">
        <f t="shared" ref="D151:D155" si="147">_xlfn.CONCAT(K151, U151)</f>
        <v>oil</v>
      </c>
      <c r="H151" s="62"/>
      <c r="I151" s="63">
        <v>8</v>
      </c>
      <c r="J151" s="64" t="s">
        <v>15</v>
      </c>
      <c r="K151" s="64" t="s">
        <v>47</v>
      </c>
      <c r="L151" s="65" t="s">
        <v>16</v>
      </c>
      <c r="M151" s="55">
        <f>INDEX(itemGPerQty, MATCH(K151, itemNames, 0))</f>
        <v>0</v>
      </c>
      <c r="N151" s="55">
        <f>INDEX(itemMlPerQty, MATCH(K151, itemNames, 0))</f>
        <v>0</v>
      </c>
      <c r="O151" s="55">
        <f t="shared" ref="O151:O155" si="148">IF(J151 = "", I151 * M151, IF(ISNA(CONVERT(I151, J151, "kg")), CONVERT(I151, J151, "l") * IF(N151 &lt;&gt; 0, M151 / N151, 0), CONVERT(I151, J151, "kg")))</f>
        <v>0</v>
      </c>
      <c r="P151" s="55">
        <f t="shared" ref="P151:P155" si="149">IF(J151 = "", I151 * N151, IF(ISNA(CONVERT(I151, J151, "l")), CONVERT(I151, J151, "kg") * IF(M151 &lt;&gt; 0, N151 / M151, 0), CONVERT(I151, J151, "l")))</f>
        <v>0.11829411825</v>
      </c>
      <c r="Q151" s="55">
        <f>MROUND(IF(AND(J151 = "", L151 = ""), I151 * recipe04Scale, IF(ISNA(CONVERT(O151, "kg", L151)), CONVERT(P151 * recipe04Scale, "l", L151), CONVERT(O151 * recipe04Scale, "kg", L151))), roundTo)</f>
        <v>0.25</v>
      </c>
      <c r="R151" s="56">
        <f t="shared" ref="R151:R155" si="150">IF(L151 = "", Q151 * M151, IF(ISNA(CONVERT(Q151, L151, "kg")), CONVERT(Q151, L151, "l") * IF(N151 &lt;&gt; 0, M151 / N151, 0), CONVERT(Q151, L151, "kg")))</f>
        <v>0</v>
      </c>
      <c r="S151" s="56">
        <f t="shared" ref="S151:S155" si="151">IF(R151 = 0, IF(L151 = "", Q151 * N151, IF(ISNA(CONVERT(Q151, L151, "l")), CONVERT(Q151, L151, "kg") * IF(M151 &lt;&gt; 0, N151 / M151, 0), CONVERT(Q151, L151, "l"))), 0)</f>
        <v>5.9147059124999998E-2</v>
      </c>
      <c r="T151" s="55">
        <f t="shared" ref="T151:T155" si="152">IF(AND(R151 = 0, S151 = 0, J151 = "", L151 = ""), Q151, 0)</f>
        <v>0</v>
      </c>
      <c r="V151" s="52" t="b">
        <f>INDEX(itemPrepMethods, MATCH(K151, itemNames, 0))="chop"</f>
        <v>0</v>
      </c>
      <c r="W151" s="66" t="str">
        <f t="shared" ref="W151:W155" si="153">IF(V151, Q151, "")</f>
        <v/>
      </c>
      <c r="X151" s="67" t="str">
        <f t="shared" ref="X151:X155" si="154">IF(V151, IF(L151 = "", "", L151), "")</f>
        <v/>
      </c>
      <c r="Y151" s="67" t="str">
        <f t="shared" ref="Y151:Y155" si="155">IF(V151, K151, "")</f>
        <v/>
      </c>
      <c r="Z151" s="68"/>
      <c r="AA151" s="52" t="b">
        <f>INDEX(itemPrepMethods, MATCH(K151, itemNames, 0))="soak"</f>
        <v>0</v>
      </c>
      <c r="AB151" s="67" t="str">
        <f t="shared" ref="AB151:AB155" si="156">IF(AA151, Q151, "")</f>
        <v/>
      </c>
      <c r="AC151" s="67" t="str">
        <f t="shared" ref="AC151:AC155" si="157">IF(AA151, IF(L151 = "", "", L151), "")</f>
        <v/>
      </c>
      <c r="AD151" s="67" t="str">
        <f t="shared" ref="AD151:AD155" si="158">IF(AA151, K151, "")</f>
        <v/>
      </c>
      <c r="AE151" s="67"/>
    </row>
    <row r="152" spans="1:31" x14ac:dyDescent="0.25">
      <c r="A152" s="48" t="s">
        <v>22</v>
      </c>
      <c r="B152" s="61">
        <f>Q152</f>
        <v>5.25</v>
      </c>
      <c r="C152" s="47" t="str">
        <f>IF(L152="","",L152)</f>
        <v/>
      </c>
      <c r="D152" s="48" t="str">
        <f>_xlfn.CONCAT(K152, U152)</f>
        <v>garlic cloves. Remove from oil once cooked</v>
      </c>
      <c r="F152" s="50"/>
      <c r="I152" s="63">
        <v>8</v>
      </c>
      <c r="J152" s="64"/>
      <c r="K152" s="64" t="s">
        <v>8</v>
      </c>
      <c r="L152" s="65"/>
      <c r="M152" s="55">
        <f>INDEX(itemGPerQty, MATCH(K152, itemNames, 0))</f>
        <v>0</v>
      </c>
      <c r="N152" s="55">
        <f>INDEX(itemMlPerQty, MATCH(K152, itemNames, 0))</f>
        <v>0</v>
      </c>
      <c r="O152" s="55">
        <f>IF(J152 = "", I152 * M152, IF(ISNA(CONVERT(I152, J152, "kg")), CONVERT(I152, J152, "l") * IF(N152 &lt;&gt; 0, M152 / N152, 0), CONVERT(I152, J152, "kg")))</f>
        <v>0</v>
      </c>
      <c r="P152" s="55">
        <f>IF(J152 = "", I152 * N152, IF(ISNA(CONVERT(I152, J152, "l")), CONVERT(I152, J152, "kg") * IF(M152 &lt;&gt; 0, N152 / M152, 0), CONVERT(I152, J152, "l")))</f>
        <v>0</v>
      </c>
      <c r="Q152" s="55">
        <f>MROUND(IF(AND(J152 = "", L152 = ""), I152 * recipe04Scale, IF(ISNA(CONVERT(O152, "kg", L152)), CONVERT(P152 * recipe04Scale, "l", L152), CONVERT(O152 * recipe04Scale, "kg", L152))), roundTo)</f>
        <v>5.25</v>
      </c>
      <c r="R152" s="56">
        <f>IF(L152 = "", Q152 * M152, IF(ISNA(CONVERT(Q152, L152, "kg")), CONVERT(Q152, L152, "l") * IF(N152 &lt;&gt; 0, M152 / N152, 0), CONVERT(Q152, L152, "kg")))</f>
        <v>0</v>
      </c>
      <c r="S152" s="56">
        <f>IF(R152 = 0, IF(L152 = "", Q152 * N152, IF(ISNA(CONVERT(Q152, L152, "l")), CONVERT(Q152, L152, "kg") * IF(M152 &lt;&gt; 0, N152 / M152, 0), CONVERT(Q152, L152, "l"))), 0)</f>
        <v>0</v>
      </c>
      <c r="T152" s="55">
        <f>IF(AND(R152 = 0, S152 = 0, J152 = "", L152 = ""), Q152, 0)</f>
        <v>5.25</v>
      </c>
      <c r="U152" s="52" t="s">
        <v>300</v>
      </c>
      <c r="V152" s="52" t="b">
        <f>INDEX(itemPrepMethods, MATCH(K152, itemNames, 0))="chop"</f>
        <v>0</v>
      </c>
      <c r="W152" s="66" t="str">
        <f>IF(V152, Q152, "")</f>
        <v/>
      </c>
      <c r="X152" s="67" t="str">
        <f>IF(V152, IF(L152 = "", "", L152), "")</f>
        <v/>
      </c>
      <c r="Y152" s="67" t="str">
        <f>IF(V152, K152, "")</f>
        <v/>
      </c>
      <c r="Z152" s="68"/>
      <c r="AA152" s="52" t="b">
        <f>INDEX(itemPrepMethods, MATCH(K152, itemNames, 0))="soak"</f>
        <v>0</v>
      </c>
      <c r="AB152" s="67" t="str">
        <f>IF(AA152, Q152, "")</f>
        <v/>
      </c>
      <c r="AC152" s="67" t="str">
        <f>IF(AA152, IF(L152 = "", "", L152), "")</f>
        <v/>
      </c>
      <c r="AD152" s="67" t="str">
        <f>IF(AA152, K152, "")</f>
        <v/>
      </c>
      <c r="AE152" s="67"/>
    </row>
    <row r="153" spans="1:31" x14ac:dyDescent="0.25">
      <c r="A153" s="48" t="s">
        <v>22</v>
      </c>
      <c r="B153" s="61">
        <f t="shared" si="146"/>
        <v>2</v>
      </c>
      <c r="C153" s="47" t="str">
        <f>IF(L153="","",L153)</f>
        <v/>
      </c>
      <c r="D153" s="48" t="str">
        <f t="shared" si="147"/>
        <v>chopped onions</v>
      </c>
      <c r="F153" s="50"/>
      <c r="I153" s="63">
        <v>3</v>
      </c>
      <c r="J153" s="64"/>
      <c r="K153" s="64" t="s">
        <v>6</v>
      </c>
      <c r="L153" s="65"/>
      <c r="M153" s="55">
        <f>INDEX(itemGPerQty, MATCH(K153, itemNames, 0))</f>
        <v>0.185</v>
      </c>
      <c r="N153" s="55">
        <f>INDEX(itemMlPerQty, MATCH(K153, itemNames, 0))</f>
        <v>0.3</v>
      </c>
      <c r="O153" s="55">
        <f t="shared" si="148"/>
        <v>0.55499999999999994</v>
      </c>
      <c r="P153" s="55">
        <f t="shared" si="149"/>
        <v>0.89999999999999991</v>
      </c>
      <c r="Q153" s="55">
        <f>MROUND(IF(AND(J153 = "", L153 = ""), I153 * recipe04Scale, IF(ISNA(CONVERT(O153, "kg", L153)), CONVERT(P153 * recipe04Scale, "l", L153), CONVERT(O153 * recipe04Scale, "kg", L153))), roundTo)</f>
        <v>2</v>
      </c>
      <c r="R153" s="56">
        <f t="shared" si="150"/>
        <v>0.37</v>
      </c>
      <c r="S153" s="56">
        <f t="shared" si="151"/>
        <v>0</v>
      </c>
      <c r="T153" s="55">
        <f t="shared" si="152"/>
        <v>0</v>
      </c>
      <c r="V153" s="52" t="b">
        <f>INDEX(itemPrepMethods, MATCH(K153, itemNames, 0))="chop"</f>
        <v>1</v>
      </c>
      <c r="W153" s="66">
        <f t="shared" si="153"/>
        <v>2</v>
      </c>
      <c r="X153" s="67" t="str">
        <f t="shared" si="154"/>
        <v/>
      </c>
      <c r="Y153" s="67" t="str">
        <f t="shared" si="155"/>
        <v>chopped onions</v>
      </c>
      <c r="Z153" s="68"/>
      <c r="AA153" s="52" t="b">
        <f>INDEX(itemPrepMethods, MATCH(K153, itemNames, 0))="soak"</f>
        <v>0</v>
      </c>
      <c r="AB153" s="67" t="str">
        <f t="shared" si="156"/>
        <v/>
      </c>
      <c r="AC153" s="67" t="str">
        <f t="shared" si="157"/>
        <v/>
      </c>
      <c r="AD153" s="67" t="str">
        <f t="shared" si="158"/>
        <v/>
      </c>
      <c r="AE153" s="67"/>
    </row>
    <row r="154" spans="1:31" x14ac:dyDescent="0.25">
      <c r="A154" s="48" t="s">
        <v>22</v>
      </c>
      <c r="B154" s="61">
        <f t="shared" si="146"/>
        <v>2</v>
      </c>
      <c r="C154" s="47" t="str">
        <f>IF(L154="","",L154)</f>
        <v>tbs</v>
      </c>
      <c r="D154" s="48" t="str">
        <f t="shared" si="147"/>
        <v>minced fresh ginger</v>
      </c>
      <c r="F154" s="50"/>
      <c r="I154" s="63">
        <v>3</v>
      </c>
      <c r="J154" s="64" t="s">
        <v>15</v>
      </c>
      <c r="K154" s="64" t="s">
        <v>288</v>
      </c>
      <c r="L154" s="65" t="s">
        <v>15</v>
      </c>
      <c r="M154" s="55">
        <f>INDEX(itemGPerQty, MATCH(K154, itemNames, 0))</f>
        <v>0</v>
      </c>
      <c r="N154" s="55">
        <f>INDEX(itemMlPerQty, MATCH(K154, itemNames, 0))</f>
        <v>0</v>
      </c>
      <c r="O154" s="55">
        <f t="shared" si="148"/>
        <v>0</v>
      </c>
      <c r="P154" s="55">
        <f t="shared" si="149"/>
        <v>4.4360294343749995E-2</v>
      </c>
      <c r="Q154" s="55">
        <f>MROUND(IF(AND(J154 = "", L154 = ""), I154 * recipe04Scale, IF(ISNA(CONVERT(O154, "kg", L154)), CONVERT(P154 * recipe04Scale, "l", L154), CONVERT(O154 * recipe04Scale, "kg", L154))), roundTo)</f>
        <v>2</v>
      </c>
      <c r="R154" s="56">
        <f t="shared" si="150"/>
        <v>0</v>
      </c>
      <c r="S154" s="56">
        <f t="shared" si="151"/>
        <v>2.9573529562499999E-2</v>
      </c>
      <c r="T154" s="55">
        <f t="shared" si="152"/>
        <v>0</v>
      </c>
      <c r="V154" s="52" t="b">
        <f>INDEX(itemPrepMethods, MATCH(K154, itemNames, 0))="chop"</f>
        <v>1</v>
      </c>
      <c r="W154" s="66">
        <f t="shared" si="153"/>
        <v>2</v>
      </c>
      <c r="X154" s="67" t="str">
        <f t="shared" si="154"/>
        <v>tbs</v>
      </c>
      <c r="Y154" s="67" t="str">
        <f t="shared" si="155"/>
        <v>minced fresh ginger</v>
      </c>
      <c r="Z154" s="68"/>
      <c r="AA154" s="52" t="b">
        <f>INDEX(itemPrepMethods, MATCH(K154, itemNames, 0))="soak"</f>
        <v>0</v>
      </c>
      <c r="AB154" s="67" t="str">
        <f t="shared" si="156"/>
        <v/>
      </c>
      <c r="AC154" s="67" t="str">
        <f t="shared" si="157"/>
        <v/>
      </c>
      <c r="AD154" s="67" t="str">
        <f t="shared" si="158"/>
        <v/>
      </c>
      <c r="AE154" s="67"/>
    </row>
    <row r="155" spans="1:31" x14ac:dyDescent="0.25">
      <c r="A155" s="48" t="s">
        <v>22</v>
      </c>
      <c r="B155" s="61">
        <f t="shared" si="146"/>
        <v>1</v>
      </c>
      <c r="C155" s="47" t="str">
        <f>IF(L155="","",L155)</f>
        <v>tbs</v>
      </c>
      <c r="D155" s="48" t="str">
        <f t="shared" si="147"/>
        <v>thai green curry</v>
      </c>
      <c r="F155" s="50"/>
      <c r="I155" s="63">
        <v>1.5</v>
      </c>
      <c r="J155" s="64" t="s">
        <v>15</v>
      </c>
      <c r="K155" s="64" t="s">
        <v>204</v>
      </c>
      <c r="L155" s="65" t="s">
        <v>15</v>
      </c>
      <c r="M155" s="55">
        <f>INDEX(itemGPerQty, MATCH(K155, itemNames, 0))</f>
        <v>0</v>
      </c>
      <c r="N155" s="55">
        <f>INDEX(itemMlPerQty, MATCH(K155, itemNames, 0))</f>
        <v>0</v>
      </c>
      <c r="O155" s="55">
        <f t="shared" si="148"/>
        <v>0</v>
      </c>
      <c r="P155" s="55">
        <f t="shared" si="149"/>
        <v>2.2180147171874998E-2</v>
      </c>
      <c r="Q155" s="55">
        <f>MROUND(IF(AND(J155 = "", L155 = ""), I155 * recipe04Scale, IF(ISNA(CONVERT(O155, "kg", L155)), CONVERT(P155 * recipe04Scale, "l", L155), CONVERT(O155 * recipe04Scale, "kg", L155))), roundTo)</f>
        <v>1</v>
      </c>
      <c r="R155" s="56">
        <f t="shared" si="150"/>
        <v>0</v>
      </c>
      <c r="S155" s="56">
        <f t="shared" si="151"/>
        <v>1.478676478125E-2</v>
      </c>
      <c r="T155" s="55">
        <f t="shared" si="152"/>
        <v>0</v>
      </c>
      <c r="V155" s="52" t="b">
        <f>INDEX(itemPrepMethods, MATCH(K155, itemNames, 0))="chop"</f>
        <v>0</v>
      </c>
      <c r="W155" s="66" t="str">
        <f t="shared" si="153"/>
        <v/>
      </c>
      <c r="X155" s="67" t="str">
        <f t="shared" si="154"/>
        <v/>
      </c>
      <c r="Y155" s="67" t="str">
        <f t="shared" si="155"/>
        <v/>
      </c>
      <c r="Z155" s="68"/>
      <c r="AA155" s="52" t="b">
        <f>INDEX(itemPrepMethods, MATCH(K155, itemNames, 0))="soak"</f>
        <v>0</v>
      </c>
      <c r="AB155" s="67" t="str">
        <f t="shared" si="156"/>
        <v/>
      </c>
      <c r="AC155" s="67" t="str">
        <f t="shared" si="157"/>
        <v/>
      </c>
      <c r="AD155" s="67" t="str">
        <f t="shared" si="158"/>
        <v/>
      </c>
      <c r="AE155" s="67"/>
    </row>
    <row r="156" spans="1:31" ht="15.75" x14ac:dyDescent="0.25">
      <c r="A156" s="87"/>
      <c r="B156" s="87"/>
      <c r="C156" s="87"/>
      <c r="D156" s="87"/>
      <c r="E156" s="50"/>
      <c r="F156" s="50"/>
      <c r="G156" s="55"/>
      <c r="H156" s="55"/>
      <c r="I156" s="75"/>
      <c r="J156" s="50"/>
      <c r="K156" s="50"/>
      <c r="L156" s="76"/>
      <c r="M156" s="75"/>
      <c r="N156" s="75"/>
      <c r="O156" s="75"/>
      <c r="P156" s="75"/>
      <c r="Q156" s="50"/>
      <c r="R156" s="77"/>
      <c r="S156" s="77"/>
      <c r="T156" s="75"/>
      <c r="U156" s="50"/>
      <c r="W156" s="97"/>
      <c r="X156" s="97"/>
      <c r="Y156" s="97"/>
      <c r="Z156" s="97"/>
      <c r="AA156" s="81"/>
      <c r="AB156" s="97"/>
      <c r="AC156" s="97"/>
      <c r="AD156" s="97"/>
      <c r="AE156" s="97"/>
    </row>
    <row r="157" spans="1:31" x14ac:dyDescent="0.25">
      <c r="A157" s="84" t="s">
        <v>313</v>
      </c>
      <c r="B157" s="84"/>
      <c r="C157" s="84"/>
      <c r="D157" s="84"/>
      <c r="E157" s="50"/>
      <c r="F157" s="50"/>
      <c r="G157" s="55"/>
      <c r="H157" s="55"/>
      <c r="I157" s="75"/>
      <c r="J157" s="50"/>
      <c r="K157" s="50"/>
      <c r="L157" s="76"/>
      <c r="M157" s="75"/>
      <c r="N157" s="75"/>
      <c r="O157" s="75"/>
      <c r="P157" s="75"/>
      <c r="Q157" s="50"/>
      <c r="R157" s="77"/>
      <c r="S157" s="77"/>
      <c r="T157" s="75"/>
      <c r="U157" s="50"/>
      <c r="W157" s="97"/>
      <c r="X157" s="97"/>
      <c r="Y157" s="97"/>
      <c r="Z157" s="97"/>
      <c r="AA157" s="81"/>
      <c r="AB157" s="97"/>
      <c r="AC157" s="97"/>
      <c r="AD157" s="97"/>
      <c r="AE157" s="97"/>
    </row>
    <row r="158" spans="1:31" x14ac:dyDescent="0.25">
      <c r="A158" s="48" t="s">
        <v>22</v>
      </c>
      <c r="B158" s="61">
        <f t="shared" si="146"/>
        <v>0.75</v>
      </c>
      <c r="C158" s="47" t="str">
        <f>IF(L158="","",L158)</f>
        <v>cup</v>
      </c>
      <c r="D158" s="48" t="str">
        <f t="shared" ref="D158:D159" si="159">_xlfn.CONCAT(K158, U158)</f>
        <v>peanut butter</v>
      </c>
      <c r="F158" s="50"/>
      <c r="I158" s="63">
        <v>1</v>
      </c>
      <c r="J158" s="64" t="s">
        <v>16</v>
      </c>
      <c r="K158" s="64" t="s">
        <v>116</v>
      </c>
      <c r="L158" s="65" t="s">
        <v>16</v>
      </c>
      <c r="M158" s="55">
        <f>INDEX(itemGPerQty, MATCH(K158, itemNames, 0))</f>
        <v>0</v>
      </c>
      <c r="N158" s="55">
        <f>INDEX(itemMlPerQty, MATCH(K158, itemNames, 0))</f>
        <v>0</v>
      </c>
      <c r="O158" s="55">
        <f t="shared" ref="O158:O159" si="160">IF(J158 = "", I158 * M158, IF(ISNA(CONVERT(I158, J158, "kg")), CONVERT(I158, J158, "l") * IF(N158 &lt;&gt; 0, M158 / N158, 0), CONVERT(I158, J158, "kg")))</f>
        <v>0</v>
      </c>
      <c r="P158" s="55">
        <f t="shared" ref="P158:P159" si="161">IF(J158 = "", I158 * N158, IF(ISNA(CONVERT(I158, J158, "l")), CONVERT(I158, J158, "kg") * IF(M158 &lt;&gt; 0, N158 / M158, 0), CONVERT(I158, J158, "l")))</f>
        <v>0.23658823649999999</v>
      </c>
      <c r="Q158" s="55">
        <f>MROUND(IF(AND(J158 = "", L158 = ""), I158 * recipe04Scale, IF(ISNA(CONVERT(O158, "kg", L158)), CONVERT(P158 * recipe04Scale, "l", L158), CONVERT(O158 * recipe04Scale, "kg", L158))), roundTo)</f>
        <v>0.75</v>
      </c>
      <c r="R158" s="56">
        <f t="shared" ref="R158:R159" si="162">IF(L158 = "", Q158 * M158, IF(ISNA(CONVERT(Q158, L158, "kg")), CONVERT(Q158, L158, "l") * IF(N158 &lt;&gt; 0, M158 / N158, 0), CONVERT(Q158, L158, "kg")))</f>
        <v>0</v>
      </c>
      <c r="S158" s="56">
        <f t="shared" ref="S158:S159" si="163">IF(R158 = 0, IF(L158 = "", Q158 * N158, IF(ISNA(CONVERT(Q158, L158, "l")), CONVERT(Q158, L158, "kg") * IF(M158 &lt;&gt; 0, N158 / M158, 0), CONVERT(Q158, L158, "l"))), 0)</f>
        <v>0.17744117737499998</v>
      </c>
      <c r="T158" s="55">
        <f t="shared" ref="T158:T159" si="164">IF(AND(R158 = 0, S158 = 0, J158 = "", L158 = ""), Q158, 0)</f>
        <v>0</v>
      </c>
      <c r="V158" s="52" t="b">
        <f>INDEX(itemPrepMethods, MATCH(K158, itemNames, 0))="chop"</f>
        <v>0</v>
      </c>
      <c r="W158" s="66" t="str">
        <f t="shared" ref="W158:W159" si="165">IF(V158, Q158, "")</f>
        <v/>
      </c>
      <c r="X158" s="67" t="str">
        <f t="shared" ref="X158:X159" si="166">IF(V158, IF(L158 = "", "", L158), "")</f>
        <v/>
      </c>
      <c r="Y158" s="67" t="str">
        <f t="shared" ref="Y158:Y159" si="167">IF(V158, K158, "")</f>
        <v/>
      </c>
      <c r="Z158" s="68"/>
      <c r="AA158" s="52" t="b">
        <f>INDEX(itemPrepMethods, MATCH(K158, itemNames, 0))="soak"</f>
        <v>0</v>
      </c>
      <c r="AB158" s="67" t="str">
        <f t="shared" ref="AB158:AB159" si="168">IF(AA158, Q158, "")</f>
        <v/>
      </c>
      <c r="AC158" s="67" t="str">
        <f t="shared" ref="AC158:AC159" si="169">IF(AA158, IF(L158 = "", "", L158), "")</f>
        <v/>
      </c>
      <c r="AD158" s="67" t="str">
        <f t="shared" ref="AD158:AD159" si="170">IF(AA158, K158, "")</f>
        <v/>
      </c>
      <c r="AE158" s="67"/>
    </row>
    <row r="159" spans="1:31" x14ac:dyDescent="0.25">
      <c r="A159" s="48" t="s">
        <v>22</v>
      </c>
      <c r="B159" s="61">
        <f t="shared" si="146"/>
        <v>0.75</v>
      </c>
      <c r="C159" s="47" t="str">
        <f>IF(L159="","",L159)</f>
        <v>l</v>
      </c>
      <c r="D159" s="48" t="str">
        <f t="shared" si="159"/>
        <v>vegetable stock</v>
      </c>
      <c r="I159" s="63">
        <v>1</v>
      </c>
      <c r="J159" s="64" t="s">
        <v>62</v>
      </c>
      <c r="K159" s="64" t="s">
        <v>63</v>
      </c>
      <c r="L159" s="65" t="s">
        <v>62</v>
      </c>
      <c r="M159" s="55">
        <f>INDEX(itemGPerQty, MATCH(K159, itemNames, 0))</f>
        <v>0</v>
      </c>
      <c r="N159" s="55">
        <f>INDEX(itemMlPerQty, MATCH(K159, itemNames, 0))</f>
        <v>0</v>
      </c>
      <c r="O159" s="55">
        <f t="shared" si="160"/>
        <v>0</v>
      </c>
      <c r="P159" s="55">
        <f t="shared" si="161"/>
        <v>1</v>
      </c>
      <c r="Q159" s="55">
        <f>MROUND(IF(AND(J159 = "", L159 = ""), I159 * recipe04Scale, IF(ISNA(CONVERT(O159, "kg", L159)), CONVERT(P159 * recipe04Scale, "l", L159), CONVERT(O159 * recipe04Scale, "kg", L159))), roundTo)</f>
        <v>0.75</v>
      </c>
      <c r="R159" s="56">
        <f t="shared" si="162"/>
        <v>0</v>
      </c>
      <c r="S159" s="56">
        <f t="shared" si="163"/>
        <v>0.75</v>
      </c>
      <c r="T159" s="55">
        <f t="shared" si="164"/>
        <v>0</v>
      </c>
      <c r="V159" s="52" t="b">
        <f>INDEX(itemPrepMethods, MATCH(K159, itemNames, 0))="chop"</f>
        <v>0</v>
      </c>
      <c r="W159" s="66" t="str">
        <f t="shared" si="165"/>
        <v/>
      </c>
      <c r="X159" s="67" t="str">
        <f t="shared" si="166"/>
        <v/>
      </c>
      <c r="Y159" s="67" t="str">
        <f t="shared" si="167"/>
        <v/>
      </c>
      <c r="Z159" s="68"/>
      <c r="AA159" s="52" t="b">
        <f>INDEX(itemPrepMethods, MATCH(K159, itemNames, 0))="soak"</f>
        <v>0</v>
      </c>
      <c r="AB159" s="67" t="str">
        <f t="shared" si="168"/>
        <v/>
      </c>
      <c r="AC159" s="67" t="str">
        <f t="shared" si="169"/>
        <v/>
      </c>
      <c r="AD159" s="67" t="str">
        <f t="shared" si="170"/>
        <v/>
      </c>
      <c r="AE159" s="67"/>
    </row>
    <row r="160" spans="1:31" ht="15.75" x14ac:dyDescent="0.25">
      <c r="A160" s="87"/>
      <c r="B160" s="87"/>
      <c r="C160" s="87"/>
      <c r="D160" s="87"/>
      <c r="E160" s="50"/>
      <c r="F160" s="50"/>
      <c r="G160" s="55"/>
      <c r="H160" s="55"/>
      <c r="I160" s="75"/>
      <c r="J160" s="50"/>
      <c r="K160" s="50"/>
      <c r="L160" s="76"/>
      <c r="M160" s="75"/>
      <c r="N160" s="75"/>
      <c r="O160" s="75"/>
      <c r="P160" s="75"/>
      <c r="Q160" s="50"/>
      <c r="R160" s="77"/>
      <c r="S160" s="77"/>
      <c r="T160" s="75"/>
      <c r="U160" s="50"/>
      <c r="W160" s="97"/>
      <c r="X160" s="97"/>
      <c r="Y160" s="97"/>
      <c r="Z160" s="97"/>
      <c r="AA160" s="81"/>
      <c r="AB160" s="97"/>
      <c r="AC160" s="97"/>
      <c r="AD160" s="97"/>
      <c r="AE160" s="97"/>
    </row>
    <row r="161" spans="1:31" x14ac:dyDescent="0.25">
      <c r="A161" s="84" t="s">
        <v>314</v>
      </c>
      <c r="B161" s="84"/>
      <c r="C161" s="84"/>
      <c r="D161" s="84"/>
      <c r="E161" s="50"/>
      <c r="F161" s="50"/>
      <c r="G161" s="55"/>
      <c r="H161" s="55"/>
      <c r="I161" s="75"/>
      <c r="J161" s="50"/>
      <c r="K161" s="50"/>
      <c r="L161" s="76"/>
      <c r="M161" s="75"/>
      <c r="N161" s="75"/>
      <c r="O161" s="75"/>
      <c r="P161" s="75"/>
      <c r="Q161" s="50"/>
      <c r="R161" s="77"/>
      <c r="S161" s="77"/>
      <c r="T161" s="75"/>
      <c r="U161" s="50"/>
      <c r="W161" s="97"/>
      <c r="X161" s="97"/>
      <c r="Y161" s="97"/>
      <c r="Z161" s="97"/>
      <c r="AA161" s="81"/>
      <c r="AB161" s="97"/>
      <c r="AC161" s="97"/>
      <c r="AD161" s="97"/>
      <c r="AE161" s="97"/>
    </row>
    <row r="162" spans="1:31" x14ac:dyDescent="0.25">
      <c r="A162" s="48" t="s">
        <v>22</v>
      </c>
      <c r="B162" s="61">
        <f t="shared" si="146"/>
        <v>2</v>
      </c>
      <c r="C162" s="47" t="str">
        <f>IF(L162="","",L162)</f>
        <v/>
      </c>
      <c r="D162" s="48" t="str">
        <f t="shared" ref="D162:D163" si="171">_xlfn.CONCAT(K162, U162)</f>
        <v>chopped kumara</v>
      </c>
      <c r="I162" s="63">
        <v>3</v>
      </c>
      <c r="J162" s="64"/>
      <c r="K162" s="64" t="s">
        <v>187</v>
      </c>
      <c r="L162" s="65"/>
      <c r="M162" s="55">
        <f>INDEX(itemGPerQty, MATCH(K162, itemNames, 0))</f>
        <v>0.34</v>
      </c>
      <c r="N162" s="55">
        <f>INDEX(itemMlPerQty, MATCH(K162, itemNames, 0))</f>
        <v>0</v>
      </c>
      <c r="O162" s="55">
        <f t="shared" ref="O162:O163" si="172">IF(J162 = "", I162 * M162, IF(ISNA(CONVERT(I162, J162, "kg")), CONVERT(I162, J162, "l") * IF(N162 &lt;&gt; 0, M162 / N162, 0), CONVERT(I162, J162, "kg")))</f>
        <v>1.02</v>
      </c>
      <c r="P162" s="55">
        <f t="shared" ref="P162:P163" si="173">IF(J162 = "", I162 * N162, IF(ISNA(CONVERT(I162, J162, "l")), CONVERT(I162, J162, "kg") * IF(M162 &lt;&gt; 0, N162 / M162, 0), CONVERT(I162, J162, "l")))</f>
        <v>0</v>
      </c>
      <c r="Q162" s="55">
        <f>MROUND(IF(AND(J162 = "", L162 = ""), I162 * recipe04Scale, IF(ISNA(CONVERT(O162, "kg", L162)), CONVERT(P162 * recipe04Scale, "l", L162), CONVERT(O162 * recipe04Scale, "kg", L162))), roundTo)</f>
        <v>2</v>
      </c>
      <c r="R162" s="56">
        <f t="shared" ref="R162:R163" si="174">IF(L162 = "", Q162 * M162, IF(ISNA(CONVERT(Q162, L162, "kg")), CONVERT(Q162, L162, "l") * IF(N162 &lt;&gt; 0, M162 / N162, 0), CONVERT(Q162, L162, "kg")))</f>
        <v>0.68</v>
      </c>
      <c r="S162" s="56">
        <f t="shared" ref="S162:S163" si="175">IF(R162 = 0, IF(L162 = "", Q162 * N162, IF(ISNA(CONVERT(Q162, L162, "l")), CONVERT(Q162, L162, "kg") * IF(M162 &lt;&gt; 0, N162 / M162, 0), CONVERT(Q162, L162, "l"))), 0)</f>
        <v>0</v>
      </c>
      <c r="T162" s="55">
        <f t="shared" ref="T162:T163" si="176">IF(AND(R162 = 0, S162 = 0, J162 = "", L162 = ""), Q162, 0)</f>
        <v>0</v>
      </c>
      <c r="V162" s="52" t="b">
        <f>INDEX(itemPrepMethods, MATCH(K162, itemNames, 0))="chop"</f>
        <v>1</v>
      </c>
      <c r="W162" s="66">
        <f t="shared" ref="W162:W163" si="177">IF(V162, Q162, "")</f>
        <v>2</v>
      </c>
      <c r="X162" s="67" t="str">
        <f t="shared" ref="X162:X163" si="178">IF(V162, IF(L162 = "", "", L162), "")</f>
        <v/>
      </c>
      <c r="Y162" s="67" t="str">
        <f t="shared" ref="Y162:Y163" si="179">IF(V162, K162, "")</f>
        <v>chopped kumara</v>
      </c>
      <c r="Z162" s="68"/>
      <c r="AA162" s="52" t="b">
        <f>INDEX(itemPrepMethods, MATCH(K162, itemNames, 0))="soak"</f>
        <v>0</v>
      </c>
      <c r="AB162" s="67" t="str">
        <f t="shared" ref="AB162:AB163" si="180">IF(AA162, Q162, "")</f>
        <v/>
      </c>
      <c r="AC162" s="67" t="str">
        <f t="shared" ref="AC162:AC163" si="181">IF(AA162, IF(L162 = "", "", L162), "")</f>
        <v/>
      </c>
      <c r="AD162" s="67" t="str">
        <f t="shared" ref="AD162:AD163" si="182">IF(AA162, K162, "")</f>
        <v/>
      </c>
      <c r="AE162" s="67"/>
    </row>
    <row r="163" spans="1:31" x14ac:dyDescent="0.25">
      <c r="A163" s="48" t="s">
        <v>22</v>
      </c>
      <c r="B163" s="61">
        <f t="shared" si="146"/>
        <v>6</v>
      </c>
      <c r="C163" s="47" t="str">
        <f>IF(L163="","",L163)</f>
        <v/>
      </c>
      <c r="D163" s="48" t="str">
        <f t="shared" si="171"/>
        <v>chopped carrots</v>
      </c>
      <c r="I163" s="63">
        <v>9</v>
      </c>
      <c r="J163" s="64"/>
      <c r="K163" s="64" t="s">
        <v>5</v>
      </c>
      <c r="L163" s="65"/>
      <c r="M163" s="55">
        <f>INDEX(itemGPerQty, MATCH(K163, itemNames, 0))</f>
        <v>0.14833333333333334</v>
      </c>
      <c r="N163" s="55">
        <f>INDEX(itemMlPerQty, MATCH(K163, itemNames, 0))</f>
        <v>0.19999999999999998</v>
      </c>
      <c r="O163" s="55">
        <f t="shared" si="172"/>
        <v>1.3350000000000002</v>
      </c>
      <c r="P163" s="55">
        <f t="shared" si="173"/>
        <v>1.7999999999999998</v>
      </c>
      <c r="Q163" s="55">
        <f>MROUND(IF(AND(J163 = "", L163 = ""), I163 * recipe04Scale, IF(ISNA(CONVERT(O163, "kg", L163)), CONVERT(P163 * recipe04Scale, "l", L163), CONVERT(O163 * recipe04Scale, "kg", L163))), roundTo)</f>
        <v>6</v>
      </c>
      <c r="R163" s="56">
        <f t="shared" si="174"/>
        <v>0.89000000000000012</v>
      </c>
      <c r="S163" s="56">
        <f t="shared" si="175"/>
        <v>0</v>
      </c>
      <c r="T163" s="55">
        <f t="shared" si="176"/>
        <v>0</v>
      </c>
      <c r="V163" s="52" t="b">
        <f>INDEX(itemPrepMethods, MATCH(K163, itemNames, 0))="chop"</f>
        <v>1</v>
      </c>
      <c r="W163" s="66">
        <f t="shared" si="177"/>
        <v>6</v>
      </c>
      <c r="X163" s="67" t="str">
        <f t="shared" si="178"/>
        <v/>
      </c>
      <c r="Y163" s="67" t="str">
        <f t="shared" si="179"/>
        <v>chopped carrots</v>
      </c>
      <c r="Z163" s="68"/>
      <c r="AA163" s="52" t="b">
        <f>INDEX(itemPrepMethods, MATCH(K163, itemNames, 0))="soak"</f>
        <v>0</v>
      </c>
      <c r="AB163" s="67" t="str">
        <f t="shared" si="180"/>
        <v/>
      </c>
      <c r="AC163" s="67" t="str">
        <f t="shared" si="181"/>
        <v/>
      </c>
      <c r="AD163" s="67" t="str">
        <f t="shared" si="182"/>
        <v/>
      </c>
      <c r="AE163" s="67"/>
    </row>
    <row r="164" spans="1:31" ht="15.75" x14ac:dyDescent="0.25">
      <c r="A164" s="87"/>
      <c r="B164" s="87"/>
      <c r="C164" s="87"/>
      <c r="D164" s="87"/>
      <c r="E164" s="50"/>
      <c r="F164" s="50"/>
      <c r="G164" s="55"/>
      <c r="H164" s="55"/>
      <c r="I164" s="75"/>
      <c r="J164" s="50"/>
      <c r="K164" s="50"/>
      <c r="L164" s="76"/>
      <c r="M164" s="75"/>
      <c r="N164" s="75"/>
      <c r="O164" s="75"/>
      <c r="P164" s="75"/>
      <c r="Q164" s="50"/>
      <c r="R164" s="77"/>
      <c r="S164" s="77"/>
      <c r="T164" s="75"/>
      <c r="U164" s="50"/>
      <c r="W164" s="97"/>
      <c r="X164" s="97"/>
      <c r="Y164" s="97"/>
      <c r="Z164" s="97"/>
      <c r="AA164" s="81"/>
      <c r="AB164" s="97"/>
      <c r="AC164" s="97"/>
      <c r="AD164" s="97"/>
      <c r="AE164" s="97"/>
    </row>
    <row r="165" spans="1:31" x14ac:dyDescent="0.25">
      <c r="A165" s="84" t="s">
        <v>315</v>
      </c>
      <c r="B165" s="84"/>
      <c r="C165" s="84"/>
      <c r="D165" s="84"/>
      <c r="E165" s="50"/>
      <c r="F165" s="50"/>
      <c r="G165" s="55"/>
      <c r="H165" s="55"/>
      <c r="I165" s="75"/>
      <c r="J165" s="50"/>
      <c r="K165" s="50"/>
      <c r="L165" s="76"/>
      <c r="M165" s="75"/>
      <c r="N165" s="75"/>
      <c r="O165" s="75"/>
      <c r="P165" s="75"/>
      <c r="Q165" s="50"/>
      <c r="R165" s="77"/>
      <c r="S165" s="77"/>
      <c r="T165" s="75"/>
      <c r="U165" s="50"/>
      <c r="W165" s="97"/>
      <c r="X165" s="97"/>
      <c r="Y165" s="97"/>
      <c r="Z165" s="97"/>
      <c r="AA165" s="81"/>
      <c r="AB165" s="97"/>
      <c r="AC165" s="97"/>
      <c r="AD165" s="97"/>
      <c r="AE165" s="97"/>
    </row>
    <row r="166" spans="1:31" x14ac:dyDescent="0.25">
      <c r="A166" s="48" t="s">
        <v>22</v>
      </c>
      <c r="B166" s="61">
        <f t="shared" si="146"/>
        <v>0.75</v>
      </c>
      <c r="C166" s="47" t="str">
        <f>IF(L166="","",L166)</f>
        <v/>
      </c>
      <c r="D166" s="48" t="str">
        <f t="shared" ref="D166:D169" si="183">_xlfn.CONCAT(K166, U166)</f>
        <v>chopped cauliflowers</v>
      </c>
      <c r="I166" s="63">
        <v>1.2</v>
      </c>
      <c r="J166" s="64"/>
      <c r="K166" s="64" t="s">
        <v>196</v>
      </c>
      <c r="L166" s="65"/>
      <c r="M166" s="55">
        <f>INDEX(itemGPerQty, MATCH(K166, itemNames, 0))</f>
        <v>0</v>
      </c>
      <c r="N166" s="55">
        <f>INDEX(itemMlPerQty, MATCH(K166, itemNames, 0))</f>
        <v>0</v>
      </c>
      <c r="O166" s="55">
        <f t="shared" ref="O166:O169" si="184">IF(J166 = "", I166 * M166, IF(ISNA(CONVERT(I166, J166, "kg")), CONVERT(I166, J166, "l") * IF(N166 &lt;&gt; 0, M166 / N166, 0), CONVERT(I166, J166, "kg")))</f>
        <v>0</v>
      </c>
      <c r="P166" s="55">
        <f t="shared" ref="P166:P169" si="185">IF(J166 = "", I166 * N166, IF(ISNA(CONVERT(I166, J166, "l")), CONVERT(I166, J166, "kg") * IF(M166 &lt;&gt; 0, N166 / M166, 0), CONVERT(I166, J166, "l")))</f>
        <v>0</v>
      </c>
      <c r="Q166" s="55">
        <f>MROUND(IF(AND(J166 = "", L166 = ""), I166 * recipe04Scale, IF(ISNA(CONVERT(O166, "kg", L166)), CONVERT(P166 * recipe04Scale, "l", L166), CONVERT(O166 * recipe04Scale, "kg", L166))), roundTo)</f>
        <v>0.75</v>
      </c>
      <c r="R166" s="56">
        <f t="shared" ref="R166:R169" si="186">IF(L166 = "", Q166 * M166, IF(ISNA(CONVERT(Q166, L166, "kg")), CONVERT(Q166, L166, "l") * IF(N166 &lt;&gt; 0, M166 / N166, 0), CONVERT(Q166, L166, "kg")))</f>
        <v>0</v>
      </c>
      <c r="S166" s="56">
        <f t="shared" ref="S166:S169" si="187">IF(R166 = 0, IF(L166 = "", Q166 * N166, IF(ISNA(CONVERT(Q166, L166, "l")), CONVERT(Q166, L166, "kg") * IF(M166 &lt;&gt; 0, N166 / M166, 0), CONVERT(Q166, L166, "l"))), 0)</f>
        <v>0</v>
      </c>
      <c r="T166" s="55">
        <f t="shared" ref="T166:T169" si="188">IF(AND(R166 = 0, S166 = 0, J166 = "", L166 = ""), Q166, 0)</f>
        <v>0.75</v>
      </c>
      <c r="V166" s="52" t="b">
        <f>INDEX(itemPrepMethods, MATCH(K166, itemNames, 0))="chop"</f>
        <v>1</v>
      </c>
      <c r="W166" s="66">
        <f t="shared" ref="W166:W169" si="189">IF(V166, Q166, "")</f>
        <v>0.75</v>
      </c>
      <c r="X166" s="67" t="str">
        <f t="shared" ref="X166:X169" si="190">IF(V166, IF(L166 = "", "", L166), "")</f>
        <v/>
      </c>
      <c r="Y166" s="67" t="str">
        <f t="shared" ref="Y166:Y169" si="191">IF(V166, K166, "")</f>
        <v>chopped cauliflowers</v>
      </c>
      <c r="Z166" s="68"/>
      <c r="AA166" s="52" t="b">
        <f>INDEX(itemPrepMethods, MATCH(K166, itemNames, 0))="soak"</f>
        <v>0</v>
      </c>
      <c r="AB166" s="67" t="str">
        <f t="shared" ref="AB166:AB169" si="192">IF(AA166, Q166, "")</f>
        <v/>
      </c>
      <c r="AC166" s="67" t="str">
        <f t="shared" ref="AC166:AC169" si="193">IF(AA166, IF(L166 = "", "", L166), "")</f>
        <v/>
      </c>
      <c r="AD166" s="67" t="str">
        <f t="shared" ref="AD166:AD169" si="194">IF(AA166, K166, "")</f>
        <v/>
      </c>
      <c r="AE166" s="67"/>
    </row>
    <row r="167" spans="1:31" x14ac:dyDescent="0.25">
      <c r="A167" s="48" t="s">
        <v>22</v>
      </c>
      <c r="B167" s="61">
        <f t="shared" si="146"/>
        <v>5.25</v>
      </c>
      <c r="C167" s="47" t="str">
        <f>IF(L167="","",L167)</f>
        <v/>
      </c>
      <c r="D167" s="48" t="str">
        <f t="shared" si="183"/>
        <v>sliced zucchini</v>
      </c>
      <c r="I167" s="63">
        <v>8</v>
      </c>
      <c r="J167" s="64"/>
      <c r="K167" s="64" t="s">
        <v>117</v>
      </c>
      <c r="L167" s="65"/>
      <c r="M167" s="55">
        <f>INDEX(itemGPerQty, MATCH(K167, itemNames, 0))</f>
        <v>0</v>
      </c>
      <c r="N167" s="55">
        <f>INDEX(itemMlPerQty, MATCH(K167, itemNames, 0))</f>
        <v>0</v>
      </c>
      <c r="O167" s="55">
        <f t="shared" si="184"/>
        <v>0</v>
      </c>
      <c r="P167" s="55">
        <f t="shared" si="185"/>
        <v>0</v>
      </c>
      <c r="Q167" s="55">
        <f>MROUND(IF(AND(J167 = "", L167 = ""), I167 * recipe04Scale, IF(ISNA(CONVERT(O167, "kg", L167)), CONVERT(P167 * recipe04Scale, "l", L167), CONVERT(O167 * recipe04Scale, "kg", L167))), roundTo)</f>
        <v>5.25</v>
      </c>
      <c r="R167" s="56">
        <f t="shared" si="186"/>
        <v>0</v>
      </c>
      <c r="S167" s="56">
        <f t="shared" si="187"/>
        <v>0</v>
      </c>
      <c r="T167" s="55">
        <f t="shared" si="188"/>
        <v>5.25</v>
      </c>
      <c r="V167" s="52" t="b">
        <f>INDEX(itemPrepMethods, MATCH(K167, itemNames, 0))="chop"</f>
        <v>1</v>
      </c>
      <c r="W167" s="66">
        <f t="shared" si="189"/>
        <v>5.25</v>
      </c>
      <c r="X167" s="67" t="str">
        <f t="shared" si="190"/>
        <v/>
      </c>
      <c r="Y167" s="67" t="str">
        <f t="shared" si="191"/>
        <v>sliced zucchini</v>
      </c>
      <c r="Z167" s="68"/>
      <c r="AA167" s="52" t="b">
        <f>INDEX(itemPrepMethods, MATCH(K167, itemNames, 0))="soak"</f>
        <v>0</v>
      </c>
      <c r="AB167" s="67" t="str">
        <f t="shared" si="192"/>
        <v/>
      </c>
      <c r="AC167" s="67" t="str">
        <f t="shared" si="193"/>
        <v/>
      </c>
      <c r="AD167" s="67" t="str">
        <f t="shared" si="194"/>
        <v/>
      </c>
      <c r="AE167" s="67"/>
    </row>
    <row r="168" spans="1:31" x14ac:dyDescent="0.25">
      <c r="A168" s="48" t="s">
        <v>22</v>
      </c>
      <c r="B168" s="61">
        <f t="shared" si="146"/>
        <v>7.25</v>
      </c>
      <c r="C168" s="47" t="str">
        <f>IF(L168="","",L168)</f>
        <v/>
      </c>
      <c r="D168" s="48" t="str">
        <f t="shared" si="183"/>
        <v>sliced silverbeet leaves</v>
      </c>
      <c r="I168" s="63">
        <v>11</v>
      </c>
      <c r="J168" s="64"/>
      <c r="K168" s="64" t="s">
        <v>119</v>
      </c>
      <c r="L168" s="65"/>
      <c r="M168" s="55">
        <f>INDEX(itemGPerQty, MATCH(K168, itemNames, 0))</f>
        <v>0</v>
      </c>
      <c r="N168" s="55">
        <f>INDEX(itemMlPerQty, MATCH(K168, itemNames, 0))</f>
        <v>0</v>
      </c>
      <c r="O168" s="55">
        <f t="shared" si="184"/>
        <v>0</v>
      </c>
      <c r="P168" s="55">
        <f t="shared" si="185"/>
        <v>0</v>
      </c>
      <c r="Q168" s="55">
        <f>MROUND(IF(AND(J168 = "", L168 = ""), I168 * recipe04Scale, IF(ISNA(CONVERT(O168, "kg", L168)), CONVERT(P168 * recipe04Scale, "l", L168), CONVERT(O168 * recipe04Scale, "kg", L168))), roundTo)</f>
        <v>7.25</v>
      </c>
      <c r="R168" s="56">
        <f t="shared" si="186"/>
        <v>0</v>
      </c>
      <c r="S168" s="56">
        <f t="shared" si="187"/>
        <v>0</v>
      </c>
      <c r="T168" s="55">
        <f t="shared" si="188"/>
        <v>7.25</v>
      </c>
      <c r="V168" s="52" t="b">
        <f>INDEX(itemPrepMethods, MATCH(K168, itemNames, 0))="chop"</f>
        <v>1</v>
      </c>
      <c r="W168" s="66">
        <f t="shared" si="189"/>
        <v>7.25</v>
      </c>
      <c r="X168" s="67" t="str">
        <f t="shared" si="190"/>
        <v/>
      </c>
      <c r="Y168" s="67" t="str">
        <f t="shared" si="191"/>
        <v>sliced silverbeet leaves</v>
      </c>
      <c r="Z168" s="68"/>
      <c r="AA168" s="52" t="b">
        <f>INDEX(itemPrepMethods, MATCH(K168, itemNames, 0))="soak"</f>
        <v>0</v>
      </c>
      <c r="AB168" s="67" t="str">
        <f t="shared" si="192"/>
        <v/>
      </c>
      <c r="AC168" s="67" t="str">
        <f t="shared" si="193"/>
        <v/>
      </c>
      <c r="AD168" s="67" t="str">
        <f t="shared" si="194"/>
        <v/>
      </c>
      <c r="AE168" s="67"/>
    </row>
    <row r="169" spans="1:31" x14ac:dyDescent="0.25">
      <c r="A169" s="48" t="s">
        <v>22</v>
      </c>
      <c r="B169" s="61">
        <f t="shared" si="146"/>
        <v>0.75</v>
      </c>
      <c r="C169" s="47" t="str">
        <f>IF(L169="","",L169)</f>
        <v>tbs</v>
      </c>
      <c r="D169" s="48" t="str">
        <f t="shared" si="183"/>
        <v>salt</v>
      </c>
      <c r="I169" s="63">
        <v>1.1000000000000001</v>
      </c>
      <c r="J169" s="64" t="s">
        <v>15</v>
      </c>
      <c r="K169" s="64" t="s">
        <v>11</v>
      </c>
      <c r="L169" s="65" t="s">
        <v>15</v>
      </c>
      <c r="M169" s="55">
        <f>INDEX(itemGPerQty, MATCH(K169, itemNames, 0))</f>
        <v>2.5000000000000001E-2</v>
      </c>
      <c r="N169" s="55">
        <f>INDEX(itemMlPerQty, MATCH(K169, itemNames, 0))</f>
        <v>2.2180100000000001E-2</v>
      </c>
      <c r="O169" s="55">
        <f t="shared" si="184"/>
        <v>1.8333372324037089E-2</v>
      </c>
      <c r="P169" s="55">
        <f t="shared" si="185"/>
        <v>1.6265441259374999E-2</v>
      </c>
      <c r="Q169" s="55">
        <f>MROUND(IF(AND(J169 = "", L169 = ""), I169 * recipe04Scale, IF(ISNA(CONVERT(O169, "kg", L169)), CONVERT(P169 * recipe04Scale, "l", L169), CONVERT(O169 * recipe04Scale, "kg", L169))), roundTo)</f>
        <v>0.75</v>
      </c>
      <c r="R169" s="56">
        <f t="shared" si="186"/>
        <v>1.2500026584570742E-2</v>
      </c>
      <c r="S169" s="56">
        <f t="shared" si="187"/>
        <v>0</v>
      </c>
      <c r="T169" s="55">
        <f t="shared" si="188"/>
        <v>0</v>
      </c>
      <c r="V169" s="52" t="b">
        <f>INDEX(itemPrepMethods, MATCH(K169, itemNames, 0))="chop"</f>
        <v>0</v>
      </c>
      <c r="W169" s="66" t="str">
        <f t="shared" si="189"/>
        <v/>
      </c>
      <c r="X169" s="67" t="str">
        <f t="shared" si="190"/>
        <v/>
      </c>
      <c r="Y169" s="67" t="str">
        <f t="shared" si="191"/>
        <v/>
      </c>
      <c r="Z169" s="68"/>
      <c r="AA169" s="52" t="b">
        <f>INDEX(itemPrepMethods, MATCH(K169, itemNames, 0))="soak"</f>
        <v>0</v>
      </c>
      <c r="AB169" s="67" t="str">
        <f t="shared" si="192"/>
        <v/>
      </c>
      <c r="AC169" s="67" t="str">
        <f t="shared" si="193"/>
        <v/>
      </c>
      <c r="AD169" s="67" t="str">
        <f t="shared" si="194"/>
        <v/>
      </c>
      <c r="AE169" s="67"/>
    </row>
    <row r="170" spans="1:31" ht="15.75" x14ac:dyDescent="0.25">
      <c r="A170" s="87"/>
      <c r="B170" s="87"/>
      <c r="C170" s="87"/>
      <c r="D170" s="87"/>
      <c r="E170" s="50"/>
      <c r="F170" s="50"/>
      <c r="G170" s="55"/>
      <c r="H170" s="55"/>
      <c r="I170" s="75"/>
      <c r="J170" s="50"/>
      <c r="K170" s="50"/>
      <c r="L170" s="76"/>
      <c r="M170" s="75"/>
      <c r="N170" s="75"/>
      <c r="O170" s="75"/>
      <c r="P170" s="75"/>
      <c r="Q170" s="50"/>
      <c r="R170" s="77"/>
      <c r="S170" s="77"/>
      <c r="T170" s="75"/>
      <c r="U170" s="50"/>
      <c r="W170" s="97"/>
      <c r="X170" s="97"/>
      <c r="Y170" s="97"/>
      <c r="Z170" s="97"/>
      <c r="AA170" s="81"/>
      <c r="AB170" s="97"/>
      <c r="AC170" s="97"/>
      <c r="AD170" s="97"/>
      <c r="AE170" s="97"/>
    </row>
    <row r="171" spans="1:31" x14ac:dyDescent="0.25">
      <c r="A171" s="84" t="s">
        <v>316</v>
      </c>
      <c r="B171" s="84"/>
      <c r="C171" s="84"/>
      <c r="D171" s="84"/>
      <c r="E171" s="50"/>
      <c r="F171" s="50"/>
      <c r="G171" s="55"/>
      <c r="H171" s="55"/>
      <c r="I171" s="75"/>
      <c r="J171" s="50"/>
      <c r="K171" s="50"/>
      <c r="L171" s="76"/>
      <c r="M171" s="75"/>
      <c r="N171" s="75"/>
      <c r="O171" s="75"/>
      <c r="P171" s="75"/>
      <c r="Q171" s="50"/>
      <c r="R171" s="77"/>
      <c r="S171" s="77"/>
      <c r="T171" s="75"/>
      <c r="U171" s="50"/>
      <c r="W171" s="97"/>
      <c r="X171" s="97"/>
      <c r="Y171" s="97"/>
      <c r="Z171" s="97"/>
      <c r="AA171" s="81"/>
      <c r="AB171" s="97"/>
      <c r="AC171" s="97"/>
      <c r="AD171" s="97"/>
      <c r="AE171" s="97"/>
    </row>
    <row r="172" spans="1:31" x14ac:dyDescent="0.25">
      <c r="A172" s="48" t="s">
        <v>22</v>
      </c>
      <c r="B172" s="61">
        <f t="shared" si="146"/>
        <v>1.25</v>
      </c>
      <c r="C172" s="47" t="str">
        <f>IF(L172="","",L172)</f>
        <v/>
      </c>
      <c r="D172" s="48" t="str">
        <f t="shared" ref="D172:D176" si="195">_xlfn.CONCAT(K172, U172)</f>
        <v>tins coconut cream</v>
      </c>
      <c r="I172" s="63">
        <v>2</v>
      </c>
      <c r="J172" s="64"/>
      <c r="K172" s="64" t="s">
        <v>118</v>
      </c>
      <c r="L172" s="65"/>
      <c r="M172" s="55">
        <f>INDEX(itemGPerQty, MATCH(K172, itemNames, 0))</f>
        <v>0</v>
      </c>
      <c r="N172" s="55">
        <f>INDEX(itemMlPerQty, MATCH(K172, itemNames, 0))</f>
        <v>0</v>
      </c>
      <c r="O172" s="55">
        <f t="shared" ref="O172:O173" si="196">IF(J172 = "", I172 * M172, IF(ISNA(CONVERT(I172, J172, "kg")), CONVERT(I172, J172, "l") * IF(N172 &lt;&gt; 0, M172 / N172, 0), CONVERT(I172, J172, "kg")))</f>
        <v>0</v>
      </c>
      <c r="P172" s="55">
        <f t="shared" ref="P172:P173" si="197">IF(J172 = "", I172 * N172, IF(ISNA(CONVERT(I172, J172, "l")), CONVERT(I172, J172, "kg") * IF(M172 &lt;&gt; 0, N172 / M172, 0), CONVERT(I172, J172, "l")))</f>
        <v>0</v>
      </c>
      <c r="Q172" s="55">
        <f>MROUND(IF(AND(J172 = "", L172 = ""), I172 * recipe04Scale, IF(ISNA(CONVERT(O172, "kg", L172)), CONVERT(P172 * recipe04Scale, "l", L172), CONVERT(O172 * recipe04Scale, "kg", L172))), roundTo)</f>
        <v>1.25</v>
      </c>
      <c r="R172" s="56">
        <f t="shared" ref="R172:R173" si="198">IF(L172 = "", Q172 * M172, IF(ISNA(CONVERT(Q172, L172, "kg")), CONVERT(Q172, L172, "l") * IF(N172 &lt;&gt; 0, M172 / N172, 0), CONVERT(Q172, L172, "kg")))</f>
        <v>0</v>
      </c>
      <c r="S172" s="56">
        <f t="shared" ref="S172:S173" si="199">IF(R172 = 0, IF(L172 = "", Q172 * N172, IF(ISNA(CONVERT(Q172, L172, "l")), CONVERT(Q172, L172, "kg") * IF(M172 &lt;&gt; 0, N172 / M172, 0), CONVERT(Q172, L172, "l"))), 0)</f>
        <v>0</v>
      </c>
      <c r="T172" s="55">
        <f t="shared" ref="T172:T173" si="200">IF(AND(R172 = 0, S172 = 0, J172 = "", L172 = ""), Q172, 0)</f>
        <v>1.25</v>
      </c>
      <c r="V172" s="52" t="b">
        <f>INDEX(itemPrepMethods, MATCH(K172, itemNames, 0))="chop"</f>
        <v>0</v>
      </c>
      <c r="W172" s="66" t="str">
        <f t="shared" ref="W172:W176" si="201">IF(V172, Q172, "")</f>
        <v/>
      </c>
      <c r="X172" s="67" t="str">
        <f t="shared" ref="X172:X176" si="202">IF(V172, IF(L172 = "", "", L172), "")</f>
        <v/>
      </c>
      <c r="Y172" s="67" t="str">
        <f t="shared" ref="Y172:Y176" si="203">IF(V172, K172, "")</f>
        <v/>
      </c>
      <c r="Z172" s="68"/>
      <c r="AA172" s="52" t="b">
        <f>INDEX(itemPrepMethods, MATCH(K172, itemNames, 0))="soak"</f>
        <v>0</v>
      </c>
      <c r="AB172" s="67" t="str">
        <f t="shared" ref="AB172:AB176" si="204">IF(AA172, Q172, "")</f>
        <v/>
      </c>
      <c r="AC172" s="67" t="str">
        <f t="shared" ref="AC172:AC176" si="205">IF(AA172, IF(L172 = "", "", L172), "")</f>
        <v/>
      </c>
      <c r="AD172" s="67" t="str">
        <f t="shared" ref="AD172:AD176" si="206">IF(AA172, K172, "")</f>
        <v/>
      </c>
      <c r="AE172" s="67"/>
    </row>
    <row r="173" spans="1:31" x14ac:dyDescent="0.25">
      <c r="A173" s="48" t="s">
        <v>22</v>
      </c>
      <c r="B173" s="61">
        <f t="shared" si="146"/>
        <v>4</v>
      </c>
      <c r="C173" s="47" t="str">
        <f>IF(L173="","",L173)</f>
        <v/>
      </c>
      <c r="D173" s="48" t="str">
        <f t="shared" si="195"/>
        <v>tins chickpeas. Rinse and drain first</v>
      </c>
      <c r="I173" s="63">
        <v>6</v>
      </c>
      <c r="J173" s="63"/>
      <c r="K173" s="63" t="s">
        <v>92</v>
      </c>
      <c r="L173" s="65"/>
      <c r="M173" s="55">
        <f>INDEX(itemGPerQty, MATCH(K173, itemNames, 0))</f>
        <v>0</v>
      </c>
      <c r="N173" s="55">
        <f>INDEX(itemMlPerQty, MATCH(K173, itemNames, 0))</f>
        <v>0</v>
      </c>
      <c r="O173" s="55">
        <f t="shared" si="196"/>
        <v>0</v>
      </c>
      <c r="P173" s="55">
        <f t="shared" si="197"/>
        <v>0</v>
      </c>
      <c r="Q173" s="55">
        <f>MROUND(IF(AND(J173 = "", L173 = ""), I173 * recipe04Scale, IF(ISNA(CONVERT(O173, "kg", L173)), CONVERT(P173 * recipe04Scale, "l", L173), CONVERT(O173 * recipe04Scale, "kg", L173))), roundTo)</f>
        <v>4</v>
      </c>
      <c r="R173" s="56">
        <f t="shared" si="198"/>
        <v>0</v>
      </c>
      <c r="S173" s="56">
        <f t="shared" si="199"/>
        <v>0</v>
      </c>
      <c r="T173" s="55">
        <f t="shared" si="200"/>
        <v>4</v>
      </c>
      <c r="U173" s="52" t="s">
        <v>310</v>
      </c>
      <c r="V173" s="52" t="b">
        <f>INDEX(itemPrepMethods, MATCH(K173, itemNames, 0))="chop"</f>
        <v>0</v>
      </c>
      <c r="W173" s="66" t="str">
        <f t="shared" si="201"/>
        <v/>
      </c>
      <c r="X173" s="67" t="str">
        <f t="shared" si="202"/>
        <v/>
      </c>
      <c r="Y173" s="67" t="str">
        <f t="shared" si="203"/>
        <v/>
      </c>
      <c r="Z173" s="68"/>
      <c r="AA173" s="52" t="b">
        <f>INDEX(itemPrepMethods, MATCH(K173, itemNames, 0))="soak"</f>
        <v>0</v>
      </c>
      <c r="AB173" s="67" t="str">
        <f t="shared" si="204"/>
        <v/>
      </c>
      <c r="AC173" s="67" t="str">
        <f t="shared" si="205"/>
        <v/>
      </c>
      <c r="AD173" s="67" t="str">
        <f t="shared" si="206"/>
        <v/>
      </c>
      <c r="AE173" s="67"/>
    </row>
    <row r="174" spans="1:31" x14ac:dyDescent="0.25">
      <c r="A174" s="48" t="s">
        <v>22</v>
      </c>
      <c r="B174" s="61"/>
      <c r="C174" s="47" t="str">
        <f>IF(L174="","",L174)</f>
        <v/>
      </c>
      <c r="D174" s="48" t="str">
        <f t="shared" si="195"/>
        <v>water, if required</v>
      </c>
      <c r="I174" s="55"/>
      <c r="K174" s="64" t="s">
        <v>49</v>
      </c>
      <c r="L174" s="52"/>
      <c r="M174" s="52"/>
      <c r="N174" s="52"/>
      <c r="O174" s="52"/>
      <c r="P174" s="52"/>
      <c r="U174" s="52" t="s">
        <v>273</v>
      </c>
      <c r="V174" s="52" t="b">
        <f>INDEX(itemPrepMethods, MATCH(K174, itemNames, 0))="chop"</f>
        <v>0</v>
      </c>
      <c r="W174" s="66" t="str">
        <f t="shared" si="201"/>
        <v/>
      </c>
      <c r="X174" s="67" t="str">
        <f t="shared" si="202"/>
        <v/>
      </c>
      <c r="Y174" s="67" t="str">
        <f t="shared" si="203"/>
        <v/>
      </c>
      <c r="Z174" s="68"/>
      <c r="AA174" s="52" t="b">
        <f>INDEX(itemPrepMethods, MATCH(K174, itemNames, 0))="soak"</f>
        <v>0</v>
      </c>
      <c r="AB174" s="67" t="str">
        <f t="shared" si="204"/>
        <v/>
      </c>
      <c r="AC174" s="67" t="str">
        <f t="shared" si="205"/>
        <v/>
      </c>
      <c r="AD174" s="67" t="str">
        <f t="shared" si="206"/>
        <v/>
      </c>
      <c r="AE174" s="67"/>
    </row>
    <row r="175" spans="1:31" x14ac:dyDescent="0.25">
      <c r="A175" s="48" t="s">
        <v>22</v>
      </c>
      <c r="B175" s="61"/>
      <c r="C175" s="47" t="str">
        <f>IF(L175="","",L175)</f>
        <v/>
      </c>
      <c r="D175" s="48" t="str">
        <f t="shared" si="195"/>
        <v>salt, to taste</v>
      </c>
      <c r="I175" s="55"/>
      <c r="K175" s="64" t="s">
        <v>11</v>
      </c>
      <c r="L175" s="52"/>
      <c r="M175" s="52"/>
      <c r="N175" s="52"/>
      <c r="O175" s="52"/>
      <c r="P175" s="52"/>
      <c r="U175" s="52" t="s">
        <v>272</v>
      </c>
      <c r="V175" s="52" t="b">
        <f>INDEX(itemPrepMethods, MATCH(K175, itemNames, 0))="chop"</f>
        <v>0</v>
      </c>
      <c r="W175" s="66" t="str">
        <f t="shared" si="201"/>
        <v/>
      </c>
      <c r="X175" s="67" t="str">
        <f t="shared" si="202"/>
        <v/>
      </c>
      <c r="Y175" s="67" t="str">
        <f t="shared" si="203"/>
        <v/>
      </c>
      <c r="Z175" s="68"/>
      <c r="AA175" s="52" t="b">
        <f>INDEX(itemPrepMethods, MATCH(K175, itemNames, 0))="soak"</f>
        <v>0</v>
      </c>
      <c r="AB175" s="67" t="str">
        <f t="shared" si="204"/>
        <v/>
      </c>
      <c r="AC175" s="67" t="str">
        <f t="shared" si="205"/>
        <v/>
      </c>
      <c r="AD175" s="67" t="str">
        <f t="shared" si="206"/>
        <v/>
      </c>
      <c r="AE175" s="67"/>
    </row>
    <row r="176" spans="1:31" x14ac:dyDescent="0.25">
      <c r="A176" s="48" t="s">
        <v>22</v>
      </c>
      <c r="B176" s="61"/>
      <c r="C176" s="47" t="str">
        <f>IF(L176="","",L176)</f>
        <v/>
      </c>
      <c r="D176" s="48" t="str">
        <f t="shared" si="195"/>
        <v>ground black pepper, to taste</v>
      </c>
      <c r="I176" s="55"/>
      <c r="K176" s="64" t="s">
        <v>86</v>
      </c>
      <c r="L176" s="52"/>
      <c r="M176" s="52"/>
      <c r="N176" s="52"/>
      <c r="O176" s="52"/>
      <c r="P176" s="52"/>
      <c r="U176" s="52" t="s">
        <v>272</v>
      </c>
      <c r="V176" s="52" t="b">
        <f>INDEX(itemPrepMethods, MATCH(K176, itemNames, 0))="chop"</f>
        <v>0</v>
      </c>
      <c r="W176" s="66" t="str">
        <f t="shared" si="201"/>
        <v/>
      </c>
      <c r="X176" s="67" t="str">
        <f t="shared" si="202"/>
        <v/>
      </c>
      <c r="Y176" s="67" t="str">
        <f t="shared" si="203"/>
        <v/>
      </c>
      <c r="Z176" s="68"/>
      <c r="AA176" s="52" t="b">
        <f>INDEX(itemPrepMethods, MATCH(K176, itemNames, 0))="soak"</f>
        <v>0</v>
      </c>
      <c r="AB176" s="67" t="str">
        <f t="shared" si="204"/>
        <v/>
      </c>
      <c r="AC176" s="67" t="str">
        <f t="shared" si="205"/>
        <v/>
      </c>
      <c r="AD176" s="67" t="str">
        <f t="shared" si="206"/>
        <v/>
      </c>
      <c r="AE176" s="67"/>
    </row>
    <row r="177" spans="1:31" ht="15.75" x14ac:dyDescent="0.25">
      <c r="A177" s="87"/>
      <c r="B177" s="87"/>
      <c r="C177" s="87"/>
      <c r="D177" s="87"/>
      <c r="E177" s="50"/>
      <c r="F177" s="50"/>
      <c r="G177" s="55"/>
      <c r="H177" s="55"/>
      <c r="I177" s="75"/>
      <c r="J177" s="50"/>
      <c r="K177" s="50"/>
      <c r="L177" s="76"/>
      <c r="M177" s="75"/>
      <c r="N177" s="75"/>
      <c r="O177" s="75"/>
      <c r="P177" s="75"/>
      <c r="Q177" s="50"/>
      <c r="R177" s="77"/>
      <c r="S177" s="77"/>
      <c r="T177" s="75"/>
      <c r="U177" s="50"/>
    </row>
    <row r="178" spans="1:31" x14ac:dyDescent="0.25">
      <c r="A178" s="84" t="s">
        <v>317</v>
      </c>
      <c r="B178" s="84"/>
      <c r="C178" s="84"/>
      <c r="D178" s="84"/>
      <c r="E178" s="50"/>
      <c r="F178" s="50"/>
      <c r="G178" s="55"/>
      <c r="H178" s="55"/>
      <c r="I178" s="75"/>
      <c r="J178" s="50"/>
      <c r="K178" s="50"/>
      <c r="L178" s="76"/>
      <c r="M178" s="75"/>
      <c r="N178" s="75"/>
      <c r="O178" s="75"/>
      <c r="P178" s="75"/>
      <c r="Q178" s="50"/>
      <c r="R178" s="77"/>
      <c r="S178" s="77"/>
      <c r="T178" s="75"/>
      <c r="U178" s="50"/>
    </row>
    <row r="179" spans="1:31" ht="15.75" x14ac:dyDescent="0.25">
      <c r="A179" s="83" t="s">
        <v>30</v>
      </c>
      <c r="B179" s="83"/>
      <c r="C179" s="83"/>
      <c r="D179" s="83"/>
      <c r="E179" s="51" t="s">
        <v>145</v>
      </c>
      <c r="F179" s="82" t="s">
        <v>88</v>
      </c>
      <c r="G179" s="82"/>
      <c r="H179" s="55"/>
    </row>
    <row r="180" spans="1:31" ht="24" x14ac:dyDescent="0.2">
      <c r="A180" s="83" t="s">
        <v>318</v>
      </c>
      <c r="B180" s="83"/>
      <c r="C180" s="83"/>
      <c r="D180" s="83"/>
      <c r="E180" s="50" t="s">
        <v>60</v>
      </c>
      <c r="F180" s="55">
        <v>15</v>
      </c>
      <c r="G180" s="55"/>
      <c r="H180" s="55"/>
      <c r="I180" s="92" t="s">
        <v>58</v>
      </c>
      <c r="J180" s="93" t="s">
        <v>59</v>
      </c>
      <c r="K180" s="93" t="s">
        <v>18</v>
      </c>
      <c r="L180" s="94" t="s">
        <v>57</v>
      </c>
      <c r="M180" s="92" t="s">
        <v>159</v>
      </c>
      <c r="N180" s="92" t="s">
        <v>160</v>
      </c>
      <c r="O180" s="92" t="s">
        <v>161</v>
      </c>
      <c r="P180" s="92" t="s">
        <v>162</v>
      </c>
      <c r="Q180" s="93" t="s">
        <v>254</v>
      </c>
      <c r="R180" s="95" t="s">
        <v>122</v>
      </c>
      <c r="S180" s="95" t="s">
        <v>123</v>
      </c>
      <c r="T180" s="92" t="s">
        <v>121</v>
      </c>
      <c r="U180" s="93" t="s">
        <v>23</v>
      </c>
      <c r="V180" s="93" t="s">
        <v>266</v>
      </c>
      <c r="W180" s="96" t="s">
        <v>263</v>
      </c>
      <c r="X180" s="93" t="s">
        <v>264</v>
      </c>
      <c r="Y180" s="93" t="s">
        <v>265</v>
      </c>
      <c r="Z180" s="93" t="s">
        <v>379</v>
      </c>
      <c r="AA180" s="93" t="s">
        <v>267</v>
      </c>
      <c r="AB180" s="93" t="s">
        <v>268</v>
      </c>
      <c r="AC180" s="93" t="s">
        <v>269</v>
      </c>
      <c r="AD180" s="93" t="s">
        <v>270</v>
      </c>
      <c r="AE180" s="93" t="s">
        <v>380</v>
      </c>
    </row>
    <row r="181" spans="1:31" ht="15.75" thickBot="1" x14ac:dyDescent="0.3">
      <c r="A181" s="84"/>
      <c r="B181" s="84"/>
      <c r="C181" s="84"/>
      <c r="D181" s="84"/>
      <c r="E181" s="50" t="s">
        <v>61</v>
      </c>
      <c r="F181" s="55">
        <v>10</v>
      </c>
      <c r="G181" s="55"/>
      <c r="H181" s="55"/>
      <c r="I181" s="75"/>
      <c r="J181" s="50"/>
      <c r="K181" s="50"/>
      <c r="L181" s="76"/>
      <c r="M181" s="75"/>
      <c r="N181" s="75"/>
      <c r="O181" s="75"/>
      <c r="P181" s="75"/>
      <c r="Q181" s="50"/>
      <c r="R181" s="77"/>
      <c r="S181" s="77"/>
      <c r="T181" s="75"/>
      <c r="U181" s="50"/>
      <c r="V181" s="50"/>
      <c r="W181" s="70"/>
      <c r="X181" s="50"/>
      <c r="Y181" s="50"/>
      <c r="Z181" s="49"/>
      <c r="AA181" s="50"/>
      <c r="AB181" s="50"/>
      <c r="AC181" s="50"/>
      <c r="AD181" s="50"/>
      <c r="AE181" s="50"/>
    </row>
    <row r="182" spans="1:31" ht="15.75" thickBot="1" x14ac:dyDescent="0.3">
      <c r="A182" s="84" t="s">
        <v>319</v>
      </c>
      <c r="B182" s="84"/>
      <c r="C182" s="84"/>
      <c r="D182" s="84"/>
      <c r="E182" s="50" t="s">
        <v>17</v>
      </c>
      <c r="F182" s="59">
        <f>F181/F180</f>
        <v>0.66666666666666663</v>
      </c>
      <c r="G182" s="60" t="s">
        <v>165</v>
      </c>
      <c r="H182" s="62"/>
      <c r="I182" s="55"/>
    </row>
    <row r="183" spans="1:31" x14ac:dyDescent="0.25">
      <c r="A183" s="48" t="s">
        <v>22</v>
      </c>
      <c r="B183" s="61">
        <f>Q183</f>
        <v>3</v>
      </c>
      <c r="C183" s="47" t="str">
        <f>IF(L183="","",L183)</f>
        <v>l</v>
      </c>
      <c r="D183" s="48" t="str">
        <f>_xlfn.CONCAT(K183, U183)</f>
        <v>vegetable stock</v>
      </c>
      <c r="I183" s="63">
        <v>4.5</v>
      </c>
      <c r="J183" s="64" t="s">
        <v>62</v>
      </c>
      <c r="K183" s="64" t="s">
        <v>63</v>
      </c>
      <c r="L183" s="65" t="s">
        <v>62</v>
      </c>
      <c r="M183" s="55">
        <f>INDEX(itemGPerQty, MATCH(K183, itemNames, 0))</f>
        <v>0</v>
      </c>
      <c r="N183" s="55">
        <f>INDEX(itemMlPerQty, MATCH(K183, itemNames, 0))</f>
        <v>0</v>
      </c>
      <c r="O183" s="55">
        <f>IF(J183 = "", I183 * M183, IF(ISNA(CONVERT(I183, J183, "kg")), CONVERT(I183, J183, "l") * IF(N183 &lt;&gt; 0, M183 / N183, 0), CONVERT(I183, J183, "kg")))</f>
        <v>0</v>
      </c>
      <c r="P183" s="55">
        <f>IF(J183 = "", I183 * N183, IF(ISNA(CONVERT(I183, J183, "l")), CONVERT(I183, J183, "kg") * IF(M183 &lt;&gt; 0, N183 / M183, 0), CONVERT(I183, J183, "l")))</f>
        <v>4.5</v>
      </c>
      <c r="Q183" s="55">
        <f>MROUND(IF(AND(J183 = "", L183 = ""), I183 * recipe05Scale, IF(ISNA(CONVERT(O183, "kg", L183)), CONVERT(P183 * recipe05Scale, "l", L183), CONVERT(O183 * recipe05Scale, "kg", L183))), roundTo)</f>
        <v>3</v>
      </c>
      <c r="R183" s="56">
        <f>IF(L183 = "", Q183 * M183, IF(ISNA(CONVERT(Q183, L183, "kg")), CONVERT(Q183, L183, "l") * IF(N183 &lt;&gt; 0, M183 / N183, 0), CONVERT(Q183, L183, "kg")))</f>
        <v>0</v>
      </c>
      <c r="S183" s="56">
        <f>IF(R183 = 0, IF(L183 = "", Q183 * N183, IF(ISNA(CONVERT(Q183, L183, "l")), CONVERT(Q183, L183, "kg") * IF(M183 &lt;&gt; 0, N183 / M183, 0), CONVERT(Q183, L183, "l"))), 0)</f>
        <v>3</v>
      </c>
      <c r="T183" s="55">
        <f>IF(AND(R183 = 0, S183 = 0, J183 = "", L183 = ""), Q183, 0)</f>
        <v>0</v>
      </c>
      <c r="V183" s="52" t="b">
        <f>INDEX(itemPrepMethods, MATCH(K183, itemNames, 0))="chop"</f>
        <v>0</v>
      </c>
      <c r="W183" s="66" t="str">
        <f>IF(V183, Q183, "")</f>
        <v/>
      </c>
      <c r="X183" s="67" t="str">
        <f>IF(V183, IF(L183 = "", "", L183), "")</f>
        <v/>
      </c>
      <c r="Y183" s="67" t="str">
        <f>IF(V183, K183, "")</f>
        <v/>
      </c>
      <c r="Z183" s="68"/>
      <c r="AA183" s="52" t="b">
        <f>INDEX(itemPrepMethods, MATCH(K183, itemNames, 0))="soak"</f>
        <v>0</v>
      </c>
      <c r="AB183" s="67" t="str">
        <f>IF(AA183, Q183, "")</f>
        <v/>
      </c>
      <c r="AC183" s="67" t="str">
        <f>IF(AA183, IF(L183 = "", "", L183), "")</f>
        <v/>
      </c>
      <c r="AD183" s="67" t="str">
        <f>IF(AA183, K183, "")</f>
        <v/>
      </c>
      <c r="AE183" s="67"/>
    </row>
    <row r="184" spans="1:31" ht="15.75" x14ac:dyDescent="0.25">
      <c r="A184" s="87"/>
      <c r="B184" s="87"/>
      <c r="C184" s="87"/>
      <c r="D184" s="87"/>
      <c r="E184" s="50"/>
      <c r="F184" s="50"/>
      <c r="G184" s="55"/>
      <c r="H184" s="55"/>
      <c r="I184" s="75"/>
      <c r="J184" s="50"/>
      <c r="K184" s="50"/>
      <c r="L184" s="76"/>
      <c r="M184" s="75"/>
      <c r="N184" s="75"/>
      <c r="O184" s="75"/>
      <c r="P184" s="75"/>
      <c r="Q184" s="50"/>
      <c r="R184" s="77"/>
      <c r="S184" s="77"/>
      <c r="T184" s="75"/>
      <c r="U184" s="50"/>
      <c r="W184" s="97"/>
      <c r="X184" s="97"/>
      <c r="Y184" s="97"/>
      <c r="Z184" s="97"/>
      <c r="AA184" s="81"/>
      <c r="AB184" s="97"/>
      <c r="AC184" s="97"/>
      <c r="AD184" s="97"/>
      <c r="AE184" s="97"/>
    </row>
    <row r="185" spans="1:31" x14ac:dyDescent="0.25">
      <c r="A185" s="84" t="s">
        <v>131</v>
      </c>
      <c r="B185" s="84"/>
      <c r="C185" s="84"/>
      <c r="D185" s="84"/>
      <c r="E185" s="50"/>
      <c r="F185" s="50"/>
      <c r="G185" s="55"/>
      <c r="H185" s="55"/>
      <c r="I185" s="75"/>
      <c r="J185" s="50"/>
      <c r="K185" s="50"/>
      <c r="L185" s="76"/>
      <c r="M185" s="75"/>
      <c r="N185" s="75"/>
      <c r="O185" s="75"/>
      <c r="P185" s="75"/>
      <c r="Q185" s="50"/>
      <c r="R185" s="77"/>
      <c r="S185" s="77"/>
      <c r="T185" s="75"/>
      <c r="U185" s="50"/>
      <c r="W185" s="97"/>
      <c r="X185" s="97"/>
      <c r="Y185" s="97"/>
      <c r="Z185" s="97"/>
      <c r="AA185" s="81"/>
      <c r="AB185" s="97"/>
      <c r="AC185" s="97"/>
      <c r="AD185" s="97"/>
      <c r="AE185" s="97"/>
    </row>
    <row r="186" spans="1:31" x14ac:dyDescent="0.25">
      <c r="A186" s="48" t="s">
        <v>22</v>
      </c>
      <c r="B186" s="61">
        <f t="shared" ref="B186:B201" si="207">Q186</f>
        <v>16</v>
      </c>
      <c r="C186" s="47" t="str">
        <f t="shared" ref="C186:C210" si="208">IF(L186="","",L186)</f>
        <v/>
      </c>
      <c r="D186" s="48" t="str">
        <f t="shared" ref="D186:D210" si="209">_xlfn.CONCAT(K186, U186)</f>
        <v>chopped kumara</v>
      </c>
      <c r="I186" s="63">
        <v>24</v>
      </c>
      <c r="J186" s="64"/>
      <c r="K186" s="64" t="s">
        <v>187</v>
      </c>
      <c r="L186" s="65"/>
      <c r="M186" s="55">
        <f t="shared" ref="M186:M201" si="210">INDEX(itemGPerQty, MATCH(K186, itemNames, 0))</f>
        <v>0.34</v>
      </c>
      <c r="N186" s="55">
        <f t="shared" ref="N186:N201" si="211">INDEX(itemMlPerQty, MATCH(K186, itemNames, 0))</f>
        <v>0</v>
      </c>
      <c r="O186" s="55">
        <f t="shared" ref="O186:O201" si="212">IF(J186 = "", I186 * M186, IF(ISNA(CONVERT(I186, J186, "kg")), CONVERT(I186, J186, "l") * IF(N186 &lt;&gt; 0, M186 / N186, 0), CONVERT(I186, J186, "kg")))</f>
        <v>8.16</v>
      </c>
      <c r="P186" s="55">
        <f t="shared" ref="P186:P201" si="213">IF(J186 = "", I186 * N186, IF(ISNA(CONVERT(I186, J186, "l")), CONVERT(I186, J186, "kg") * IF(M186 &lt;&gt; 0, N186 / M186, 0), CONVERT(I186, J186, "l")))</f>
        <v>0</v>
      </c>
      <c r="Q186" s="55">
        <f>MROUND(IF(AND(J186 = "", L186 = ""), I186 * recipe05Scale, IF(ISNA(CONVERT(O186, "kg", L186)), CONVERT(P186 * recipe05Scale, "l", L186), CONVERT(O186 * recipe05Scale, "kg", L186))), roundTo)</f>
        <v>16</v>
      </c>
      <c r="R186" s="56">
        <f t="shared" ref="R186:R201" si="214">IF(L186 = "", Q186 * M186, IF(ISNA(CONVERT(Q186, L186, "kg")), CONVERT(Q186, L186, "l") * IF(N186 &lt;&gt; 0, M186 / N186, 0), CONVERT(Q186, L186, "kg")))</f>
        <v>5.44</v>
      </c>
      <c r="S186" s="56">
        <f t="shared" ref="S186:S201" si="215">IF(R186 = 0, IF(L186 = "", Q186 * N186, IF(ISNA(CONVERT(Q186, L186, "l")), CONVERT(Q186, L186, "kg") * IF(M186 &lt;&gt; 0, N186 / M186, 0), CONVERT(Q186, L186, "l"))), 0)</f>
        <v>0</v>
      </c>
      <c r="T186" s="55">
        <f t="shared" ref="T186:T201" si="216">IF(AND(R186 = 0, S186 = 0, J186 = "", L186 = ""), Q186, 0)</f>
        <v>0</v>
      </c>
      <c r="V186" s="52" t="b">
        <f>INDEX(itemPrepMethods, MATCH(K186, itemNames, 0))="chop"</f>
        <v>1</v>
      </c>
      <c r="W186" s="66">
        <f t="shared" ref="W186:W210" si="217">IF(V186, Q186, "")</f>
        <v>16</v>
      </c>
      <c r="X186" s="67" t="str">
        <f t="shared" ref="X186:X210" si="218">IF(V186, IF(L186 = "", "", L186), "")</f>
        <v/>
      </c>
      <c r="Y186" s="67" t="str">
        <f t="shared" ref="Y186:Y210" si="219">IF(V186, K186, "")</f>
        <v>chopped kumara</v>
      </c>
      <c r="Z186" s="68"/>
      <c r="AA186" s="52" t="b">
        <f>INDEX(itemPrepMethods, MATCH(K186, itemNames, 0))="soak"</f>
        <v>0</v>
      </c>
      <c r="AB186" s="67" t="str">
        <f t="shared" ref="AB186:AB210" si="220">IF(AA186, Q186, "")</f>
        <v/>
      </c>
      <c r="AC186" s="67" t="str">
        <f t="shared" ref="AC186:AC210" si="221">IF(AA186, IF(L186 = "", "", L186), "")</f>
        <v/>
      </c>
      <c r="AD186" s="67" t="str">
        <f t="shared" ref="AD186:AD210" si="222">IF(AA186, K186, "")</f>
        <v/>
      </c>
      <c r="AE186" s="67"/>
    </row>
    <row r="187" spans="1:31" x14ac:dyDescent="0.25">
      <c r="A187" s="48" t="s">
        <v>22</v>
      </c>
      <c r="B187" s="61">
        <f t="shared" si="207"/>
        <v>8</v>
      </c>
      <c r="C187" s="47" t="str">
        <f t="shared" si="208"/>
        <v/>
      </c>
      <c r="D187" s="48" t="str">
        <f t="shared" si="209"/>
        <v>chopped carrots</v>
      </c>
      <c r="I187" s="63">
        <v>12</v>
      </c>
      <c r="J187" s="64"/>
      <c r="K187" s="64" t="s">
        <v>5</v>
      </c>
      <c r="L187" s="65"/>
      <c r="M187" s="55">
        <f t="shared" si="210"/>
        <v>0.14833333333333334</v>
      </c>
      <c r="N187" s="55">
        <f t="shared" si="211"/>
        <v>0.19999999999999998</v>
      </c>
      <c r="O187" s="55">
        <f t="shared" si="212"/>
        <v>1.7800000000000002</v>
      </c>
      <c r="P187" s="55">
        <f t="shared" si="213"/>
        <v>2.4</v>
      </c>
      <c r="Q187" s="55">
        <f>MROUND(IF(AND(J187 = "", L187 = ""), I187 * recipe05Scale, IF(ISNA(CONVERT(O187, "kg", L187)), CONVERT(P187 * recipe05Scale, "l", L187), CONVERT(O187 * recipe05Scale, "kg", L187))), roundTo)</f>
        <v>8</v>
      </c>
      <c r="R187" s="56">
        <f t="shared" si="214"/>
        <v>1.1866666666666668</v>
      </c>
      <c r="S187" s="56">
        <f t="shared" si="215"/>
        <v>0</v>
      </c>
      <c r="T187" s="55">
        <f t="shared" si="216"/>
        <v>0</v>
      </c>
      <c r="V187" s="52" t="b">
        <f>INDEX(itemPrepMethods, MATCH(K187, itemNames, 0))="chop"</f>
        <v>1</v>
      </c>
      <c r="W187" s="66">
        <f t="shared" si="217"/>
        <v>8</v>
      </c>
      <c r="X187" s="67" t="str">
        <f t="shared" si="218"/>
        <v/>
      </c>
      <c r="Y187" s="67" t="str">
        <f t="shared" si="219"/>
        <v>chopped carrots</v>
      </c>
      <c r="Z187" s="68"/>
      <c r="AA187" s="52" t="b">
        <f>INDEX(itemPrepMethods, MATCH(K187, itemNames, 0))="soak"</f>
        <v>0</v>
      </c>
      <c r="AB187" s="67" t="str">
        <f t="shared" si="220"/>
        <v/>
      </c>
      <c r="AC187" s="67" t="str">
        <f t="shared" si="221"/>
        <v/>
      </c>
      <c r="AD187" s="67" t="str">
        <f t="shared" si="222"/>
        <v/>
      </c>
      <c r="AE187" s="67"/>
    </row>
    <row r="188" spans="1:31" x14ac:dyDescent="0.25">
      <c r="A188" s="48" t="s">
        <v>22</v>
      </c>
      <c r="B188" s="61"/>
      <c r="C188" s="47" t="str">
        <f>IF(L188="","",L188)</f>
        <v/>
      </c>
      <c r="D188" s="48" t="str">
        <f t="shared" si="209"/>
        <v>water, ONLY IF REQUIRED to completely cover vegetables</v>
      </c>
      <c r="I188" s="55"/>
      <c r="K188" s="64" t="s">
        <v>49</v>
      </c>
      <c r="L188" s="52"/>
      <c r="M188" s="52"/>
      <c r="N188" s="52"/>
      <c r="O188" s="52"/>
      <c r="P188" s="52"/>
      <c r="U188" s="52" t="s">
        <v>320</v>
      </c>
      <c r="V188" s="52" t="b">
        <f>INDEX(itemPrepMethods, MATCH(K188, itemNames, 0))="chop"</f>
        <v>0</v>
      </c>
      <c r="W188" s="66" t="str">
        <f t="shared" si="217"/>
        <v/>
      </c>
      <c r="X188" s="67" t="str">
        <f t="shared" si="218"/>
        <v/>
      </c>
      <c r="Y188" s="67" t="str">
        <f t="shared" si="219"/>
        <v/>
      </c>
      <c r="Z188" s="68"/>
      <c r="AA188" s="52" t="b">
        <f>INDEX(itemPrepMethods, MATCH(K188, itemNames, 0))="soak"</f>
        <v>0</v>
      </c>
      <c r="AB188" s="67" t="str">
        <f t="shared" si="220"/>
        <v/>
      </c>
      <c r="AC188" s="67" t="str">
        <f t="shared" si="221"/>
        <v/>
      </c>
      <c r="AD188" s="67" t="str">
        <f t="shared" si="222"/>
        <v/>
      </c>
      <c r="AE188" s="67"/>
    </row>
    <row r="189" spans="1:31" ht="15.75" x14ac:dyDescent="0.25">
      <c r="A189" s="87"/>
      <c r="B189" s="87"/>
      <c r="C189" s="87"/>
      <c r="D189" s="87"/>
      <c r="E189" s="50"/>
      <c r="F189" s="50"/>
      <c r="G189" s="55"/>
      <c r="H189" s="55"/>
      <c r="I189" s="75"/>
      <c r="J189" s="50"/>
      <c r="K189" s="50"/>
      <c r="L189" s="76"/>
      <c r="M189" s="75"/>
      <c r="N189" s="75"/>
      <c r="O189" s="75"/>
      <c r="P189" s="75"/>
      <c r="Q189" s="50"/>
      <c r="R189" s="77"/>
      <c r="S189" s="77"/>
      <c r="T189" s="75"/>
      <c r="U189" s="50"/>
      <c r="W189" s="97"/>
      <c r="X189" s="97"/>
      <c r="Y189" s="97"/>
      <c r="Z189" s="97"/>
      <c r="AA189" s="81"/>
      <c r="AB189" s="97"/>
      <c r="AC189" s="97"/>
      <c r="AD189" s="97"/>
      <c r="AE189" s="97"/>
    </row>
    <row r="190" spans="1:31" x14ac:dyDescent="0.25">
      <c r="A190" s="84" t="s">
        <v>321</v>
      </c>
      <c r="B190" s="84"/>
      <c r="C190" s="84"/>
      <c r="D190" s="84"/>
      <c r="E190" s="50"/>
      <c r="F190" s="50"/>
      <c r="G190" s="55"/>
      <c r="H190" s="55"/>
      <c r="I190" s="75"/>
      <c r="J190" s="50"/>
      <c r="K190" s="50"/>
      <c r="L190" s="76"/>
      <c r="M190" s="75"/>
      <c r="N190" s="75"/>
      <c r="O190" s="75"/>
      <c r="P190" s="75"/>
      <c r="Q190" s="50"/>
      <c r="R190" s="77"/>
      <c r="S190" s="77"/>
      <c r="T190" s="75"/>
      <c r="U190" s="50"/>
      <c r="W190" s="97"/>
      <c r="X190" s="97"/>
      <c r="Y190" s="97"/>
      <c r="Z190" s="97"/>
      <c r="AA190" s="81"/>
      <c r="AB190" s="97"/>
      <c r="AC190" s="97"/>
      <c r="AD190" s="97"/>
      <c r="AE190" s="97"/>
    </row>
    <row r="191" spans="1:31" ht="15.75" x14ac:dyDescent="0.25">
      <c r="A191" s="87"/>
      <c r="B191" s="87"/>
      <c r="C191" s="87"/>
      <c r="D191" s="87"/>
      <c r="E191" s="50"/>
      <c r="F191" s="50"/>
      <c r="G191" s="55"/>
      <c r="H191" s="55"/>
      <c r="I191" s="75"/>
      <c r="J191" s="50"/>
      <c r="K191" s="50"/>
      <c r="L191" s="76"/>
      <c r="M191" s="75"/>
      <c r="N191" s="75"/>
      <c r="O191" s="75"/>
      <c r="P191" s="75"/>
      <c r="Q191" s="50"/>
      <c r="R191" s="77"/>
      <c r="S191" s="77"/>
      <c r="T191" s="75"/>
      <c r="U191" s="50"/>
      <c r="W191" s="97"/>
      <c r="X191" s="97"/>
      <c r="Y191" s="97"/>
      <c r="Z191" s="97"/>
      <c r="AA191" s="81"/>
      <c r="AB191" s="97"/>
      <c r="AC191" s="97"/>
      <c r="AD191" s="97"/>
      <c r="AE191" s="97"/>
    </row>
    <row r="192" spans="1:31" x14ac:dyDescent="0.25">
      <c r="A192" s="84" t="s">
        <v>328</v>
      </c>
      <c r="B192" s="84"/>
      <c r="C192" s="84"/>
      <c r="D192" s="84"/>
      <c r="E192" s="50"/>
      <c r="F192" s="50"/>
      <c r="G192" s="55"/>
      <c r="H192" s="55"/>
      <c r="I192" s="75"/>
      <c r="J192" s="50"/>
      <c r="K192" s="50"/>
      <c r="L192" s="76"/>
      <c r="M192" s="75"/>
      <c r="N192" s="75"/>
      <c r="O192" s="75"/>
      <c r="P192" s="75"/>
      <c r="Q192" s="50"/>
      <c r="R192" s="77"/>
      <c r="S192" s="77"/>
      <c r="T192" s="75"/>
      <c r="U192" s="50"/>
      <c r="W192" s="97"/>
      <c r="X192" s="97"/>
      <c r="Y192" s="97"/>
      <c r="Z192" s="97"/>
      <c r="AA192" s="81"/>
      <c r="AB192" s="97"/>
      <c r="AC192" s="97"/>
      <c r="AD192" s="97"/>
      <c r="AE192" s="97"/>
    </row>
    <row r="193" spans="1:31" ht="15.75" x14ac:dyDescent="0.25">
      <c r="A193" s="87"/>
      <c r="B193" s="87"/>
      <c r="C193" s="87"/>
      <c r="D193" s="87"/>
      <c r="E193" s="50"/>
      <c r="F193" s="50"/>
      <c r="G193" s="55"/>
      <c r="H193" s="55"/>
      <c r="I193" s="75"/>
      <c r="J193" s="50"/>
      <c r="K193" s="50"/>
      <c r="L193" s="76"/>
      <c r="M193" s="75"/>
      <c r="N193" s="75"/>
      <c r="O193" s="75"/>
      <c r="P193" s="75"/>
      <c r="Q193" s="50"/>
      <c r="R193" s="77"/>
      <c r="S193" s="77"/>
      <c r="T193" s="75"/>
      <c r="U193" s="50"/>
      <c r="W193" s="97"/>
      <c r="X193" s="97"/>
      <c r="Y193" s="97"/>
      <c r="Z193" s="97"/>
      <c r="AA193" s="81"/>
      <c r="AB193" s="97"/>
      <c r="AC193" s="97"/>
      <c r="AD193" s="97"/>
      <c r="AE193" s="97"/>
    </row>
    <row r="194" spans="1:31" x14ac:dyDescent="0.25">
      <c r="A194" s="84" t="s">
        <v>322</v>
      </c>
      <c r="B194" s="84"/>
      <c r="C194" s="84"/>
      <c r="D194" s="84"/>
      <c r="E194" s="50"/>
      <c r="F194" s="50"/>
      <c r="G194" s="55"/>
      <c r="H194" s="55"/>
      <c r="I194" s="75"/>
      <c r="J194" s="50"/>
      <c r="K194" s="50"/>
      <c r="L194" s="76"/>
      <c r="M194" s="75"/>
      <c r="N194" s="75"/>
      <c r="O194" s="75"/>
      <c r="P194" s="75"/>
      <c r="Q194" s="50"/>
      <c r="R194" s="77"/>
      <c r="S194" s="77"/>
      <c r="T194" s="75"/>
      <c r="U194" s="50"/>
      <c r="W194" s="97"/>
      <c r="X194" s="97"/>
      <c r="Y194" s="97"/>
      <c r="Z194" s="97"/>
      <c r="AA194" s="81"/>
      <c r="AB194" s="97"/>
      <c r="AC194" s="97"/>
      <c r="AD194" s="97"/>
      <c r="AE194" s="97"/>
    </row>
    <row r="195" spans="1:31" x14ac:dyDescent="0.25">
      <c r="A195" s="48" t="s">
        <v>22</v>
      </c>
      <c r="B195" s="61">
        <f t="shared" si="207"/>
        <v>2</v>
      </c>
      <c r="C195" s="47" t="str">
        <f t="shared" si="208"/>
        <v/>
      </c>
      <c r="D195" s="48" t="str">
        <f t="shared" si="209"/>
        <v>tins creamed corn</v>
      </c>
      <c r="I195" s="63">
        <v>3</v>
      </c>
      <c r="J195" s="64"/>
      <c r="K195" s="64" t="s">
        <v>79</v>
      </c>
      <c r="L195" s="65"/>
      <c r="M195" s="55">
        <f t="shared" si="210"/>
        <v>0</v>
      </c>
      <c r="N195" s="55">
        <f t="shared" si="211"/>
        <v>0</v>
      </c>
      <c r="O195" s="55">
        <f t="shared" si="212"/>
        <v>0</v>
      </c>
      <c r="P195" s="55">
        <f t="shared" si="213"/>
        <v>0</v>
      </c>
      <c r="Q195" s="55">
        <f>MROUND(IF(AND(J195 = "", L195 = ""), I195 * recipe05Scale, IF(ISNA(CONVERT(O195, "kg", L195)), CONVERT(P195 * recipe05Scale, "l", L195), CONVERT(O195 * recipe05Scale, "kg", L195))), roundTo)</f>
        <v>2</v>
      </c>
      <c r="R195" s="56">
        <f t="shared" si="214"/>
        <v>0</v>
      </c>
      <c r="S195" s="56">
        <f t="shared" si="215"/>
        <v>0</v>
      </c>
      <c r="T195" s="55">
        <f t="shared" si="216"/>
        <v>2</v>
      </c>
      <c r="V195" s="52" t="b">
        <f>INDEX(itemPrepMethods, MATCH(K195, itemNames, 0))="chop"</f>
        <v>0</v>
      </c>
      <c r="W195" s="66" t="str">
        <f t="shared" si="217"/>
        <v/>
      </c>
      <c r="X195" s="67" t="str">
        <f t="shared" si="218"/>
        <v/>
      </c>
      <c r="Y195" s="67" t="str">
        <f t="shared" si="219"/>
        <v/>
      </c>
      <c r="Z195" s="68"/>
      <c r="AA195" s="52" t="b">
        <f>INDEX(itemPrepMethods, MATCH(K195, itemNames, 0))="soak"</f>
        <v>0</v>
      </c>
      <c r="AB195" s="67" t="str">
        <f t="shared" si="220"/>
        <v/>
      </c>
      <c r="AC195" s="67" t="str">
        <f t="shared" si="221"/>
        <v/>
      </c>
      <c r="AD195" s="67" t="str">
        <f t="shared" si="222"/>
        <v/>
      </c>
      <c r="AE195" s="67"/>
    </row>
    <row r="196" spans="1:31" x14ac:dyDescent="0.25">
      <c r="A196" s="48" t="s">
        <v>22</v>
      </c>
      <c r="B196" s="61">
        <f t="shared" si="207"/>
        <v>5.25</v>
      </c>
      <c r="C196" s="47" t="str">
        <f t="shared" si="208"/>
        <v>tbs</v>
      </c>
      <c r="D196" s="48" t="str">
        <f t="shared" si="209"/>
        <v>dijon mustard</v>
      </c>
      <c r="I196" s="63">
        <v>8</v>
      </c>
      <c r="J196" s="64" t="s">
        <v>15</v>
      </c>
      <c r="K196" s="64" t="s">
        <v>80</v>
      </c>
      <c r="L196" s="65" t="s">
        <v>15</v>
      </c>
      <c r="M196" s="55">
        <f t="shared" si="210"/>
        <v>0</v>
      </c>
      <c r="N196" s="55">
        <f t="shared" si="211"/>
        <v>0</v>
      </c>
      <c r="O196" s="55">
        <f t="shared" si="212"/>
        <v>0</v>
      </c>
      <c r="P196" s="55">
        <f t="shared" si="213"/>
        <v>0.11829411825</v>
      </c>
      <c r="Q196" s="55">
        <f>MROUND(IF(AND(J196 = "", L196 = ""), I196 * recipe05Scale, IF(ISNA(CONVERT(O196, "kg", L196)), CONVERT(P196 * recipe05Scale, "l", L196), CONVERT(O196 * recipe05Scale, "kg", L196))), roundTo)</f>
        <v>5.25</v>
      </c>
      <c r="R196" s="56">
        <f t="shared" si="214"/>
        <v>0</v>
      </c>
      <c r="S196" s="56">
        <f t="shared" si="215"/>
        <v>7.7630515101562492E-2</v>
      </c>
      <c r="T196" s="55">
        <f t="shared" si="216"/>
        <v>0</v>
      </c>
      <c r="V196" s="52" t="b">
        <f>INDEX(itemPrepMethods, MATCH(K196, itemNames, 0))="chop"</f>
        <v>0</v>
      </c>
      <c r="W196" s="66" t="str">
        <f t="shared" si="217"/>
        <v/>
      </c>
      <c r="X196" s="67" t="str">
        <f t="shared" si="218"/>
        <v/>
      </c>
      <c r="Y196" s="67" t="str">
        <f t="shared" si="219"/>
        <v/>
      </c>
      <c r="Z196" s="68"/>
      <c r="AA196" s="52" t="b">
        <f>INDEX(itemPrepMethods, MATCH(K196, itemNames, 0))="soak"</f>
        <v>0</v>
      </c>
      <c r="AB196" s="67" t="str">
        <f t="shared" si="220"/>
        <v/>
      </c>
      <c r="AC196" s="67" t="str">
        <f t="shared" si="221"/>
        <v/>
      </c>
      <c r="AD196" s="67" t="str">
        <f t="shared" si="222"/>
        <v/>
      </c>
      <c r="AE196" s="67"/>
    </row>
    <row r="197" spans="1:31" x14ac:dyDescent="0.25">
      <c r="A197" s="48" t="s">
        <v>22</v>
      </c>
      <c r="B197" s="61">
        <f>Q197</f>
        <v>0.25</v>
      </c>
      <c r="C197" s="47" t="str">
        <f>IF(L197="","",L197)</f>
        <v>cup</v>
      </c>
      <c r="D197" s="48" t="str">
        <f>_xlfn.CONCAT(K197, U197)</f>
        <v>olive oil</v>
      </c>
      <c r="I197" s="63">
        <v>0.33</v>
      </c>
      <c r="J197" s="64" t="s">
        <v>16</v>
      </c>
      <c r="K197" s="64" t="s">
        <v>82</v>
      </c>
      <c r="L197" s="65" t="s">
        <v>16</v>
      </c>
      <c r="M197" s="55">
        <f>INDEX(itemGPerQty, MATCH(K197, itemNames, 0))</f>
        <v>0</v>
      </c>
      <c r="N197" s="55">
        <f>INDEX(itemMlPerQty, MATCH(K197, itemNames, 0))</f>
        <v>0</v>
      </c>
      <c r="O197" s="55">
        <f>IF(J197 = "", I197 * M197, IF(ISNA(CONVERT(I197, J197, "kg")), CONVERT(I197, J197, "l") * IF(N197 &lt;&gt; 0, M197 / N197, 0), CONVERT(I197, J197, "kg")))</f>
        <v>0</v>
      </c>
      <c r="P197" s="55">
        <f>IF(J197 = "", I197 * N197, IF(ISNA(CONVERT(I197, J197, "l")), CONVERT(I197, J197, "kg") * IF(M197 &lt;&gt; 0, N197 / M197, 0), CONVERT(I197, J197, "l")))</f>
        <v>7.8074118045000002E-2</v>
      </c>
      <c r="Q197" s="55">
        <f>MROUND(IF(AND(J197 = "", L197 = ""), I197 * recipe05Scale, IF(ISNA(CONVERT(O197, "kg", L197)), CONVERT(P197 * recipe05Scale, "l", L197), CONVERT(O197 * recipe05Scale, "kg", L197))), roundTo)</f>
        <v>0.25</v>
      </c>
      <c r="R197" s="56">
        <f>IF(L197 = "", Q197 * M197, IF(ISNA(CONVERT(Q197, L197, "kg")), CONVERT(Q197, L197, "l") * IF(N197 &lt;&gt; 0, M197 / N197, 0), CONVERT(Q197, L197, "kg")))</f>
        <v>0</v>
      </c>
      <c r="S197" s="56">
        <f>IF(R197 = 0, IF(L197 = "", Q197 * N197, IF(ISNA(CONVERT(Q197, L197, "l")), CONVERT(Q197, L197, "kg") * IF(M197 &lt;&gt; 0, N197 / M197, 0), CONVERT(Q197, L197, "l"))), 0)</f>
        <v>5.9147059124999998E-2</v>
      </c>
      <c r="T197" s="55">
        <f>IF(AND(R197 = 0, S197 = 0, J197 = "", L197 = ""), Q197, 0)</f>
        <v>0</v>
      </c>
      <c r="V197" s="52" t="b">
        <f>INDEX(itemPrepMethods, MATCH(K197, itemNames, 0))="chop"</f>
        <v>0</v>
      </c>
      <c r="W197" s="66" t="str">
        <f>IF(V197, Q197, "")</f>
        <v/>
      </c>
      <c r="X197" s="67" t="str">
        <f>IF(V197, IF(L197 = "", "", L197), "")</f>
        <v/>
      </c>
      <c r="Y197" s="67" t="str">
        <f>IF(V197, K197, "")</f>
        <v/>
      </c>
      <c r="Z197" s="68"/>
      <c r="AA197" s="52" t="b">
        <f>INDEX(itemPrepMethods, MATCH(K197, itemNames, 0))="soak"</f>
        <v>0</v>
      </c>
      <c r="AB197" s="67" t="str">
        <f>IF(AA197, Q197, "")</f>
        <v/>
      </c>
      <c r="AC197" s="67" t="str">
        <f>IF(AA197, IF(L197 = "", "", L197), "")</f>
        <v/>
      </c>
      <c r="AD197" s="67" t="str">
        <f>IF(AA197, K197, "")</f>
        <v/>
      </c>
      <c r="AE197" s="67"/>
    </row>
    <row r="198" spans="1:31" ht="15.75" x14ac:dyDescent="0.25">
      <c r="A198" s="87"/>
      <c r="B198" s="87"/>
      <c r="C198" s="87"/>
      <c r="D198" s="87"/>
      <c r="E198" s="50"/>
      <c r="F198" s="50"/>
      <c r="G198" s="55"/>
      <c r="H198" s="55"/>
      <c r="I198" s="75"/>
      <c r="J198" s="50"/>
      <c r="K198" s="50"/>
      <c r="L198" s="76"/>
      <c r="M198" s="75"/>
      <c r="N198" s="75"/>
      <c r="O198" s="75"/>
      <c r="P198" s="75"/>
      <c r="Q198" s="50"/>
      <c r="R198" s="77"/>
      <c r="S198" s="77"/>
      <c r="T198" s="75"/>
      <c r="U198" s="50"/>
      <c r="W198" s="97"/>
      <c r="X198" s="97"/>
      <c r="Y198" s="97"/>
      <c r="Z198" s="97"/>
      <c r="AA198" s="81"/>
      <c r="AB198" s="97"/>
      <c r="AC198" s="97"/>
      <c r="AD198" s="97"/>
      <c r="AE198" s="97"/>
    </row>
    <row r="199" spans="1:31" x14ac:dyDescent="0.25">
      <c r="A199" s="84" t="s">
        <v>323</v>
      </c>
      <c r="B199" s="84"/>
      <c r="C199" s="84"/>
      <c r="D199" s="84"/>
      <c r="E199" s="50"/>
      <c r="F199" s="50"/>
      <c r="G199" s="55"/>
      <c r="H199" s="55"/>
      <c r="I199" s="75"/>
      <c r="J199" s="50"/>
      <c r="K199" s="50"/>
      <c r="L199" s="76"/>
      <c r="M199" s="75"/>
      <c r="N199" s="75"/>
      <c r="O199" s="75"/>
      <c r="P199" s="75"/>
      <c r="Q199" s="50"/>
      <c r="R199" s="77"/>
      <c r="S199" s="77"/>
      <c r="T199" s="75"/>
      <c r="U199" s="50"/>
      <c r="W199" s="97"/>
      <c r="X199" s="97"/>
      <c r="Y199" s="97"/>
      <c r="Z199" s="97"/>
      <c r="AA199" s="81"/>
      <c r="AB199" s="97"/>
      <c r="AC199" s="97"/>
      <c r="AD199" s="97"/>
      <c r="AE199" s="97"/>
    </row>
    <row r="200" spans="1:31" x14ac:dyDescent="0.25">
      <c r="A200" s="48" t="s">
        <v>22</v>
      </c>
      <c r="B200" s="61">
        <f>Q200</f>
        <v>4</v>
      </c>
      <c r="C200" s="47" t="str">
        <f>IF(L200="","",L200)</f>
        <v>tsp</v>
      </c>
      <c r="D200" s="48" t="str">
        <f>_xlfn.CONCAT(K200, U200)</f>
        <v>ground cumin</v>
      </c>
      <c r="I200" s="63">
        <v>6</v>
      </c>
      <c r="J200" s="64" t="s">
        <v>13</v>
      </c>
      <c r="K200" s="64" t="s">
        <v>14</v>
      </c>
      <c r="L200" s="65" t="s">
        <v>13</v>
      </c>
      <c r="M200" s="55">
        <f>INDEX(itemGPerQty, MATCH(K200, itemNames, 0))</f>
        <v>1.0999999999999999E-2</v>
      </c>
      <c r="N200" s="55">
        <f>INDEX(itemMlPerQty, MATCH(K200, itemNames, 0))</f>
        <v>2.2180100000000001E-2</v>
      </c>
      <c r="O200" s="55">
        <f>IF(J200 = "", I200 * M200, IF(ISNA(CONVERT(I200, J200, "kg")), CONVERT(I200, J200, "l") * IF(N200 &lt;&gt; 0, M200 / N200, 0), CONVERT(I200, J200, "kg")))</f>
        <v>1.4666697859229668E-2</v>
      </c>
      <c r="P200" s="55">
        <f>IF(J200 = "", I200 * N200, IF(ISNA(CONVERT(I200, J200, "l")), CONVERT(I200, J200, "kg") * IF(M200 &lt;&gt; 0, N200 / M200, 0), CONVERT(I200, J200, "l")))</f>
        <v>2.9573529562499999E-2</v>
      </c>
      <c r="Q200" s="55">
        <f>MROUND(IF(AND(J200 = "", L200 = ""), I200 * recipe05Scale, IF(ISNA(CONVERT(O200, "kg", L200)), CONVERT(P200 * recipe05Scale, "l", L200), CONVERT(O200 * recipe05Scale, "kg", L200))), roundTo)</f>
        <v>4</v>
      </c>
      <c r="R200" s="56">
        <f>IF(L200 = "", Q200 * M200, IF(ISNA(CONVERT(Q200, L200, "kg")), CONVERT(Q200, L200, "l") * IF(N200 &lt;&gt; 0, M200 / N200, 0), CONVERT(Q200, L200, "kg")))</f>
        <v>9.7777985728197785E-3</v>
      </c>
      <c r="S200" s="56">
        <f>IF(R200 = 0, IF(L200 = "", Q200 * N200, IF(ISNA(CONVERT(Q200, L200, "l")), CONVERT(Q200, L200, "kg") * IF(M200 &lt;&gt; 0, N200 / M200, 0), CONVERT(Q200, L200, "l"))), 0)</f>
        <v>0</v>
      </c>
      <c r="T200" s="55">
        <f>IF(AND(R200 = 0, S200 = 0, J200 = "", L200 = ""), Q200, 0)</f>
        <v>0</v>
      </c>
      <c r="V200" s="52" t="b">
        <f>INDEX(itemPrepMethods, MATCH(K200, itemNames, 0))="chop"</f>
        <v>0</v>
      </c>
      <c r="W200" s="66" t="str">
        <f>IF(V200, Q200, "")</f>
        <v/>
      </c>
      <c r="X200" s="67" t="str">
        <f>IF(V200, IF(L200 = "", "", L200), "")</f>
        <v/>
      </c>
      <c r="Y200" s="67" t="str">
        <f>IF(V200, K200, "")</f>
        <v/>
      </c>
      <c r="Z200" s="68"/>
      <c r="AA200" s="52" t="b">
        <f>INDEX(itemPrepMethods, MATCH(K200, itemNames, 0))="soak"</f>
        <v>0</v>
      </c>
      <c r="AB200" s="67" t="str">
        <f>IF(AA200, Q200, "")</f>
        <v/>
      </c>
      <c r="AC200" s="67" t="str">
        <f>IF(AA200, IF(L200 = "", "", L200), "")</f>
        <v/>
      </c>
      <c r="AD200" s="67" t="str">
        <f>IF(AA200, K200, "")</f>
        <v/>
      </c>
      <c r="AE200" s="67"/>
    </row>
    <row r="201" spans="1:31" x14ac:dyDescent="0.25">
      <c r="A201" s="48" t="s">
        <v>22</v>
      </c>
      <c r="B201" s="61">
        <f t="shared" si="207"/>
        <v>4</v>
      </c>
      <c r="C201" s="47" t="str">
        <f t="shared" si="208"/>
        <v>tbs</v>
      </c>
      <c r="D201" s="48" t="str">
        <f t="shared" si="209"/>
        <v>nutritional yeast</v>
      </c>
      <c r="I201" s="63">
        <v>6</v>
      </c>
      <c r="J201" s="64" t="s">
        <v>15</v>
      </c>
      <c r="K201" s="64" t="s">
        <v>81</v>
      </c>
      <c r="L201" s="65" t="s">
        <v>15</v>
      </c>
      <c r="M201" s="55">
        <f t="shared" si="210"/>
        <v>0</v>
      </c>
      <c r="N201" s="55">
        <f t="shared" si="211"/>
        <v>0</v>
      </c>
      <c r="O201" s="55">
        <f t="shared" si="212"/>
        <v>0</v>
      </c>
      <c r="P201" s="55">
        <f t="shared" si="213"/>
        <v>8.872058868749999E-2</v>
      </c>
      <c r="Q201" s="55">
        <f>MROUND(IF(AND(J201 = "", L201 = ""), I201 * recipe05Scale, IF(ISNA(CONVERT(O201, "kg", L201)), CONVERT(P201 * recipe05Scale, "l", L201), CONVERT(O201 * recipe05Scale, "kg", L201))), roundTo)</f>
        <v>4</v>
      </c>
      <c r="R201" s="56">
        <f t="shared" si="214"/>
        <v>0</v>
      </c>
      <c r="S201" s="56">
        <f t="shared" si="215"/>
        <v>5.9147059124999998E-2</v>
      </c>
      <c r="T201" s="55">
        <f t="shared" si="216"/>
        <v>0</v>
      </c>
      <c r="V201" s="52" t="b">
        <f>INDEX(itemPrepMethods, MATCH(K201, itemNames, 0))="chop"</f>
        <v>0</v>
      </c>
      <c r="W201" s="66" t="str">
        <f t="shared" si="217"/>
        <v/>
      </c>
      <c r="X201" s="67" t="str">
        <f t="shared" si="218"/>
        <v/>
      </c>
      <c r="Y201" s="67" t="str">
        <f t="shared" si="219"/>
        <v/>
      </c>
      <c r="Z201" s="68"/>
      <c r="AA201" s="52" t="b">
        <f>INDEX(itemPrepMethods, MATCH(K201, itemNames, 0))="soak"</f>
        <v>0</v>
      </c>
      <c r="AB201" s="67" t="str">
        <f t="shared" si="220"/>
        <v/>
      </c>
      <c r="AC201" s="67" t="str">
        <f t="shared" si="221"/>
        <v/>
      </c>
      <c r="AD201" s="67" t="str">
        <f t="shared" si="222"/>
        <v/>
      </c>
      <c r="AE201" s="67"/>
    </row>
    <row r="202" spans="1:31" x14ac:dyDescent="0.25">
      <c r="B202" s="61"/>
      <c r="I202" s="52"/>
      <c r="L202" s="52"/>
      <c r="W202" s="97"/>
      <c r="X202" s="97"/>
      <c r="Y202" s="97"/>
      <c r="Z202" s="97"/>
      <c r="AA202" s="81"/>
      <c r="AB202" s="97"/>
      <c r="AC202" s="97"/>
      <c r="AD202" s="97"/>
      <c r="AE202" s="97"/>
    </row>
    <row r="203" spans="1:31" x14ac:dyDescent="0.25">
      <c r="A203" s="84" t="s">
        <v>324</v>
      </c>
      <c r="B203" s="84"/>
      <c r="C203" s="84"/>
      <c r="D203" s="84"/>
      <c r="I203" s="52"/>
      <c r="L203" s="52"/>
      <c r="W203" s="97"/>
      <c r="X203" s="97"/>
      <c r="Y203" s="97"/>
      <c r="Z203" s="97"/>
      <c r="AA203" s="81"/>
      <c r="AB203" s="97"/>
      <c r="AC203" s="97"/>
      <c r="AD203" s="97"/>
      <c r="AE203" s="97"/>
    </row>
    <row r="204" spans="1:31" x14ac:dyDescent="0.25">
      <c r="B204" s="61"/>
      <c r="I204" s="52"/>
      <c r="L204" s="52"/>
      <c r="W204" s="97"/>
      <c r="X204" s="97"/>
      <c r="Y204" s="97"/>
      <c r="Z204" s="97"/>
      <c r="AA204" s="81"/>
      <c r="AB204" s="97"/>
      <c r="AC204" s="97"/>
      <c r="AD204" s="97"/>
      <c r="AE204" s="97"/>
    </row>
    <row r="205" spans="1:31" x14ac:dyDescent="0.25">
      <c r="A205" s="84" t="s">
        <v>326</v>
      </c>
      <c r="B205" s="84"/>
      <c r="C205" s="84"/>
      <c r="D205" s="84"/>
      <c r="I205" s="52"/>
      <c r="L205" s="52"/>
      <c r="W205" s="97"/>
      <c r="X205" s="97"/>
      <c r="Y205" s="97"/>
      <c r="Z205" s="97"/>
      <c r="AA205" s="81"/>
      <c r="AB205" s="97"/>
      <c r="AC205" s="97"/>
      <c r="AD205" s="97"/>
      <c r="AE205" s="97"/>
    </row>
    <row r="206" spans="1:31" x14ac:dyDescent="0.25">
      <c r="A206" s="48" t="s">
        <v>22</v>
      </c>
      <c r="B206" s="61"/>
      <c r="C206" s="47" t="str">
        <f t="shared" ref="C206" si="223">IF(L206="","",L206)</f>
        <v/>
      </c>
      <c r="D206" s="48" t="str">
        <f t="shared" ref="D206" si="224">_xlfn.CONCAT(K206, U206)</f>
        <v>salt, to taste</v>
      </c>
      <c r="I206" s="55"/>
      <c r="K206" s="64" t="s">
        <v>11</v>
      </c>
      <c r="L206" s="52"/>
      <c r="M206" s="52"/>
      <c r="N206" s="52"/>
      <c r="O206" s="52"/>
      <c r="P206" s="52"/>
      <c r="U206" s="52" t="s">
        <v>272</v>
      </c>
      <c r="V206" s="52" t="b">
        <f>INDEX(itemPrepMethods, MATCH(K206, itemNames, 0))="chop"</f>
        <v>0</v>
      </c>
      <c r="W206" s="66" t="str">
        <f t="shared" ref="W206" si="225">IF(V206, Q206, "")</f>
        <v/>
      </c>
      <c r="X206" s="67" t="str">
        <f t="shared" ref="X206" si="226">IF(V206, IF(L206 = "", "", L206), "")</f>
        <v/>
      </c>
      <c r="Y206" s="67" t="str">
        <f t="shared" ref="Y206" si="227">IF(V206, K206, "")</f>
        <v/>
      </c>
      <c r="Z206" s="68"/>
      <c r="AA206" s="52" t="b">
        <f>INDEX(itemPrepMethods, MATCH(K206, itemNames, 0))="soak"</f>
        <v>0</v>
      </c>
      <c r="AB206" s="67" t="str">
        <f t="shared" ref="AB206" si="228">IF(AA206, Q206, "")</f>
        <v/>
      </c>
      <c r="AC206" s="67" t="str">
        <f t="shared" ref="AC206" si="229">IF(AA206, IF(L206 = "", "", L206), "")</f>
        <v/>
      </c>
      <c r="AD206" s="67" t="str">
        <f t="shared" ref="AD206" si="230">IF(AA206, K206, "")</f>
        <v/>
      </c>
      <c r="AE206" s="67"/>
    </row>
    <row r="207" spans="1:31" x14ac:dyDescent="0.25">
      <c r="A207" s="48" t="s">
        <v>22</v>
      </c>
      <c r="B207" s="61"/>
      <c r="C207" s="47" t="str">
        <f t="shared" si="208"/>
        <v/>
      </c>
      <c r="D207" s="48" t="str">
        <f t="shared" si="209"/>
        <v>ground black pepper, to taste</v>
      </c>
      <c r="I207" s="55"/>
      <c r="K207" s="64" t="s">
        <v>86</v>
      </c>
      <c r="L207" s="52"/>
      <c r="M207" s="52"/>
      <c r="N207" s="52"/>
      <c r="O207" s="52"/>
      <c r="P207" s="52"/>
      <c r="U207" s="52" t="s">
        <v>272</v>
      </c>
      <c r="V207" s="52" t="b">
        <f>INDEX(itemPrepMethods, MATCH(K207, itemNames, 0))="chop"</f>
        <v>0</v>
      </c>
      <c r="W207" s="66" t="str">
        <f t="shared" si="217"/>
        <v/>
      </c>
      <c r="X207" s="67" t="str">
        <f t="shared" si="218"/>
        <v/>
      </c>
      <c r="Y207" s="67" t="str">
        <f t="shared" si="219"/>
        <v/>
      </c>
      <c r="Z207" s="68"/>
      <c r="AA207" s="52" t="b">
        <f>INDEX(itemPrepMethods, MATCH(K207, itemNames, 0))="soak"</f>
        <v>0</v>
      </c>
      <c r="AB207" s="67" t="str">
        <f t="shared" si="220"/>
        <v/>
      </c>
      <c r="AC207" s="67" t="str">
        <f t="shared" si="221"/>
        <v/>
      </c>
      <c r="AD207" s="67" t="str">
        <f t="shared" si="222"/>
        <v/>
      </c>
      <c r="AE207" s="67"/>
    </row>
    <row r="208" spans="1:31" x14ac:dyDescent="0.25">
      <c r="B208" s="61"/>
      <c r="I208" s="52"/>
      <c r="L208" s="52"/>
      <c r="W208" s="97"/>
      <c r="X208" s="97"/>
      <c r="Y208" s="97"/>
      <c r="Z208" s="97"/>
      <c r="AA208" s="81"/>
      <c r="AB208" s="97"/>
      <c r="AC208" s="97"/>
      <c r="AD208" s="97"/>
      <c r="AE208" s="97"/>
    </row>
    <row r="209" spans="1:31" x14ac:dyDescent="0.25">
      <c r="A209" s="84" t="s">
        <v>327</v>
      </c>
      <c r="B209" s="84"/>
      <c r="C209" s="84"/>
      <c r="D209" s="84"/>
      <c r="I209" s="52"/>
      <c r="L209" s="52"/>
      <c r="W209" s="97"/>
      <c r="X209" s="97"/>
      <c r="Y209" s="97"/>
      <c r="Z209" s="97"/>
      <c r="AA209" s="81"/>
      <c r="AB209" s="97"/>
      <c r="AC209" s="97"/>
      <c r="AD209" s="97"/>
      <c r="AE209" s="97"/>
    </row>
    <row r="210" spans="1:31" x14ac:dyDescent="0.25">
      <c r="A210" s="48" t="s">
        <v>22</v>
      </c>
      <c r="B210" s="61"/>
      <c r="C210" s="47" t="str">
        <f t="shared" si="208"/>
        <v/>
      </c>
      <c r="D210" s="48" t="str">
        <f t="shared" si="209"/>
        <v>chopped fresh chives, if available</v>
      </c>
      <c r="I210" s="55"/>
      <c r="K210" s="64" t="s">
        <v>89</v>
      </c>
      <c r="L210" s="52"/>
      <c r="M210" s="52"/>
      <c r="N210" s="52"/>
      <c r="O210" s="52"/>
      <c r="P210" s="52"/>
      <c r="U210" s="52" t="s">
        <v>295</v>
      </c>
      <c r="V210" s="52" t="b">
        <f>INDEX(itemPrepMethods, MATCH(K210, itemNames, 0))="chop"</f>
        <v>1</v>
      </c>
      <c r="W210" s="66">
        <f t="shared" si="217"/>
        <v>0</v>
      </c>
      <c r="X210" s="67" t="str">
        <f t="shared" si="218"/>
        <v/>
      </c>
      <c r="Y210" s="67" t="str">
        <f t="shared" si="219"/>
        <v>chopped fresh chives</v>
      </c>
      <c r="Z210" s="68"/>
      <c r="AA210" s="52" t="b">
        <f>INDEX(itemPrepMethods, MATCH(K210, itemNames, 0))="soak"</f>
        <v>0</v>
      </c>
      <c r="AB210" s="67" t="str">
        <f t="shared" si="220"/>
        <v/>
      </c>
      <c r="AC210" s="67" t="str">
        <f t="shared" si="221"/>
        <v/>
      </c>
      <c r="AD210" s="67" t="str">
        <f t="shared" si="222"/>
        <v/>
      </c>
      <c r="AE210" s="67"/>
    </row>
    <row r="211" spans="1:31" ht="15.75" x14ac:dyDescent="0.25">
      <c r="A211" s="83" t="s">
        <v>32</v>
      </c>
      <c r="B211" s="83"/>
      <c r="C211" s="83"/>
      <c r="D211" s="83"/>
      <c r="E211" s="51" t="s">
        <v>146</v>
      </c>
      <c r="F211" s="82" t="s">
        <v>103</v>
      </c>
      <c r="G211" s="82"/>
      <c r="H211" s="55"/>
    </row>
    <row r="212" spans="1:31" ht="24" x14ac:dyDescent="0.2">
      <c r="A212" s="83" t="s">
        <v>40</v>
      </c>
      <c r="B212" s="83"/>
      <c r="C212" s="83"/>
      <c r="D212" s="83"/>
      <c r="E212" s="50" t="s">
        <v>60</v>
      </c>
      <c r="F212" s="55">
        <v>14</v>
      </c>
      <c r="G212" s="55"/>
      <c r="H212" s="55"/>
      <c r="I212" s="92" t="s">
        <v>58</v>
      </c>
      <c r="J212" s="93" t="s">
        <v>59</v>
      </c>
      <c r="K212" s="93" t="s">
        <v>18</v>
      </c>
      <c r="L212" s="94" t="s">
        <v>57</v>
      </c>
      <c r="M212" s="92" t="s">
        <v>159</v>
      </c>
      <c r="N212" s="92" t="s">
        <v>160</v>
      </c>
      <c r="O212" s="92" t="s">
        <v>161</v>
      </c>
      <c r="P212" s="92" t="s">
        <v>162</v>
      </c>
      <c r="Q212" s="93" t="s">
        <v>254</v>
      </c>
      <c r="R212" s="95" t="s">
        <v>122</v>
      </c>
      <c r="S212" s="95" t="s">
        <v>123</v>
      </c>
      <c r="T212" s="92" t="s">
        <v>121</v>
      </c>
      <c r="U212" s="93" t="s">
        <v>23</v>
      </c>
      <c r="V212" s="93" t="s">
        <v>266</v>
      </c>
      <c r="W212" s="96" t="s">
        <v>263</v>
      </c>
      <c r="X212" s="93" t="s">
        <v>264</v>
      </c>
      <c r="Y212" s="93" t="s">
        <v>265</v>
      </c>
      <c r="Z212" s="93" t="s">
        <v>379</v>
      </c>
      <c r="AA212" s="93" t="s">
        <v>267</v>
      </c>
      <c r="AB212" s="93" t="s">
        <v>268</v>
      </c>
      <c r="AC212" s="93" t="s">
        <v>269</v>
      </c>
      <c r="AD212" s="93" t="s">
        <v>270</v>
      </c>
      <c r="AE212" s="93" t="s">
        <v>380</v>
      </c>
    </row>
    <row r="213" spans="1:31" ht="16.5" thickBot="1" x14ac:dyDescent="0.3">
      <c r="A213" s="87"/>
      <c r="B213" s="87"/>
      <c r="C213" s="87"/>
      <c r="D213" s="87"/>
      <c r="E213" s="50" t="s">
        <v>61</v>
      </c>
      <c r="F213" s="55">
        <v>10</v>
      </c>
      <c r="G213" s="55"/>
      <c r="H213" s="55"/>
      <c r="I213" s="75"/>
      <c r="J213" s="50"/>
      <c r="K213" s="50"/>
      <c r="L213" s="76"/>
      <c r="M213" s="75"/>
      <c r="N213" s="75"/>
      <c r="O213" s="75"/>
      <c r="P213" s="75"/>
      <c r="Q213" s="50"/>
      <c r="R213" s="77"/>
      <c r="S213" s="77"/>
      <c r="T213" s="75"/>
      <c r="U213" s="50"/>
    </row>
    <row r="214" spans="1:31" ht="15.75" thickBot="1" x14ac:dyDescent="0.3">
      <c r="A214" s="84" t="s">
        <v>130</v>
      </c>
      <c r="B214" s="84"/>
      <c r="C214" s="84"/>
      <c r="D214" s="84"/>
      <c r="E214" s="50" t="s">
        <v>17</v>
      </c>
      <c r="F214" s="59">
        <f>F213/F212</f>
        <v>0.7142857142857143</v>
      </c>
      <c r="G214" s="60" t="s">
        <v>166</v>
      </c>
      <c r="H214" s="62"/>
      <c r="I214" s="55"/>
    </row>
    <row r="215" spans="1:31" x14ac:dyDescent="0.25">
      <c r="A215" s="48" t="s">
        <v>22</v>
      </c>
      <c r="B215" s="61">
        <f t="shared" ref="B215:B216" si="231">Q215</f>
        <v>2.25</v>
      </c>
      <c r="C215" s="47" t="str">
        <f>IF(L215="","",L215)</f>
        <v>cup</v>
      </c>
      <c r="D215" s="48" t="str">
        <f t="shared" ref="D215:D216" si="232">_xlfn.CONCAT(K215, U215)</f>
        <v>peanut butter</v>
      </c>
      <c r="I215" s="63">
        <v>3</v>
      </c>
      <c r="J215" s="64" t="s">
        <v>16</v>
      </c>
      <c r="K215" s="64" t="s">
        <v>116</v>
      </c>
      <c r="L215" s="65" t="s">
        <v>16</v>
      </c>
      <c r="M215" s="55">
        <f>INDEX(itemGPerQty, MATCH(K215, itemNames, 0))</f>
        <v>0</v>
      </c>
      <c r="N215" s="55">
        <f>INDEX(itemMlPerQty, MATCH(K215, itemNames, 0))</f>
        <v>0</v>
      </c>
      <c r="O215" s="55">
        <f t="shared" ref="O215:O216" si="233">IF(J215 = "", I215 * M215, IF(ISNA(CONVERT(I215, J215, "kg")), CONVERT(I215, J215, "l") * IF(N215 &lt;&gt; 0, M215 / N215, 0), CONVERT(I215, J215, "kg")))</f>
        <v>0</v>
      </c>
      <c r="P215" s="55">
        <f t="shared" ref="P215:P216" si="234">IF(J215 = "", I215 * N215, IF(ISNA(CONVERT(I215, J215, "l")), CONVERT(I215, J215, "kg") * IF(M215 &lt;&gt; 0, N215 / M215, 0), CONVERT(I215, J215, "l")))</f>
        <v>0.70976470949999992</v>
      </c>
      <c r="Q215" s="55">
        <f>MROUND(IF(AND(J215 = "", L215 = ""), I215 * recipe06Scale, IF(ISNA(CONVERT(O215, "kg", L215)), CONVERT(P215 * recipe06Scale, "l", L215), CONVERT(O215 * recipe06Scale, "kg", L215))), roundTo)</f>
        <v>2.25</v>
      </c>
      <c r="R215" s="56">
        <f t="shared" ref="R215:R216" si="235">IF(L215 = "", Q215 * M215, IF(ISNA(CONVERT(Q215, L215, "kg")), CONVERT(Q215, L215, "l") * IF(N215 &lt;&gt; 0, M215 / N215, 0), CONVERT(Q215, L215, "kg")))</f>
        <v>0</v>
      </c>
      <c r="S215" s="56">
        <f t="shared" ref="S215:S216" si="236">IF(R215 = 0, IF(L215 = "", Q215 * N215, IF(ISNA(CONVERT(Q215, L215, "l")), CONVERT(Q215, L215, "kg") * IF(M215 &lt;&gt; 0, N215 / M215, 0), CONVERT(Q215, L215, "l"))), 0)</f>
        <v>0.53232353212499994</v>
      </c>
      <c r="T215" s="55">
        <f t="shared" ref="T215:T216" si="237">IF(AND(R215 = 0, S215 = 0, J215 = "", L215 = ""), Q215, 0)</f>
        <v>0</v>
      </c>
      <c r="V215" s="52" t="b">
        <f>INDEX(itemPrepMethods, MATCH(K215, itemNames, 0))="chop"</f>
        <v>0</v>
      </c>
      <c r="W215" s="66" t="str">
        <f t="shared" ref="W215:W216" si="238">IF(V215, Q215, "")</f>
        <v/>
      </c>
      <c r="X215" s="67" t="str">
        <f t="shared" ref="X215:X216" si="239">IF(V215, IF(L215 = "", "", L215), "")</f>
        <v/>
      </c>
      <c r="Y215" s="67" t="str">
        <f t="shared" ref="Y215:Y216" si="240">IF(V215, K215, "")</f>
        <v/>
      </c>
      <c r="Z215" s="68"/>
      <c r="AA215" s="52" t="b">
        <f>INDEX(itemPrepMethods, MATCH(K215, itemNames, 0))="soak"</f>
        <v>0</v>
      </c>
      <c r="AB215" s="67" t="str">
        <f t="shared" ref="AB215:AB216" si="241">IF(AA215, Q215, "")</f>
        <v/>
      </c>
      <c r="AC215" s="67" t="str">
        <f t="shared" ref="AC215:AC216" si="242">IF(AA215, IF(L215 = "", "", L215), "")</f>
        <v/>
      </c>
      <c r="AD215" s="67" t="str">
        <f t="shared" ref="AD215:AD216" si="243">IF(AA215, K215, "")</f>
        <v/>
      </c>
      <c r="AE215" s="67"/>
    </row>
    <row r="216" spans="1:31" x14ac:dyDescent="0.25">
      <c r="A216" s="48" t="s">
        <v>22</v>
      </c>
      <c r="B216" s="61">
        <f t="shared" si="231"/>
        <v>2.75</v>
      </c>
      <c r="C216" s="47" t="str">
        <f>IF(L216="","",L216)</f>
        <v>cup</v>
      </c>
      <c r="D216" s="48" t="str">
        <f t="shared" si="232"/>
        <v>hot water</v>
      </c>
      <c r="I216" s="63">
        <v>4</v>
      </c>
      <c r="J216" s="64" t="s">
        <v>16</v>
      </c>
      <c r="K216" s="64" t="s">
        <v>124</v>
      </c>
      <c r="L216" s="65" t="s">
        <v>16</v>
      </c>
      <c r="M216" s="55">
        <f>INDEX(itemGPerQty, MATCH(K216, itemNames, 0))</f>
        <v>1</v>
      </c>
      <c r="N216" s="55">
        <f>INDEX(itemMlPerQty, MATCH(K216, itemNames, 0))</f>
        <v>1</v>
      </c>
      <c r="O216" s="55">
        <f t="shared" si="233"/>
        <v>0.94635294599999997</v>
      </c>
      <c r="P216" s="55">
        <f t="shared" si="234"/>
        <v>0.94635294599999997</v>
      </c>
      <c r="Q216" s="55">
        <f>MROUND(IF(AND(J216 = "", L216 = ""), I216 * recipe06Scale, IF(ISNA(CONVERT(O216, "kg", L216)), CONVERT(P216 * recipe06Scale, "l", L216), CONVERT(O216 * recipe06Scale, "kg", L216))), roundTo)</f>
        <v>2.75</v>
      </c>
      <c r="R216" s="56">
        <f t="shared" si="235"/>
        <v>0.65061765037499997</v>
      </c>
      <c r="S216" s="56">
        <f t="shared" si="236"/>
        <v>0</v>
      </c>
      <c r="T216" s="55">
        <f t="shared" si="237"/>
        <v>0</v>
      </c>
      <c r="V216" s="52" t="b">
        <f>INDEX(itemPrepMethods, MATCH(K216, itemNames, 0))="chop"</f>
        <v>0</v>
      </c>
      <c r="W216" s="66" t="str">
        <f t="shared" si="238"/>
        <v/>
      </c>
      <c r="X216" s="67" t="str">
        <f t="shared" si="239"/>
        <v/>
      </c>
      <c r="Y216" s="67" t="str">
        <f t="shared" si="240"/>
        <v/>
      </c>
      <c r="Z216" s="68"/>
      <c r="AA216" s="52" t="b">
        <f>INDEX(itemPrepMethods, MATCH(K216, itemNames, 0))="soak"</f>
        <v>0</v>
      </c>
      <c r="AB216" s="67" t="str">
        <f t="shared" si="241"/>
        <v/>
      </c>
      <c r="AC216" s="67" t="str">
        <f t="shared" si="242"/>
        <v/>
      </c>
      <c r="AD216" s="67" t="str">
        <f t="shared" si="243"/>
        <v/>
      </c>
      <c r="AE216" s="67"/>
    </row>
    <row r="217" spans="1:31" x14ac:dyDescent="0.25">
      <c r="A217" s="84"/>
      <c r="B217" s="84"/>
      <c r="C217" s="84"/>
      <c r="D217" s="84"/>
      <c r="I217" s="55"/>
      <c r="W217" s="97"/>
      <c r="X217" s="97"/>
      <c r="Y217" s="97"/>
      <c r="Z217" s="97"/>
      <c r="AA217" s="81"/>
      <c r="AB217" s="97"/>
      <c r="AC217" s="97"/>
      <c r="AD217" s="97"/>
      <c r="AE217" s="97"/>
    </row>
    <row r="218" spans="1:31" x14ac:dyDescent="0.25">
      <c r="A218" s="84" t="s">
        <v>131</v>
      </c>
      <c r="B218" s="84"/>
      <c r="C218" s="84"/>
      <c r="D218" s="84"/>
      <c r="I218" s="55"/>
      <c r="W218" s="97"/>
      <c r="X218" s="97"/>
      <c r="Y218" s="97"/>
      <c r="Z218" s="97"/>
      <c r="AA218" s="81"/>
      <c r="AB218" s="97"/>
      <c r="AC218" s="97"/>
      <c r="AD218" s="97"/>
      <c r="AE218" s="97"/>
    </row>
    <row r="219" spans="1:31" x14ac:dyDescent="0.25">
      <c r="A219" s="48" t="s">
        <v>22</v>
      </c>
      <c r="B219" s="61">
        <f t="shared" ref="B219:B220" si="244">Q219</f>
        <v>0.25</v>
      </c>
      <c r="C219" s="47" t="str">
        <f>IF(L219="","",L219)</f>
        <v>cup</v>
      </c>
      <c r="D219" s="48" t="str">
        <f t="shared" ref="D219:D220" si="245">_xlfn.CONCAT(K219, U219)</f>
        <v>cider vinegar</v>
      </c>
      <c r="I219" s="63">
        <v>0.5</v>
      </c>
      <c r="J219" s="64" t="s">
        <v>16</v>
      </c>
      <c r="K219" s="64" t="s">
        <v>125</v>
      </c>
      <c r="L219" s="65" t="s">
        <v>16</v>
      </c>
      <c r="M219" s="55">
        <f>INDEX(itemGPerQty, MATCH(K219, itemNames, 0))</f>
        <v>0</v>
      </c>
      <c r="N219" s="55">
        <f>INDEX(itemMlPerQty, MATCH(K219, itemNames, 0))</f>
        <v>0</v>
      </c>
      <c r="O219" s="55">
        <f t="shared" ref="O219:O220" si="246">IF(J219 = "", I219 * M219, IF(ISNA(CONVERT(I219, J219, "kg")), CONVERT(I219, J219, "l") * IF(N219 &lt;&gt; 0, M219 / N219, 0), CONVERT(I219, J219, "kg")))</f>
        <v>0</v>
      </c>
      <c r="P219" s="55">
        <f t="shared" ref="P219:P220" si="247">IF(J219 = "", I219 * N219, IF(ISNA(CONVERT(I219, J219, "l")), CONVERT(I219, J219, "kg") * IF(M219 &lt;&gt; 0, N219 / M219, 0), CONVERT(I219, J219, "l")))</f>
        <v>0.11829411825</v>
      </c>
      <c r="Q219" s="55">
        <f>MROUND(IF(AND(J219 = "", L219 = ""), I219 * recipe06Scale, IF(ISNA(CONVERT(O219, "kg", L219)), CONVERT(P219 * recipe06Scale, "l", L219), CONVERT(O219 * recipe06Scale, "kg", L219))), roundTo)</f>
        <v>0.25</v>
      </c>
      <c r="R219" s="56">
        <f t="shared" ref="R219:R220" si="248">IF(L219 = "", Q219 * M219, IF(ISNA(CONVERT(Q219, L219, "kg")), CONVERT(Q219, L219, "l") * IF(N219 &lt;&gt; 0, M219 / N219, 0), CONVERT(Q219, L219, "kg")))</f>
        <v>0</v>
      </c>
      <c r="S219" s="56">
        <f t="shared" ref="S219:S220" si="249">IF(R219 = 0, IF(L219 = "", Q219 * N219, IF(ISNA(CONVERT(Q219, L219, "l")), CONVERT(Q219, L219, "kg") * IF(M219 &lt;&gt; 0, N219 / M219, 0), CONVERT(Q219, L219, "l"))), 0)</f>
        <v>5.9147059124999998E-2</v>
      </c>
      <c r="T219" s="55">
        <f t="shared" ref="T219:T220" si="250">IF(AND(R219 = 0, S219 = 0, J219 = "", L219 = ""), Q219, 0)</f>
        <v>0</v>
      </c>
      <c r="V219" s="52" t="b">
        <f>INDEX(itemPrepMethods, MATCH(K219, itemNames, 0))="chop"</f>
        <v>0</v>
      </c>
      <c r="W219" s="66" t="str">
        <f t="shared" ref="W219:W220" si="251">IF(V219, Q219, "")</f>
        <v/>
      </c>
      <c r="X219" s="67" t="str">
        <f t="shared" ref="X219:X220" si="252">IF(V219, IF(L219 = "", "", L219), "")</f>
        <v/>
      </c>
      <c r="Y219" s="67" t="str">
        <f t="shared" ref="Y219:Y220" si="253">IF(V219, K219, "")</f>
        <v/>
      </c>
      <c r="Z219" s="68"/>
      <c r="AA219" s="52" t="b">
        <f>INDEX(itemPrepMethods, MATCH(K219, itemNames, 0))="soak"</f>
        <v>0</v>
      </c>
      <c r="AB219" s="67" t="str">
        <f t="shared" ref="AB219:AB220" si="254">IF(AA219, Q219, "")</f>
        <v/>
      </c>
      <c r="AC219" s="67" t="str">
        <f t="shared" ref="AC219:AC220" si="255">IF(AA219, IF(L219 = "", "", L219), "")</f>
        <v/>
      </c>
      <c r="AD219" s="67" t="str">
        <f t="shared" ref="AD219:AD220" si="256">IF(AA219, K219, "")</f>
        <v/>
      </c>
      <c r="AE219" s="67"/>
    </row>
    <row r="220" spans="1:31" x14ac:dyDescent="0.25">
      <c r="A220" s="48" t="s">
        <v>22</v>
      </c>
      <c r="B220" s="61">
        <f t="shared" si="244"/>
        <v>0.25</v>
      </c>
      <c r="C220" s="47" t="str">
        <f>IF(L220="","",L220)</f>
        <v>cup</v>
      </c>
      <c r="D220" s="48" t="str">
        <f t="shared" si="245"/>
        <v>soy sauce</v>
      </c>
      <c r="I220" s="63">
        <v>0.5</v>
      </c>
      <c r="J220" s="64" t="s">
        <v>16</v>
      </c>
      <c r="K220" s="64" t="s">
        <v>126</v>
      </c>
      <c r="L220" s="65" t="s">
        <v>16</v>
      </c>
      <c r="M220" s="55">
        <f>INDEX(itemGPerQty, MATCH(K220, itemNames, 0))</f>
        <v>0</v>
      </c>
      <c r="N220" s="55">
        <f>INDEX(itemMlPerQty, MATCH(K220, itemNames, 0))</f>
        <v>0</v>
      </c>
      <c r="O220" s="55">
        <f t="shared" si="246"/>
        <v>0</v>
      </c>
      <c r="P220" s="55">
        <f t="shared" si="247"/>
        <v>0.11829411825</v>
      </c>
      <c r="Q220" s="55">
        <f>MROUND(IF(AND(J220 = "", L220 = ""), I220 * recipe06Scale, IF(ISNA(CONVERT(O220, "kg", L220)), CONVERT(P220 * recipe06Scale, "l", L220), CONVERT(O220 * recipe06Scale, "kg", L220))), roundTo)</f>
        <v>0.25</v>
      </c>
      <c r="R220" s="56">
        <f t="shared" si="248"/>
        <v>0</v>
      </c>
      <c r="S220" s="56">
        <f t="shared" si="249"/>
        <v>5.9147059124999998E-2</v>
      </c>
      <c r="T220" s="55">
        <f t="shared" si="250"/>
        <v>0</v>
      </c>
      <c r="V220" s="52" t="b">
        <f>INDEX(itemPrepMethods, MATCH(K220, itemNames, 0))="chop"</f>
        <v>0</v>
      </c>
      <c r="W220" s="66" t="str">
        <f t="shared" si="251"/>
        <v/>
      </c>
      <c r="X220" s="67" t="str">
        <f t="shared" si="252"/>
        <v/>
      </c>
      <c r="Y220" s="67" t="str">
        <f t="shared" si="253"/>
        <v/>
      </c>
      <c r="Z220" s="68"/>
      <c r="AA220" s="52" t="b">
        <f>INDEX(itemPrepMethods, MATCH(K220, itemNames, 0))="soak"</f>
        <v>0</v>
      </c>
      <c r="AB220" s="67" t="str">
        <f t="shared" si="254"/>
        <v/>
      </c>
      <c r="AC220" s="67" t="str">
        <f t="shared" si="255"/>
        <v/>
      </c>
      <c r="AD220" s="67" t="str">
        <f t="shared" si="256"/>
        <v/>
      </c>
      <c r="AE220" s="67"/>
    </row>
    <row r="221" spans="1:31" x14ac:dyDescent="0.25">
      <c r="A221" s="84"/>
      <c r="B221" s="84"/>
      <c r="C221" s="84"/>
      <c r="D221" s="84"/>
      <c r="I221" s="55"/>
      <c r="W221" s="97"/>
      <c r="X221" s="97"/>
      <c r="Y221" s="97"/>
      <c r="Z221" s="97"/>
      <c r="AA221" s="81"/>
      <c r="AB221" s="97"/>
      <c r="AC221" s="97"/>
      <c r="AD221" s="97"/>
      <c r="AE221" s="97"/>
    </row>
    <row r="222" spans="1:31" x14ac:dyDescent="0.25">
      <c r="A222" s="84" t="s">
        <v>132</v>
      </c>
      <c r="B222" s="84"/>
      <c r="C222" s="84"/>
      <c r="D222" s="84"/>
      <c r="I222" s="55"/>
      <c r="W222" s="97"/>
      <c r="X222" s="97"/>
      <c r="Y222" s="97"/>
      <c r="Z222" s="97"/>
      <c r="AA222" s="81"/>
      <c r="AB222" s="97"/>
      <c r="AC222" s="97"/>
      <c r="AD222" s="97"/>
      <c r="AE222" s="97"/>
    </row>
    <row r="223" spans="1:31" ht="24" x14ac:dyDescent="0.25">
      <c r="A223" s="48" t="s">
        <v>22</v>
      </c>
      <c r="B223" s="61">
        <f>Q223</f>
        <v>2.25</v>
      </c>
      <c r="C223" s="47" t="str">
        <f>IF(L223="","",L223)</f>
        <v/>
      </c>
      <c r="D223" s="48" t="str">
        <f t="shared" ref="D223" si="257">_xlfn.CONCAT(K223, U223)</f>
        <v>blocks tofu, cut into cubes</v>
      </c>
      <c r="I223" s="63">
        <v>3</v>
      </c>
      <c r="J223" s="64"/>
      <c r="K223" s="64" t="s">
        <v>329</v>
      </c>
      <c r="L223" s="65"/>
      <c r="M223" s="55">
        <f>INDEX(itemGPerQty, MATCH(K223, itemNames, 0))</f>
        <v>0</v>
      </c>
      <c r="N223" s="55">
        <f>INDEX(itemMlPerQty, MATCH(K223, itemNames, 0))</f>
        <v>0</v>
      </c>
      <c r="O223" s="55">
        <f>IF(J223 = "", I223 * M223, IF(ISNA(CONVERT(I223, J223, "kg")), CONVERT(I223, J223, "l") * IF(N223 &lt;&gt; 0, M223 / N223, 0), CONVERT(I223, J223, "kg")))</f>
        <v>0</v>
      </c>
      <c r="P223" s="55">
        <f>IF(J223 = "", I223 * N223, IF(ISNA(CONVERT(I223, J223, "l")), CONVERT(I223, J223, "kg") * IF(M223 &lt;&gt; 0, N223 / M223, 0), CONVERT(I223, J223, "l")))</f>
        <v>0</v>
      </c>
      <c r="Q223" s="55">
        <f>MROUND(IF(AND(J223 = "", L223 = ""), I223 * recipe06Scale, IF(ISNA(CONVERT(O223, "kg", L223)), CONVERT(P223 * recipe06Scale, "l", L223), CONVERT(O223 * recipe06Scale, "kg", L223))), roundTo)</f>
        <v>2.25</v>
      </c>
      <c r="R223" s="56">
        <f>IF(L223 = "", Q223 * M223, IF(ISNA(CONVERT(Q223, L223, "kg")), CONVERT(Q223, L223, "l") * IF(N223 &lt;&gt; 0, M223 / N223, 0), CONVERT(Q223, L223, "kg")))</f>
        <v>0</v>
      </c>
      <c r="S223" s="56">
        <f>IF(R223 = 0, IF(L223 = "", Q223 * N223, IF(ISNA(CONVERT(Q223, L223, "l")), CONVERT(Q223, L223, "kg") * IF(M223 &lt;&gt; 0, N223 / M223, 0), CONVERT(Q223, L223, "l"))), 0)</f>
        <v>0</v>
      </c>
      <c r="T223" s="55">
        <f>IF(AND(R223 = 0, S223 = 0, J223 = "", L223 = ""), Q223, 0)</f>
        <v>2.25</v>
      </c>
      <c r="V223" s="52" t="b">
        <f>INDEX(itemPrepMethods, MATCH(K223, itemNames, 0))="chop"</f>
        <v>1</v>
      </c>
      <c r="W223" s="66">
        <f>IF(V223, Q223, "")</f>
        <v>2.25</v>
      </c>
      <c r="X223" s="67" t="str">
        <f t="shared" ref="X223" si="258">IF(V223, IF(L223 = "", "", L223), "")</f>
        <v/>
      </c>
      <c r="Y223" s="67" t="str">
        <f>IF(V223, K223, "")</f>
        <v>blocks tofu, cut into cubes</v>
      </c>
      <c r="Z223" s="68" t="s">
        <v>332</v>
      </c>
      <c r="AA223" s="52" t="b">
        <f>INDEX(itemPrepMethods, MATCH(K223, itemNames, 0))="soak"</f>
        <v>0</v>
      </c>
      <c r="AB223" s="67" t="str">
        <f>IF(AA223, Q223, "")</f>
        <v/>
      </c>
      <c r="AC223" s="67" t="str">
        <f>IF(AA223, IF(L223 = "", "", L223), "")</f>
        <v/>
      </c>
      <c r="AD223" s="67" t="str">
        <f>IF(AA223, K223, "")</f>
        <v/>
      </c>
      <c r="AE223" s="67"/>
    </row>
    <row r="224" spans="1:31" x14ac:dyDescent="0.25">
      <c r="A224" s="84"/>
      <c r="B224" s="84"/>
      <c r="C224" s="84"/>
      <c r="D224" s="84"/>
      <c r="I224" s="55"/>
      <c r="W224" s="97"/>
      <c r="X224" s="97"/>
      <c r="Y224" s="97"/>
      <c r="Z224" s="97"/>
      <c r="AA224" s="81"/>
      <c r="AB224" s="97"/>
      <c r="AC224" s="97"/>
      <c r="AD224" s="97"/>
      <c r="AE224" s="97"/>
    </row>
    <row r="225" spans="1:31" x14ac:dyDescent="0.25">
      <c r="A225" s="84" t="s">
        <v>133</v>
      </c>
      <c r="B225" s="84"/>
      <c r="C225" s="84"/>
      <c r="D225" s="84"/>
      <c r="I225" s="55"/>
      <c r="W225" s="97"/>
      <c r="X225" s="97"/>
      <c r="Y225" s="97"/>
      <c r="Z225" s="97"/>
      <c r="AA225" s="81"/>
      <c r="AB225" s="97"/>
      <c r="AC225" s="97"/>
      <c r="AD225" s="97"/>
      <c r="AE225" s="97"/>
    </row>
    <row r="226" spans="1:31" x14ac:dyDescent="0.25">
      <c r="A226" s="48" t="s">
        <v>22</v>
      </c>
      <c r="B226" s="61">
        <f>Q226</f>
        <v>3.5</v>
      </c>
      <c r="C226" s="47" t="str">
        <f>IF(L226="","",L226)</f>
        <v/>
      </c>
      <c r="D226" s="48" t="str">
        <f>_xlfn.CONCAT(K226, U226)</f>
        <v>garlic cloves. Remove from oil once cooked</v>
      </c>
      <c r="I226" s="63">
        <v>5</v>
      </c>
      <c r="J226" s="64"/>
      <c r="K226" s="64" t="s">
        <v>8</v>
      </c>
      <c r="L226" s="65"/>
      <c r="M226" s="55">
        <f>INDEX(itemGPerQty, MATCH(K226, itemNames, 0))</f>
        <v>0</v>
      </c>
      <c r="N226" s="55">
        <f>INDEX(itemMlPerQty, MATCH(K226, itemNames, 0))</f>
        <v>0</v>
      </c>
      <c r="O226" s="55">
        <f>IF(J226 = "", I226 * M226, IF(ISNA(CONVERT(I226, J226, "kg")), CONVERT(I226, J226, "l") * IF(N226 &lt;&gt; 0, M226 / N226, 0), CONVERT(I226, J226, "kg")))</f>
        <v>0</v>
      </c>
      <c r="P226" s="55">
        <f>IF(J226 = "", I226 * N226, IF(ISNA(CONVERT(I226, J226, "l")), CONVERT(I226, J226, "kg") * IF(M226 &lt;&gt; 0, N226 / M226, 0), CONVERT(I226, J226, "l")))</f>
        <v>0</v>
      </c>
      <c r="Q226" s="55">
        <f>MROUND(IF(AND(J226 = "", L226 = ""), I226 * recipe06Scale, IF(ISNA(CONVERT(O226, "kg", L226)), CONVERT(P226 * recipe06Scale, "l", L226), CONVERT(O226 * recipe06Scale, "kg", L226))), roundTo)</f>
        <v>3.5</v>
      </c>
      <c r="R226" s="56">
        <f>IF(L226 = "", Q226 * M226, IF(ISNA(CONVERT(Q226, L226, "kg")), CONVERT(Q226, L226, "l") * IF(N226 &lt;&gt; 0, M226 / N226, 0), CONVERT(Q226, L226, "kg")))</f>
        <v>0</v>
      </c>
      <c r="S226" s="56">
        <f>IF(R226 = 0, IF(L226 = "", Q226 * N226, IF(ISNA(CONVERT(Q226, L226, "l")), CONVERT(Q226, L226, "kg") * IF(M226 &lt;&gt; 0, N226 / M226, 0), CONVERT(Q226, L226, "l"))), 0)</f>
        <v>0</v>
      </c>
      <c r="T226" s="55">
        <f>IF(AND(R226 = 0, S226 = 0, J226 = "", L226 = ""), Q226, 0)</f>
        <v>3.5</v>
      </c>
      <c r="U226" s="52" t="s">
        <v>300</v>
      </c>
      <c r="V226" s="52" t="b">
        <f>INDEX(itemPrepMethods, MATCH(K226, itemNames, 0))="chop"</f>
        <v>0</v>
      </c>
      <c r="W226" s="66" t="str">
        <f>IF(V226, Q226, "")</f>
        <v/>
      </c>
      <c r="X226" s="67" t="str">
        <f>IF(V226, IF(L226 = "", "", L226), "")</f>
        <v/>
      </c>
      <c r="Y226" s="67" t="str">
        <f>IF(V226, K226, "")</f>
        <v/>
      </c>
      <c r="Z226" s="68"/>
      <c r="AA226" s="52" t="b">
        <f>INDEX(itemPrepMethods, MATCH(K226, itemNames, 0))="soak"</f>
        <v>0</v>
      </c>
      <c r="AB226" s="67" t="str">
        <f>IF(AA226, Q226, "")</f>
        <v/>
      </c>
      <c r="AC226" s="67" t="str">
        <f>IF(AA226, IF(L226 = "", "", L226), "")</f>
        <v/>
      </c>
      <c r="AD226" s="67" t="str">
        <f>IF(AA226, K226, "")</f>
        <v/>
      </c>
      <c r="AE226" s="67"/>
    </row>
    <row r="227" spans="1:31" x14ac:dyDescent="0.25">
      <c r="A227" s="48" t="s">
        <v>22</v>
      </c>
      <c r="B227" s="61">
        <f t="shared" ref="B227:B228" si="259">Q227</f>
        <v>2</v>
      </c>
      <c r="C227" s="47" t="str">
        <f>IF(L227="","",L227)</f>
        <v/>
      </c>
      <c r="D227" s="48" t="str">
        <f t="shared" ref="D227:D228" si="260">_xlfn.CONCAT(K227, U227)</f>
        <v>chopped onions</v>
      </c>
      <c r="I227" s="63">
        <v>2.75</v>
      </c>
      <c r="J227" s="64"/>
      <c r="K227" s="64" t="s">
        <v>6</v>
      </c>
      <c r="L227" s="65"/>
      <c r="M227" s="55">
        <f>INDEX(itemGPerQty, MATCH(K227, itemNames, 0))</f>
        <v>0.185</v>
      </c>
      <c r="N227" s="55">
        <f>INDEX(itemMlPerQty, MATCH(K227, itemNames, 0))</f>
        <v>0.3</v>
      </c>
      <c r="O227" s="55">
        <f t="shared" ref="O227:O228" si="261">IF(J227 = "", I227 * M227, IF(ISNA(CONVERT(I227, J227, "kg")), CONVERT(I227, J227, "l") * IF(N227 &lt;&gt; 0, M227 / N227, 0), CONVERT(I227, J227, "kg")))</f>
        <v>0.50875000000000004</v>
      </c>
      <c r="P227" s="55">
        <f t="shared" ref="P227:P228" si="262">IF(J227 = "", I227 * N227, IF(ISNA(CONVERT(I227, J227, "l")), CONVERT(I227, J227, "kg") * IF(M227 &lt;&gt; 0, N227 / M227, 0), CONVERT(I227, J227, "l")))</f>
        <v>0.82499999999999996</v>
      </c>
      <c r="Q227" s="55">
        <f>MROUND(IF(AND(J227 = "", L227 = ""), I227 * recipe06Scale, IF(ISNA(CONVERT(O227, "kg", L227)), CONVERT(P227 * recipe06Scale, "l", L227), CONVERT(O227 * recipe06Scale, "kg", L227))), roundTo)</f>
        <v>2</v>
      </c>
      <c r="R227" s="56">
        <f t="shared" ref="R227:R228" si="263">IF(L227 = "", Q227 * M227, IF(ISNA(CONVERT(Q227, L227, "kg")), CONVERT(Q227, L227, "l") * IF(N227 &lt;&gt; 0, M227 / N227, 0), CONVERT(Q227, L227, "kg")))</f>
        <v>0.37</v>
      </c>
      <c r="S227" s="56">
        <f t="shared" ref="S227:S228" si="264">IF(R227 = 0, IF(L227 = "", Q227 * N227, IF(ISNA(CONVERT(Q227, L227, "l")), CONVERT(Q227, L227, "kg") * IF(M227 &lt;&gt; 0, N227 / M227, 0), CONVERT(Q227, L227, "l"))), 0)</f>
        <v>0</v>
      </c>
      <c r="T227" s="55">
        <f t="shared" ref="T227:T228" si="265">IF(AND(R227 = 0, S227 = 0, J227 = "", L227 = ""), Q227, 0)</f>
        <v>0</v>
      </c>
      <c r="V227" s="52" t="b">
        <f>INDEX(itemPrepMethods, MATCH(K227, itemNames, 0))="chop"</f>
        <v>1</v>
      </c>
      <c r="W227" s="66">
        <f t="shared" ref="W227:W228" si="266">IF(V227, Q227, "")</f>
        <v>2</v>
      </c>
      <c r="X227" s="67" t="str">
        <f t="shared" ref="X227:X228" si="267">IF(V227, IF(L227 = "", "", L227), "")</f>
        <v/>
      </c>
      <c r="Y227" s="67" t="str">
        <f t="shared" ref="Y227:Y228" si="268">IF(V227, K227, "")</f>
        <v>chopped onions</v>
      </c>
      <c r="Z227" s="68"/>
      <c r="AA227" s="52" t="b">
        <f>INDEX(itemPrepMethods, MATCH(K227, itemNames, 0))="soak"</f>
        <v>0</v>
      </c>
      <c r="AB227" s="67" t="str">
        <f t="shared" ref="AB227:AB228" si="269">IF(AA227, Q227, "")</f>
        <v/>
      </c>
      <c r="AC227" s="67" t="str">
        <f t="shared" ref="AC227:AC228" si="270">IF(AA227, IF(L227 = "", "", L227), "")</f>
        <v/>
      </c>
      <c r="AD227" s="67" t="str">
        <f t="shared" ref="AD227:AD228" si="271">IF(AA227, K227, "")</f>
        <v/>
      </c>
      <c r="AE227" s="67"/>
    </row>
    <row r="228" spans="1:31" x14ac:dyDescent="0.25">
      <c r="A228" s="48" t="s">
        <v>22</v>
      </c>
      <c r="B228" s="61">
        <f t="shared" si="259"/>
        <v>0.25</v>
      </c>
      <c r="C228" s="47" t="str">
        <f>IF(L228="","",L228)</f>
        <v>cup</v>
      </c>
      <c r="D228" s="48" t="str">
        <f t="shared" si="260"/>
        <v>minced fresh ginger</v>
      </c>
      <c r="I228" s="63">
        <v>0.5</v>
      </c>
      <c r="J228" s="64" t="s">
        <v>16</v>
      </c>
      <c r="K228" s="64" t="s">
        <v>288</v>
      </c>
      <c r="L228" s="65" t="s">
        <v>16</v>
      </c>
      <c r="M228" s="55">
        <f>INDEX(itemGPerQty, MATCH(K228, itemNames, 0))</f>
        <v>0</v>
      </c>
      <c r="N228" s="55">
        <f>INDEX(itemMlPerQty, MATCH(K228, itemNames, 0))</f>
        <v>0</v>
      </c>
      <c r="O228" s="55">
        <f t="shared" si="261"/>
        <v>0</v>
      </c>
      <c r="P228" s="55">
        <f t="shared" si="262"/>
        <v>0.11829411825</v>
      </c>
      <c r="Q228" s="55">
        <f>MROUND(IF(AND(J228 = "", L228 = ""), I228 * recipe06Scale, IF(ISNA(CONVERT(O228, "kg", L228)), CONVERT(P228 * recipe06Scale, "l", L228), CONVERT(O228 * recipe06Scale, "kg", L228))), roundTo)</f>
        <v>0.25</v>
      </c>
      <c r="R228" s="56">
        <f t="shared" si="263"/>
        <v>0</v>
      </c>
      <c r="S228" s="56">
        <f t="shared" si="264"/>
        <v>5.9147059124999998E-2</v>
      </c>
      <c r="T228" s="55">
        <f t="shared" si="265"/>
        <v>0</v>
      </c>
      <c r="V228" s="52" t="b">
        <f>INDEX(itemPrepMethods, MATCH(K228, itemNames, 0))="chop"</f>
        <v>1</v>
      </c>
      <c r="W228" s="66">
        <f t="shared" si="266"/>
        <v>0.25</v>
      </c>
      <c r="X228" s="67" t="str">
        <f t="shared" si="267"/>
        <v>cup</v>
      </c>
      <c r="Y228" s="67" t="str">
        <f t="shared" si="268"/>
        <v>minced fresh ginger</v>
      </c>
      <c r="Z228" s="68"/>
      <c r="AA228" s="52" t="b">
        <f>INDEX(itemPrepMethods, MATCH(K228, itemNames, 0))="soak"</f>
        <v>0</v>
      </c>
      <c r="AB228" s="67" t="str">
        <f t="shared" si="269"/>
        <v/>
      </c>
      <c r="AC228" s="67" t="str">
        <f t="shared" si="270"/>
        <v/>
      </c>
      <c r="AD228" s="67" t="str">
        <f t="shared" si="271"/>
        <v/>
      </c>
      <c r="AE228" s="67"/>
    </row>
    <row r="229" spans="1:31" x14ac:dyDescent="0.25">
      <c r="A229" s="84"/>
      <c r="B229" s="84"/>
      <c r="C229" s="84"/>
      <c r="D229" s="84"/>
      <c r="I229" s="55"/>
      <c r="W229" s="97"/>
      <c r="X229" s="97"/>
      <c r="Y229" s="97"/>
      <c r="Z229" s="97"/>
      <c r="AA229" s="81"/>
      <c r="AB229" s="97"/>
      <c r="AC229" s="97"/>
      <c r="AD229" s="97"/>
      <c r="AE229" s="97"/>
    </row>
    <row r="230" spans="1:31" x14ac:dyDescent="0.25">
      <c r="A230" s="84" t="s">
        <v>134</v>
      </c>
      <c r="B230" s="84"/>
      <c r="C230" s="84"/>
      <c r="D230" s="84"/>
      <c r="I230" s="55"/>
      <c r="W230" s="97"/>
      <c r="X230" s="97"/>
      <c r="Y230" s="97"/>
      <c r="Z230" s="97"/>
      <c r="AA230" s="81"/>
      <c r="AB230" s="97"/>
      <c r="AC230" s="97"/>
      <c r="AD230" s="97"/>
      <c r="AE230" s="97"/>
    </row>
    <row r="231" spans="1:31" x14ac:dyDescent="0.25">
      <c r="A231" s="48" t="s">
        <v>22</v>
      </c>
      <c r="B231" s="61">
        <f t="shared" ref="B231:B234" si="272">Q231</f>
        <v>2.25</v>
      </c>
      <c r="C231" s="47" t="str">
        <f>IF(L231="","",L231)</f>
        <v/>
      </c>
      <c r="D231" s="48" t="str">
        <f t="shared" ref="D231:D236" si="273">_xlfn.CONCAT(K231, U231)</f>
        <v>chopped broccoli</v>
      </c>
      <c r="I231" s="63">
        <v>3</v>
      </c>
      <c r="J231" s="64"/>
      <c r="K231" s="64" t="s">
        <v>127</v>
      </c>
      <c r="L231" s="65"/>
      <c r="M231" s="55">
        <f>INDEX(itemGPerQty, MATCH(K231, itemNames, 0))</f>
        <v>0.313</v>
      </c>
      <c r="N231" s="55">
        <f>INDEX(itemMlPerQty, MATCH(K231, itemNames, 0))</f>
        <v>0</v>
      </c>
      <c r="O231" s="55">
        <f t="shared" ref="O231:O234" si="274">IF(J231 = "", I231 * M231, IF(ISNA(CONVERT(I231, J231, "kg")), CONVERT(I231, J231, "l") * IF(N231 &lt;&gt; 0, M231 / N231, 0), CONVERT(I231, J231, "kg")))</f>
        <v>0.93900000000000006</v>
      </c>
      <c r="P231" s="55">
        <f t="shared" ref="P231:P234" si="275">IF(J231 = "", I231 * N231, IF(ISNA(CONVERT(I231, J231, "l")), CONVERT(I231, J231, "kg") * IF(M231 &lt;&gt; 0, N231 / M231, 0), CONVERT(I231, J231, "l")))</f>
        <v>0</v>
      </c>
      <c r="Q231" s="55">
        <f>MROUND(IF(AND(J231 = "", L231 = ""), I231 * recipe06Scale, IF(ISNA(CONVERT(O231, "kg", L231)), CONVERT(P231 * recipe06Scale, "l", L231), CONVERT(O231 * recipe06Scale, "kg", L231))), roundTo)</f>
        <v>2.25</v>
      </c>
      <c r="R231" s="56">
        <f t="shared" ref="R231:R234" si="276">IF(L231 = "", Q231 * M231, IF(ISNA(CONVERT(Q231, L231, "kg")), CONVERT(Q231, L231, "l") * IF(N231 &lt;&gt; 0, M231 / N231, 0), CONVERT(Q231, L231, "kg")))</f>
        <v>0.70425000000000004</v>
      </c>
      <c r="S231" s="56">
        <f t="shared" ref="S231:S234" si="277">IF(R231 = 0, IF(L231 = "", Q231 * N231, IF(ISNA(CONVERT(Q231, L231, "l")), CONVERT(Q231, L231, "kg") * IF(M231 &lt;&gt; 0, N231 / M231, 0), CONVERT(Q231, L231, "l"))), 0)</f>
        <v>0</v>
      </c>
      <c r="T231" s="55">
        <f t="shared" ref="T231:T234" si="278">IF(AND(R231 = 0, S231 = 0, J231 = "", L231 = ""), Q231, 0)</f>
        <v>0</v>
      </c>
      <c r="V231" s="52" t="b">
        <f>INDEX(itemPrepMethods, MATCH(K231, itemNames, 0))="chop"</f>
        <v>1</v>
      </c>
      <c r="W231" s="66">
        <f t="shared" ref="W231:W234" si="279">IF(V231, Q231, "")</f>
        <v>2.25</v>
      </c>
      <c r="X231" s="67" t="str">
        <f t="shared" ref="X231:X234" si="280">IF(V231, IF(L231 = "", "", L231), "")</f>
        <v/>
      </c>
      <c r="Y231" s="67" t="str">
        <f t="shared" ref="Y231:Y234" si="281">IF(V231, K231, "")</f>
        <v>chopped broccoli</v>
      </c>
      <c r="Z231" s="68"/>
      <c r="AA231" s="52" t="b">
        <f>INDEX(itemPrepMethods, MATCH(K231, itemNames, 0))="soak"</f>
        <v>0</v>
      </c>
      <c r="AB231" s="67" t="str">
        <f t="shared" ref="AB231:AB234" si="282">IF(AA231, Q231, "")</f>
        <v/>
      </c>
      <c r="AC231" s="67" t="str">
        <f t="shared" ref="AC231:AC234" si="283">IF(AA231, IF(L231 = "", "", L231), "")</f>
        <v/>
      </c>
      <c r="AD231" s="67" t="str">
        <f t="shared" ref="AD231:AD234" si="284">IF(AA231, K231, "")</f>
        <v/>
      </c>
      <c r="AE231" s="67"/>
    </row>
    <row r="232" spans="1:31" x14ac:dyDescent="0.25">
      <c r="A232" s="48" t="s">
        <v>22</v>
      </c>
      <c r="B232" s="61">
        <f t="shared" si="272"/>
        <v>1.5</v>
      </c>
      <c r="C232" s="47" t="str">
        <f>IF(L232="","",L232)</f>
        <v/>
      </c>
      <c r="D232" s="48" t="str">
        <f t="shared" si="273"/>
        <v>chopped cauliflowers</v>
      </c>
      <c r="I232" s="63">
        <v>2</v>
      </c>
      <c r="J232" s="64"/>
      <c r="K232" s="64" t="s">
        <v>196</v>
      </c>
      <c r="L232" s="65"/>
      <c r="M232" s="55">
        <f>INDEX(itemGPerQty, MATCH(K232, itemNames, 0))</f>
        <v>0</v>
      </c>
      <c r="N232" s="55">
        <f>INDEX(itemMlPerQty, MATCH(K232, itemNames, 0))</f>
        <v>0</v>
      </c>
      <c r="O232" s="55">
        <f t="shared" si="274"/>
        <v>0</v>
      </c>
      <c r="P232" s="55">
        <f t="shared" si="275"/>
        <v>0</v>
      </c>
      <c r="Q232" s="55">
        <f>MROUND(IF(AND(J232 = "", L232 = ""), I232 * recipe06Scale, IF(ISNA(CONVERT(O232, "kg", L232)), CONVERT(P232 * recipe06Scale, "l", L232), CONVERT(O232 * recipe06Scale, "kg", L232))), roundTo)</f>
        <v>1.5</v>
      </c>
      <c r="R232" s="56">
        <f t="shared" si="276"/>
        <v>0</v>
      </c>
      <c r="S232" s="56">
        <f t="shared" si="277"/>
        <v>0</v>
      </c>
      <c r="T232" s="55">
        <f t="shared" si="278"/>
        <v>1.5</v>
      </c>
      <c r="V232" s="52" t="b">
        <f>INDEX(itemPrepMethods, MATCH(K232, itemNames, 0))="chop"</f>
        <v>1</v>
      </c>
      <c r="W232" s="66">
        <f t="shared" si="279"/>
        <v>1.5</v>
      </c>
      <c r="X232" s="67" t="str">
        <f t="shared" si="280"/>
        <v/>
      </c>
      <c r="Y232" s="67" t="str">
        <f t="shared" si="281"/>
        <v>chopped cauliflowers</v>
      </c>
      <c r="Z232" s="68"/>
      <c r="AA232" s="52" t="b">
        <f>INDEX(itemPrepMethods, MATCH(K232, itemNames, 0))="soak"</f>
        <v>0</v>
      </c>
      <c r="AB232" s="67" t="str">
        <f t="shared" si="282"/>
        <v/>
      </c>
      <c r="AC232" s="67" t="str">
        <f t="shared" si="283"/>
        <v/>
      </c>
      <c r="AD232" s="67" t="str">
        <f t="shared" si="284"/>
        <v/>
      </c>
      <c r="AE232" s="67"/>
    </row>
    <row r="233" spans="1:31" x14ac:dyDescent="0.25">
      <c r="A233" s="48" t="s">
        <v>22</v>
      </c>
      <c r="B233" s="61">
        <f t="shared" si="272"/>
        <v>1</v>
      </c>
      <c r="C233" s="47" t="str">
        <f>IF(L233="","",L233)</f>
        <v>cup</v>
      </c>
      <c r="D233" s="48" t="str">
        <f t="shared" si="273"/>
        <v>peanuts</v>
      </c>
      <c r="I233" s="63">
        <v>1.5</v>
      </c>
      <c r="J233" s="64" t="s">
        <v>16</v>
      </c>
      <c r="K233" s="64" t="s">
        <v>128</v>
      </c>
      <c r="L233" s="65" t="s">
        <v>16</v>
      </c>
      <c r="M233" s="55">
        <f>INDEX(itemGPerQty, MATCH(K233, itemNames, 0))</f>
        <v>0</v>
      </c>
      <c r="N233" s="55">
        <f>INDEX(itemMlPerQty, MATCH(K233, itemNames, 0))</f>
        <v>0</v>
      </c>
      <c r="O233" s="55">
        <f t="shared" si="274"/>
        <v>0</v>
      </c>
      <c r="P233" s="55">
        <f t="shared" si="275"/>
        <v>0.35488235474999996</v>
      </c>
      <c r="Q233" s="55">
        <f>MROUND(IF(AND(J233 = "", L233 = ""), I233 * recipe06Scale, IF(ISNA(CONVERT(O233, "kg", L233)), CONVERT(P233 * recipe06Scale, "l", L233), CONVERT(O233 * recipe06Scale, "kg", L233))), roundTo)</f>
        <v>1</v>
      </c>
      <c r="R233" s="56">
        <f t="shared" si="276"/>
        <v>0</v>
      </c>
      <c r="S233" s="56">
        <f t="shared" si="277"/>
        <v>0.23658823649999999</v>
      </c>
      <c r="T233" s="55">
        <f t="shared" si="278"/>
        <v>0</v>
      </c>
      <c r="V233" s="52" t="b">
        <f>INDEX(itemPrepMethods, MATCH(K233, itemNames, 0))="chop"</f>
        <v>0</v>
      </c>
      <c r="W233" s="66" t="str">
        <f t="shared" si="279"/>
        <v/>
      </c>
      <c r="X233" s="67" t="str">
        <f t="shared" si="280"/>
        <v/>
      </c>
      <c r="Y233" s="67" t="str">
        <f t="shared" si="281"/>
        <v/>
      </c>
      <c r="Z233" s="68"/>
      <c r="AA233" s="52" t="b">
        <f>INDEX(itemPrepMethods, MATCH(K233, itemNames, 0))="soak"</f>
        <v>0</v>
      </c>
      <c r="AB233" s="67" t="str">
        <f t="shared" si="282"/>
        <v/>
      </c>
      <c r="AC233" s="67" t="str">
        <f t="shared" si="283"/>
        <v/>
      </c>
      <c r="AD233" s="67" t="str">
        <f t="shared" si="284"/>
        <v/>
      </c>
      <c r="AE233" s="67"/>
    </row>
    <row r="234" spans="1:31" x14ac:dyDescent="0.25">
      <c r="A234" s="48" t="s">
        <v>22</v>
      </c>
      <c r="B234" s="61">
        <f t="shared" si="272"/>
        <v>2.25</v>
      </c>
      <c r="C234" s="47" t="str">
        <f>IF(L234="","",L234)</f>
        <v>cup</v>
      </c>
      <c r="D234" s="48" t="str">
        <f t="shared" si="273"/>
        <v>tins coconut milk</v>
      </c>
      <c r="I234" s="63">
        <v>3</v>
      </c>
      <c r="J234" s="64" t="s">
        <v>16</v>
      </c>
      <c r="K234" s="64" t="s">
        <v>129</v>
      </c>
      <c r="L234" s="65" t="s">
        <v>16</v>
      </c>
      <c r="M234" s="55">
        <f>INDEX(itemGPerQty, MATCH(K234, itemNames, 0))</f>
        <v>0</v>
      </c>
      <c r="N234" s="55">
        <f>INDEX(itemMlPerQty, MATCH(K234, itemNames, 0))</f>
        <v>0</v>
      </c>
      <c r="O234" s="55">
        <f t="shared" si="274"/>
        <v>0</v>
      </c>
      <c r="P234" s="55">
        <f t="shared" si="275"/>
        <v>0.70976470949999992</v>
      </c>
      <c r="Q234" s="55">
        <f>MROUND(IF(AND(J234 = "", L234 = ""), I234 * recipe06Scale, IF(ISNA(CONVERT(O234, "kg", L234)), CONVERT(P234 * recipe06Scale, "l", L234), CONVERT(O234 * recipe06Scale, "kg", L234))), roundTo)</f>
        <v>2.25</v>
      </c>
      <c r="R234" s="56">
        <f t="shared" si="276"/>
        <v>0</v>
      </c>
      <c r="S234" s="56">
        <f t="shared" si="277"/>
        <v>0.53232353212499994</v>
      </c>
      <c r="T234" s="55">
        <f t="shared" si="278"/>
        <v>0</v>
      </c>
      <c r="V234" s="52" t="b">
        <f>INDEX(itemPrepMethods, MATCH(K234, itemNames, 0))="chop"</f>
        <v>0</v>
      </c>
      <c r="W234" s="66" t="str">
        <f t="shared" si="279"/>
        <v/>
      </c>
      <c r="X234" s="67" t="str">
        <f t="shared" si="280"/>
        <v/>
      </c>
      <c r="Y234" s="67" t="str">
        <f t="shared" si="281"/>
        <v/>
      </c>
      <c r="Z234" s="68"/>
      <c r="AA234" s="52" t="b">
        <f>INDEX(itemPrepMethods, MATCH(K234, itemNames, 0))="soak"</f>
        <v>0</v>
      </c>
      <c r="AB234" s="67" t="str">
        <f t="shared" si="282"/>
        <v/>
      </c>
      <c r="AC234" s="67" t="str">
        <f t="shared" si="283"/>
        <v/>
      </c>
      <c r="AD234" s="67" t="str">
        <f t="shared" si="284"/>
        <v/>
      </c>
      <c r="AE234" s="67"/>
    </row>
    <row r="235" spans="1:31" x14ac:dyDescent="0.25">
      <c r="A235" s="48" t="s">
        <v>22</v>
      </c>
      <c r="D235" s="48" t="str">
        <f t="shared" si="273"/>
        <v>grilled tofu</v>
      </c>
      <c r="I235" s="55"/>
      <c r="U235" s="52" t="s">
        <v>135</v>
      </c>
    </row>
    <row r="236" spans="1:31" x14ac:dyDescent="0.25">
      <c r="A236" s="48" t="s">
        <v>22</v>
      </c>
      <c r="D236" s="48" t="str">
        <f t="shared" si="273"/>
        <v>peanut sauce</v>
      </c>
      <c r="I236" s="55"/>
      <c r="U236" s="52" t="s">
        <v>136</v>
      </c>
    </row>
    <row r="237" spans="1:31" ht="15.75" x14ac:dyDescent="0.25">
      <c r="A237" s="83" t="s">
        <v>33</v>
      </c>
      <c r="B237" s="83"/>
      <c r="C237" s="83"/>
      <c r="D237" s="83"/>
      <c r="E237" s="51" t="s">
        <v>147</v>
      </c>
      <c r="F237" s="82" t="s">
        <v>87</v>
      </c>
      <c r="G237" s="82"/>
      <c r="H237" s="55"/>
    </row>
    <row r="238" spans="1:31" ht="24" x14ac:dyDescent="0.2">
      <c r="A238" s="83" t="s">
        <v>41</v>
      </c>
      <c r="B238" s="83"/>
      <c r="C238" s="83"/>
      <c r="D238" s="83"/>
      <c r="E238" s="50" t="s">
        <v>60</v>
      </c>
      <c r="F238" s="55">
        <v>15</v>
      </c>
      <c r="G238" s="55"/>
      <c r="H238" s="55"/>
      <c r="I238" s="92" t="s">
        <v>58</v>
      </c>
      <c r="J238" s="93" t="s">
        <v>59</v>
      </c>
      <c r="K238" s="93" t="s">
        <v>18</v>
      </c>
      <c r="L238" s="94" t="s">
        <v>57</v>
      </c>
      <c r="M238" s="92" t="s">
        <v>159</v>
      </c>
      <c r="N238" s="92" t="s">
        <v>160</v>
      </c>
      <c r="O238" s="92" t="s">
        <v>161</v>
      </c>
      <c r="P238" s="92" t="s">
        <v>162</v>
      </c>
      <c r="Q238" s="93" t="s">
        <v>254</v>
      </c>
      <c r="R238" s="95" t="s">
        <v>122</v>
      </c>
      <c r="S238" s="95" t="s">
        <v>123</v>
      </c>
      <c r="T238" s="92" t="s">
        <v>121</v>
      </c>
      <c r="U238" s="93" t="s">
        <v>23</v>
      </c>
      <c r="V238" s="93" t="s">
        <v>266</v>
      </c>
      <c r="W238" s="96" t="s">
        <v>263</v>
      </c>
      <c r="X238" s="93" t="s">
        <v>264</v>
      </c>
      <c r="Y238" s="93" t="s">
        <v>265</v>
      </c>
      <c r="Z238" s="93" t="s">
        <v>379</v>
      </c>
      <c r="AA238" s="93" t="s">
        <v>267</v>
      </c>
      <c r="AB238" s="93" t="s">
        <v>268</v>
      </c>
      <c r="AC238" s="93" t="s">
        <v>269</v>
      </c>
      <c r="AD238" s="93" t="s">
        <v>270</v>
      </c>
      <c r="AE238" s="93" t="s">
        <v>380</v>
      </c>
    </row>
    <row r="239" spans="1:31" ht="15.75" thickBot="1" x14ac:dyDescent="0.3">
      <c r="A239" s="84"/>
      <c r="B239" s="84"/>
      <c r="C239" s="84"/>
      <c r="D239" s="84"/>
      <c r="E239" s="50" t="s">
        <v>61</v>
      </c>
      <c r="F239" s="55">
        <v>10</v>
      </c>
      <c r="G239" s="55"/>
      <c r="H239" s="62"/>
    </row>
    <row r="240" spans="1:31" ht="15.75" thickBot="1" x14ac:dyDescent="0.3">
      <c r="A240" s="84" t="s">
        <v>334</v>
      </c>
      <c r="B240" s="84"/>
      <c r="C240" s="84"/>
      <c r="D240" s="84"/>
      <c r="E240" s="50" t="s">
        <v>17</v>
      </c>
      <c r="F240" s="59">
        <f>F239/F238</f>
        <v>0.66666666666666663</v>
      </c>
      <c r="G240" s="60" t="s">
        <v>167</v>
      </c>
      <c r="I240" s="55"/>
      <c r="W240" s="66"/>
      <c r="X240" s="67"/>
      <c r="Y240" s="67"/>
      <c r="Z240" s="68"/>
      <c r="AB240" s="67"/>
      <c r="AC240" s="67"/>
      <c r="AD240" s="67"/>
      <c r="AE240" s="67"/>
    </row>
    <row r="241" spans="1:31" x14ac:dyDescent="0.25">
      <c r="A241" s="48" t="s">
        <v>22</v>
      </c>
      <c r="B241" s="61">
        <f t="shared" ref="B241:B258" si="285">Q241</f>
        <v>3.25</v>
      </c>
      <c r="C241" s="47" t="str">
        <f t="shared" ref="C241:C258" si="286">IF(L241="","",L241)</f>
        <v>tbs</v>
      </c>
      <c r="D241" s="48" t="str">
        <f t="shared" ref="D241:D262" si="287">_xlfn.CONCAT(K241, U241)</f>
        <v>minced fresh ginger</v>
      </c>
      <c r="I241" s="63">
        <v>5</v>
      </c>
      <c r="J241" s="64" t="s">
        <v>15</v>
      </c>
      <c r="K241" s="64" t="s">
        <v>288</v>
      </c>
      <c r="L241" s="65" t="s">
        <v>15</v>
      </c>
      <c r="M241" s="55">
        <f t="shared" ref="M241:M258" si="288">INDEX(itemGPerQty, MATCH(K241, itemNames, 0))</f>
        <v>0</v>
      </c>
      <c r="N241" s="55">
        <f t="shared" ref="N241:N258" si="289">INDEX(itemMlPerQty, MATCH(K241, itemNames, 0))</f>
        <v>0</v>
      </c>
      <c r="O241" s="55">
        <f t="shared" ref="O241:O258" si="290">IF(J241 = "", I241 * M241, IF(ISNA(CONVERT(I241, J241, "kg")), CONVERT(I241, J241, "l") * IF(N241 &lt;&gt; 0, M241 / N241, 0), CONVERT(I241, J241, "kg")))</f>
        <v>0</v>
      </c>
      <c r="P241" s="55">
        <f t="shared" ref="P241:P258" si="291">IF(J241 = "", I241 * N241, IF(ISNA(CONVERT(I241, J241, "l")), CONVERT(I241, J241, "kg") * IF(M241 &lt;&gt; 0, N241 / M241, 0), CONVERT(I241, J241, "l")))</f>
        <v>7.3933823906250001E-2</v>
      </c>
      <c r="Q241" s="55">
        <f>MROUND(IF(AND(J241 = "", L241 = ""), I241 * recipe07Scale, IF(ISNA(CONVERT(O241, "kg", L241)), CONVERT(P241 * recipe07Scale, "l", L241), CONVERT(O241 * recipe07Scale, "kg", L241))), roundTo)</f>
        <v>3.25</v>
      </c>
      <c r="R241" s="56">
        <f t="shared" ref="R241:R258" si="292">IF(L241 = "", Q241 * M241, IF(ISNA(CONVERT(Q241, L241, "kg")), CONVERT(Q241, L241, "l") * IF(N241 &lt;&gt; 0, M241 / N241, 0), CONVERT(Q241, L241, "kg")))</f>
        <v>0</v>
      </c>
      <c r="S241" s="56">
        <f t="shared" ref="S241:S258" si="293">IF(R241 = 0, IF(L241 = "", Q241 * N241, IF(ISNA(CONVERT(Q241, L241, "l")), CONVERT(Q241, L241, "kg") * IF(M241 &lt;&gt; 0, N241 / M241, 0), CONVERT(Q241, L241, "l"))), 0)</f>
        <v>4.8056985539062499E-2</v>
      </c>
      <c r="T241" s="55">
        <f t="shared" ref="T241:T258" si="294">IF(AND(R241 = 0, S241 = 0, J241 = "", L241 = ""), Q241, 0)</f>
        <v>0</v>
      </c>
      <c r="V241" s="52" t="b">
        <f>INDEX(itemPrepMethods, MATCH(K241, itemNames, 0))="chop"</f>
        <v>1</v>
      </c>
      <c r="W241" s="66">
        <f t="shared" ref="W241:W262" si="295">IF(V241, Q241, "")</f>
        <v>3.25</v>
      </c>
      <c r="X241" s="67" t="str">
        <f t="shared" ref="X241:X262" si="296">IF(V241, IF(L241 = "", "", L241), "")</f>
        <v>tbs</v>
      </c>
      <c r="Y241" s="67" t="str">
        <f t="shared" ref="Y241:Y262" si="297">IF(V241, K241, "")</f>
        <v>minced fresh ginger</v>
      </c>
      <c r="Z241" s="68"/>
      <c r="AA241" s="52" t="b">
        <f>INDEX(itemPrepMethods, MATCH(K241, itemNames, 0))="soak"</f>
        <v>0</v>
      </c>
      <c r="AB241" s="67" t="str">
        <f t="shared" ref="AB241:AB262" si="298">IF(AA241, Q241, "")</f>
        <v/>
      </c>
      <c r="AC241" s="67" t="str">
        <f t="shared" ref="AC241:AC262" si="299">IF(AA241, IF(L241 = "", "", L241), "")</f>
        <v/>
      </c>
      <c r="AD241" s="67" t="str">
        <f t="shared" ref="AD241:AD262" si="300">IF(AA241, K241, "")</f>
        <v/>
      </c>
      <c r="AE241" s="67"/>
    </row>
    <row r="242" spans="1:31" x14ac:dyDescent="0.25">
      <c r="A242" s="48" t="s">
        <v>22</v>
      </c>
      <c r="B242" s="61">
        <f t="shared" si="285"/>
        <v>6.75</v>
      </c>
      <c r="C242" s="47" t="str">
        <f t="shared" si="286"/>
        <v/>
      </c>
      <c r="D242" s="48" t="str">
        <f t="shared" si="287"/>
        <v>thinly sliced carrots</v>
      </c>
      <c r="I242" s="63">
        <v>10</v>
      </c>
      <c r="J242" s="64"/>
      <c r="K242" s="64" t="s">
        <v>66</v>
      </c>
      <c r="L242" s="65"/>
      <c r="M242" s="55">
        <f t="shared" si="288"/>
        <v>0</v>
      </c>
      <c r="N242" s="55">
        <f t="shared" si="289"/>
        <v>0</v>
      </c>
      <c r="O242" s="55">
        <f t="shared" si="290"/>
        <v>0</v>
      </c>
      <c r="P242" s="55">
        <f t="shared" si="291"/>
        <v>0</v>
      </c>
      <c r="Q242" s="55">
        <f>MROUND(IF(AND(J242 = "", L242 = ""), I242 * recipe07Scale, IF(ISNA(CONVERT(O242, "kg", L242)), CONVERT(P242 * recipe07Scale, "l", L242), CONVERT(O242 * recipe07Scale, "kg", L242))), roundTo)</f>
        <v>6.75</v>
      </c>
      <c r="R242" s="56">
        <f t="shared" si="292"/>
        <v>0</v>
      </c>
      <c r="S242" s="56">
        <f t="shared" si="293"/>
        <v>0</v>
      </c>
      <c r="T242" s="55">
        <f t="shared" si="294"/>
        <v>6.75</v>
      </c>
      <c r="V242" s="52" t="b">
        <f>INDEX(itemPrepMethods, MATCH(K242, itemNames, 0))="chop"</f>
        <v>1</v>
      </c>
      <c r="W242" s="66">
        <f t="shared" si="295"/>
        <v>6.75</v>
      </c>
      <c r="X242" s="67" t="str">
        <f t="shared" si="296"/>
        <v/>
      </c>
      <c r="Y242" s="67" t="str">
        <f t="shared" si="297"/>
        <v>thinly sliced carrots</v>
      </c>
      <c r="Z242" s="68"/>
      <c r="AA242" s="52" t="b">
        <f>INDEX(itemPrepMethods, MATCH(K242, itemNames, 0))="soak"</f>
        <v>0</v>
      </c>
      <c r="AB242" s="67" t="str">
        <f t="shared" si="298"/>
        <v/>
      </c>
      <c r="AC242" s="67" t="str">
        <f t="shared" si="299"/>
        <v/>
      </c>
      <c r="AD242" s="67" t="str">
        <f t="shared" si="300"/>
        <v/>
      </c>
      <c r="AE242" s="67"/>
    </row>
    <row r="243" spans="1:31" x14ac:dyDescent="0.25">
      <c r="A243" s="48" t="s">
        <v>22</v>
      </c>
      <c r="B243" s="61">
        <f t="shared" si="285"/>
        <v>3.25</v>
      </c>
      <c r="C243" s="47" t="str">
        <f t="shared" si="286"/>
        <v/>
      </c>
      <c r="D243" s="48" t="str">
        <f t="shared" si="287"/>
        <v>thinly sliced celery stalks</v>
      </c>
      <c r="I243" s="63">
        <v>5</v>
      </c>
      <c r="J243" s="64"/>
      <c r="K243" s="64" t="s">
        <v>67</v>
      </c>
      <c r="L243" s="65"/>
      <c r="M243" s="55">
        <f t="shared" si="288"/>
        <v>0</v>
      </c>
      <c r="N243" s="55">
        <f t="shared" si="289"/>
        <v>0</v>
      </c>
      <c r="O243" s="55">
        <f t="shared" si="290"/>
        <v>0</v>
      </c>
      <c r="P243" s="55">
        <f t="shared" si="291"/>
        <v>0</v>
      </c>
      <c r="Q243" s="55">
        <f>MROUND(IF(AND(J243 = "", L243 = ""), I243 * recipe07Scale, IF(ISNA(CONVERT(O243, "kg", L243)), CONVERT(P243 * recipe07Scale, "l", L243), CONVERT(O243 * recipe07Scale, "kg", L243))), roundTo)</f>
        <v>3.25</v>
      </c>
      <c r="R243" s="56">
        <f t="shared" si="292"/>
        <v>0</v>
      </c>
      <c r="S243" s="56">
        <f t="shared" si="293"/>
        <v>0</v>
      </c>
      <c r="T243" s="55">
        <f t="shared" si="294"/>
        <v>3.25</v>
      </c>
      <c r="V243" s="52" t="b">
        <f>INDEX(itemPrepMethods, MATCH(K243, itemNames, 0))="chop"</f>
        <v>1</v>
      </c>
      <c r="W243" s="66">
        <f t="shared" si="295"/>
        <v>3.25</v>
      </c>
      <c r="X243" s="67" t="str">
        <f t="shared" si="296"/>
        <v/>
      </c>
      <c r="Y243" s="67" t="str">
        <f t="shared" si="297"/>
        <v>thinly sliced celery stalks</v>
      </c>
      <c r="Z243" s="68"/>
      <c r="AA243" s="52" t="b">
        <f>INDEX(itemPrepMethods, MATCH(K243, itemNames, 0))="soak"</f>
        <v>0</v>
      </c>
      <c r="AB243" s="67" t="str">
        <f t="shared" si="298"/>
        <v/>
      </c>
      <c r="AC243" s="67" t="str">
        <f t="shared" si="299"/>
        <v/>
      </c>
      <c r="AD243" s="67" t="str">
        <f t="shared" si="300"/>
        <v/>
      </c>
      <c r="AE243" s="67"/>
    </row>
    <row r="244" spans="1:31" x14ac:dyDescent="0.25">
      <c r="A244" s="48" t="s">
        <v>22</v>
      </c>
      <c r="B244" s="61">
        <f t="shared" si="285"/>
        <v>13.25</v>
      </c>
      <c r="C244" s="47" t="str">
        <f t="shared" si="286"/>
        <v/>
      </c>
      <c r="D244" s="48" t="str">
        <f t="shared" si="287"/>
        <v>thinly sliced white cabbage leaves</v>
      </c>
      <c r="I244" s="63">
        <v>20</v>
      </c>
      <c r="J244" s="64"/>
      <c r="K244" s="64" t="s">
        <v>110</v>
      </c>
      <c r="L244" s="65"/>
      <c r="M244" s="55">
        <f t="shared" si="288"/>
        <v>0</v>
      </c>
      <c r="N244" s="55">
        <f t="shared" si="289"/>
        <v>0</v>
      </c>
      <c r="O244" s="55">
        <f t="shared" si="290"/>
        <v>0</v>
      </c>
      <c r="P244" s="55">
        <f t="shared" si="291"/>
        <v>0</v>
      </c>
      <c r="Q244" s="55">
        <f>MROUND(IF(AND(J244 = "", L244 = ""), I244 * recipe07Scale, IF(ISNA(CONVERT(O244, "kg", L244)), CONVERT(P244 * recipe07Scale, "l", L244), CONVERT(O244 * recipe07Scale, "kg", L244))), roundTo)</f>
        <v>13.25</v>
      </c>
      <c r="R244" s="73">
        <f t="shared" si="292"/>
        <v>0</v>
      </c>
      <c r="S244" s="56">
        <f t="shared" si="293"/>
        <v>0</v>
      </c>
      <c r="T244" s="55">
        <f t="shared" si="294"/>
        <v>13.25</v>
      </c>
      <c r="V244" s="52" t="b">
        <f>INDEX(itemPrepMethods, MATCH(K244, itemNames, 0))="chop"</f>
        <v>1</v>
      </c>
      <c r="W244" s="66">
        <f t="shared" si="295"/>
        <v>13.25</v>
      </c>
      <c r="X244" s="67" t="str">
        <f t="shared" si="296"/>
        <v/>
      </c>
      <c r="Y244" s="67" t="str">
        <f t="shared" si="297"/>
        <v>thinly sliced white cabbage leaves</v>
      </c>
      <c r="Z244" s="68"/>
      <c r="AA244" s="52" t="b">
        <f>INDEX(itemPrepMethods, MATCH(K244, itemNames, 0))="soak"</f>
        <v>0</v>
      </c>
      <c r="AB244" s="67" t="str">
        <f t="shared" si="298"/>
        <v/>
      </c>
      <c r="AC244" s="67" t="str">
        <f t="shared" si="299"/>
        <v/>
      </c>
      <c r="AD244" s="67" t="str">
        <f t="shared" si="300"/>
        <v/>
      </c>
      <c r="AE244" s="67"/>
    </row>
    <row r="245" spans="1:31" x14ac:dyDescent="0.25">
      <c r="A245" s="84"/>
      <c r="B245" s="84"/>
      <c r="C245" s="84"/>
      <c r="D245" s="84"/>
      <c r="I245" s="55"/>
      <c r="W245" s="97"/>
      <c r="X245" s="97"/>
      <c r="Y245" s="97"/>
      <c r="Z245" s="97"/>
      <c r="AB245" s="97"/>
      <c r="AC245" s="97"/>
      <c r="AD245" s="97"/>
      <c r="AE245" s="97"/>
    </row>
    <row r="246" spans="1:31" x14ac:dyDescent="0.25">
      <c r="A246" s="84" t="s">
        <v>335</v>
      </c>
      <c r="B246" s="84"/>
      <c r="C246" s="84"/>
      <c r="D246" s="84"/>
      <c r="I246" s="55"/>
      <c r="W246" s="97"/>
      <c r="X246" s="97"/>
      <c r="Y246" s="97"/>
      <c r="Z246" s="97"/>
      <c r="AB246" s="97"/>
      <c r="AC246" s="97"/>
      <c r="AD246" s="97"/>
      <c r="AE246" s="97"/>
    </row>
    <row r="247" spans="1:31" x14ac:dyDescent="0.25">
      <c r="A247" s="48" t="s">
        <v>22</v>
      </c>
      <c r="B247" s="61">
        <f t="shared" si="285"/>
        <v>10</v>
      </c>
      <c r="C247" s="47" t="str">
        <f t="shared" si="286"/>
        <v>cup</v>
      </c>
      <c r="D247" s="48" t="str">
        <f t="shared" si="287"/>
        <v>vegetable stock</v>
      </c>
      <c r="I247" s="63">
        <v>3.55</v>
      </c>
      <c r="J247" s="64" t="s">
        <v>62</v>
      </c>
      <c r="K247" s="64" t="s">
        <v>63</v>
      </c>
      <c r="L247" s="65" t="s">
        <v>16</v>
      </c>
      <c r="M247" s="55">
        <f t="shared" si="288"/>
        <v>0</v>
      </c>
      <c r="N247" s="55">
        <f t="shared" si="289"/>
        <v>0</v>
      </c>
      <c r="O247" s="55">
        <f t="shared" si="290"/>
        <v>0</v>
      </c>
      <c r="P247" s="55">
        <f t="shared" si="291"/>
        <v>3.55</v>
      </c>
      <c r="Q247" s="55">
        <f>MROUND(IF(AND(J247 = "", L247 = ""), I247 * recipe07Scale, IF(ISNA(CONVERT(O247, "kg", L247)), CONVERT(P247 * recipe07Scale, "l", L247), CONVERT(O247 * recipe07Scale, "kg", L247))), roundTo)</f>
        <v>10</v>
      </c>
      <c r="R247" s="56">
        <f t="shared" si="292"/>
        <v>0</v>
      </c>
      <c r="S247" s="56">
        <f t="shared" si="293"/>
        <v>2.365882365</v>
      </c>
      <c r="T247" s="55">
        <f t="shared" si="294"/>
        <v>0</v>
      </c>
      <c r="V247" s="52" t="b">
        <f>INDEX(itemPrepMethods, MATCH(K247, itemNames, 0))="chop"</f>
        <v>0</v>
      </c>
      <c r="W247" s="66" t="str">
        <f t="shared" si="295"/>
        <v/>
      </c>
      <c r="X247" s="67" t="str">
        <f t="shared" si="296"/>
        <v/>
      </c>
      <c r="Y247" s="67" t="str">
        <f t="shared" si="297"/>
        <v/>
      </c>
      <c r="Z247" s="68"/>
      <c r="AA247" s="52" t="b">
        <f>INDEX(itemPrepMethods, MATCH(K247, itemNames, 0))="soak"</f>
        <v>0</v>
      </c>
      <c r="AB247" s="67" t="str">
        <f t="shared" si="298"/>
        <v/>
      </c>
      <c r="AC247" s="67" t="str">
        <f t="shared" si="299"/>
        <v/>
      </c>
      <c r="AD247" s="67" t="str">
        <f t="shared" si="300"/>
        <v/>
      </c>
      <c r="AE247" s="67"/>
    </row>
    <row r="248" spans="1:31" x14ac:dyDescent="0.25">
      <c r="A248" s="84"/>
      <c r="B248" s="84"/>
      <c r="C248" s="84"/>
      <c r="D248" s="84"/>
      <c r="I248" s="55"/>
      <c r="W248" s="97"/>
      <c r="X248" s="97"/>
      <c r="Y248" s="97"/>
      <c r="Z248" s="97"/>
      <c r="AB248" s="97"/>
      <c r="AC248" s="97"/>
      <c r="AD248" s="97"/>
      <c r="AE248" s="97"/>
    </row>
    <row r="249" spans="1:31" x14ac:dyDescent="0.25">
      <c r="A249" s="84" t="s">
        <v>336</v>
      </c>
      <c r="B249" s="84"/>
      <c r="C249" s="84"/>
      <c r="D249" s="84"/>
      <c r="I249" s="55"/>
      <c r="W249" s="97"/>
      <c r="X249" s="97"/>
      <c r="Y249" s="97"/>
      <c r="Z249" s="97"/>
      <c r="AB249" s="97"/>
      <c r="AC249" s="97"/>
      <c r="AD249" s="97"/>
      <c r="AE249" s="97"/>
    </row>
    <row r="250" spans="1:31" x14ac:dyDescent="0.25">
      <c r="A250" s="84"/>
      <c r="B250" s="84"/>
      <c r="C250" s="84"/>
      <c r="D250" s="84"/>
      <c r="I250" s="55"/>
      <c r="W250" s="97"/>
      <c r="X250" s="97"/>
      <c r="Y250" s="97"/>
      <c r="Z250" s="97"/>
      <c r="AB250" s="97"/>
      <c r="AC250" s="97"/>
      <c r="AD250" s="97"/>
      <c r="AE250" s="97"/>
    </row>
    <row r="251" spans="1:31" x14ac:dyDescent="0.25">
      <c r="A251" s="84" t="s">
        <v>337</v>
      </c>
      <c r="B251" s="84"/>
      <c r="C251" s="84"/>
      <c r="D251" s="84"/>
      <c r="I251" s="55"/>
      <c r="W251" s="97"/>
      <c r="X251" s="97"/>
      <c r="Y251" s="97"/>
      <c r="Z251" s="97"/>
      <c r="AB251" s="97"/>
      <c r="AC251" s="97"/>
      <c r="AD251" s="97"/>
      <c r="AE251" s="97"/>
    </row>
    <row r="252" spans="1:31" x14ac:dyDescent="0.25">
      <c r="A252" s="48" t="s">
        <v>22</v>
      </c>
      <c r="B252" s="61">
        <f t="shared" si="285"/>
        <v>0.75</v>
      </c>
      <c r="C252" s="47" t="str">
        <f t="shared" si="286"/>
        <v>kg</v>
      </c>
      <c r="D252" s="48" t="str">
        <f t="shared" si="287"/>
        <v>blocks tofu, cut into small cubes</v>
      </c>
      <c r="I252" s="63">
        <v>1</v>
      </c>
      <c r="J252" s="64" t="s">
        <v>12</v>
      </c>
      <c r="K252" s="64" t="s">
        <v>331</v>
      </c>
      <c r="L252" s="65" t="s">
        <v>12</v>
      </c>
      <c r="M252" s="55">
        <f t="shared" si="288"/>
        <v>0</v>
      </c>
      <c r="N252" s="55">
        <f t="shared" si="289"/>
        <v>0</v>
      </c>
      <c r="O252" s="55">
        <f t="shared" si="290"/>
        <v>1</v>
      </c>
      <c r="P252" s="55">
        <f t="shared" si="291"/>
        <v>0</v>
      </c>
      <c r="Q252" s="55">
        <f>MROUND(IF(AND(J252 = "", L252 = ""), I252 * recipe07Scale, IF(ISNA(CONVERT(O252, "kg", L252)), CONVERT(P252 * recipe07Scale, "l", L252), CONVERT(O252 * recipe07Scale, "kg", L252))), roundTo)</f>
        <v>0.75</v>
      </c>
      <c r="R252" s="56">
        <f t="shared" si="292"/>
        <v>0.75</v>
      </c>
      <c r="S252" s="56">
        <f t="shared" si="293"/>
        <v>0</v>
      </c>
      <c r="T252" s="55">
        <f t="shared" si="294"/>
        <v>0</v>
      </c>
      <c r="V252" s="52" t="b">
        <f>INDEX(itemPrepMethods, MATCH(K252, itemNames, 0))="chop"</f>
        <v>1</v>
      </c>
      <c r="W252" s="66">
        <f t="shared" si="295"/>
        <v>0.75</v>
      </c>
      <c r="X252" s="67" t="str">
        <f t="shared" si="296"/>
        <v>kg</v>
      </c>
      <c r="Y252" s="67" t="str">
        <f t="shared" si="297"/>
        <v>blocks tofu, cut into small cubes</v>
      </c>
      <c r="Z252" s="68"/>
      <c r="AA252" s="52" t="b">
        <f>INDEX(itemPrepMethods, MATCH(K252, itemNames, 0))="soak"</f>
        <v>0</v>
      </c>
      <c r="AB252" s="67" t="str">
        <f t="shared" si="298"/>
        <v/>
      </c>
      <c r="AC252" s="67" t="str">
        <f t="shared" si="299"/>
        <v/>
      </c>
      <c r="AD252" s="67" t="str">
        <f t="shared" si="300"/>
        <v/>
      </c>
      <c r="AE252" s="67"/>
    </row>
    <row r="253" spans="1:31" x14ac:dyDescent="0.25">
      <c r="B253" s="61"/>
      <c r="I253" s="63"/>
      <c r="J253" s="64"/>
      <c r="K253" s="64"/>
      <c r="L253" s="65"/>
      <c r="W253" s="97"/>
      <c r="X253" s="97"/>
      <c r="Y253" s="97"/>
      <c r="Z253" s="97"/>
      <c r="AB253" s="97"/>
      <c r="AC253" s="97"/>
      <c r="AD253" s="97"/>
      <c r="AE253" s="97"/>
    </row>
    <row r="254" spans="1:31" x14ac:dyDescent="0.25">
      <c r="A254" s="48" t="s">
        <v>338</v>
      </c>
      <c r="B254" s="61"/>
      <c r="I254" s="63"/>
      <c r="J254" s="64"/>
      <c r="K254" s="64"/>
      <c r="L254" s="65"/>
      <c r="W254" s="97"/>
      <c r="X254" s="97"/>
      <c r="Y254" s="97"/>
      <c r="Z254" s="97"/>
      <c r="AB254" s="97"/>
      <c r="AC254" s="97"/>
      <c r="AD254" s="97"/>
      <c r="AE254" s="97"/>
    </row>
    <row r="255" spans="1:31" x14ac:dyDescent="0.25">
      <c r="A255" s="48" t="s">
        <v>22</v>
      </c>
      <c r="B255" s="61">
        <f t="shared" si="285"/>
        <v>46.75</v>
      </c>
      <c r="C255" s="47" t="str">
        <f t="shared" si="286"/>
        <v>g</v>
      </c>
      <c r="D255" s="48" t="str">
        <f t="shared" si="287"/>
        <v>wakame, then drain and set aside</v>
      </c>
      <c r="I255" s="63">
        <v>70</v>
      </c>
      <c r="J255" s="64" t="s">
        <v>0</v>
      </c>
      <c r="K255" s="64" t="s">
        <v>64</v>
      </c>
      <c r="L255" s="65" t="s">
        <v>0</v>
      </c>
      <c r="M255" s="55">
        <f t="shared" si="288"/>
        <v>0</v>
      </c>
      <c r="N255" s="55">
        <f t="shared" si="289"/>
        <v>0</v>
      </c>
      <c r="O255" s="55">
        <f t="shared" si="290"/>
        <v>7.0000000000000007E-2</v>
      </c>
      <c r="P255" s="55">
        <f t="shared" si="291"/>
        <v>0</v>
      </c>
      <c r="Q255" s="55">
        <f>MROUND(IF(AND(J255 = "", L255 = ""), I255 * recipe07Scale, IF(ISNA(CONVERT(O255, "kg", L255)), CONVERT(P255 * recipe07Scale, "l", L255), CONVERT(O255 * recipe07Scale, "kg", L255))), roundTo)</f>
        <v>46.75</v>
      </c>
      <c r="R255" s="56">
        <f t="shared" si="292"/>
        <v>4.675E-2</v>
      </c>
      <c r="S255" s="56">
        <f t="shared" si="293"/>
        <v>0</v>
      </c>
      <c r="T255" s="55">
        <f t="shared" si="294"/>
        <v>0</v>
      </c>
      <c r="U255" s="52" t="s">
        <v>339</v>
      </c>
      <c r="V255" s="52" t="b">
        <f>INDEX(itemPrepMethods, MATCH(K255, itemNames, 0))="chop"</f>
        <v>0</v>
      </c>
      <c r="W255" s="66" t="str">
        <f t="shared" si="295"/>
        <v/>
      </c>
      <c r="X255" s="67" t="str">
        <f t="shared" si="296"/>
        <v/>
      </c>
      <c r="Y255" s="67" t="str">
        <f t="shared" si="297"/>
        <v/>
      </c>
      <c r="Z255" s="68"/>
      <c r="AA255" s="52" t="b">
        <f>INDEX(itemPrepMethods, MATCH(K255, itemNames, 0))="soak"</f>
        <v>0</v>
      </c>
      <c r="AB255" s="67" t="str">
        <f t="shared" si="298"/>
        <v/>
      </c>
      <c r="AC255" s="67" t="str">
        <f t="shared" si="299"/>
        <v/>
      </c>
      <c r="AD255" s="67" t="str">
        <f t="shared" si="300"/>
        <v/>
      </c>
      <c r="AE255" s="67"/>
    </row>
    <row r="256" spans="1:31" x14ac:dyDescent="0.25">
      <c r="A256" s="84"/>
      <c r="B256" s="84"/>
      <c r="C256" s="84"/>
      <c r="D256" s="84"/>
      <c r="I256" s="55"/>
      <c r="W256" s="97"/>
      <c r="X256" s="97"/>
      <c r="Y256" s="97"/>
      <c r="Z256" s="97"/>
      <c r="AB256" s="97"/>
      <c r="AC256" s="97"/>
      <c r="AD256" s="97"/>
      <c r="AE256" s="97"/>
    </row>
    <row r="257" spans="1:31" x14ac:dyDescent="0.25">
      <c r="A257" s="84" t="s">
        <v>340</v>
      </c>
      <c r="B257" s="84"/>
      <c r="C257" s="84"/>
      <c r="D257" s="84"/>
      <c r="I257" s="55"/>
      <c r="W257" s="97"/>
      <c r="X257" s="97"/>
      <c r="Y257" s="97"/>
      <c r="Z257" s="97"/>
      <c r="AB257" s="97"/>
      <c r="AC257" s="97"/>
      <c r="AD257" s="97"/>
      <c r="AE257" s="97"/>
    </row>
    <row r="258" spans="1:31" x14ac:dyDescent="0.25">
      <c r="A258" s="48" t="s">
        <v>22</v>
      </c>
      <c r="B258" s="61">
        <f t="shared" si="285"/>
        <v>3.25</v>
      </c>
      <c r="C258" s="47" t="str">
        <f t="shared" si="286"/>
        <v>tbs</v>
      </c>
      <c r="D258" s="48" t="str">
        <f t="shared" si="287"/>
        <v>miso</v>
      </c>
      <c r="I258" s="63">
        <v>5</v>
      </c>
      <c r="J258" s="64" t="s">
        <v>15</v>
      </c>
      <c r="K258" s="64" t="s">
        <v>65</v>
      </c>
      <c r="L258" s="65" t="s">
        <v>15</v>
      </c>
      <c r="M258" s="55">
        <f t="shared" si="288"/>
        <v>0</v>
      </c>
      <c r="N258" s="55">
        <f t="shared" si="289"/>
        <v>0</v>
      </c>
      <c r="O258" s="55">
        <f t="shared" si="290"/>
        <v>0</v>
      </c>
      <c r="P258" s="55">
        <f t="shared" si="291"/>
        <v>7.3933823906250001E-2</v>
      </c>
      <c r="Q258" s="55">
        <f>MROUND(IF(AND(J258 = "", L258 = ""), I258 * recipe07Scale, IF(ISNA(CONVERT(O258, "kg", L258)), CONVERT(P258 * recipe07Scale, "l", L258), CONVERT(O258 * recipe07Scale, "kg", L258))), roundTo)</f>
        <v>3.25</v>
      </c>
      <c r="R258" s="56">
        <f t="shared" si="292"/>
        <v>0</v>
      </c>
      <c r="S258" s="56">
        <f t="shared" si="293"/>
        <v>4.8056985539062499E-2</v>
      </c>
      <c r="T258" s="55">
        <f t="shared" si="294"/>
        <v>0</v>
      </c>
      <c r="V258" s="52" t="b">
        <f>INDEX(itemPrepMethods, MATCH(K258, itemNames, 0))="chop"</f>
        <v>0</v>
      </c>
      <c r="W258" s="66" t="str">
        <f t="shared" si="295"/>
        <v/>
      </c>
      <c r="X258" s="67" t="str">
        <f t="shared" si="296"/>
        <v/>
      </c>
      <c r="Y258" s="67" t="str">
        <f t="shared" si="297"/>
        <v/>
      </c>
      <c r="Z258" s="68"/>
      <c r="AA258" s="52" t="b">
        <f>INDEX(itemPrepMethods, MATCH(K258, itemNames, 0))="soak"</f>
        <v>0</v>
      </c>
      <c r="AB258" s="67" t="str">
        <f t="shared" si="298"/>
        <v/>
      </c>
      <c r="AC258" s="67" t="str">
        <f t="shared" si="299"/>
        <v/>
      </c>
      <c r="AD258" s="67" t="str">
        <f t="shared" si="300"/>
        <v/>
      </c>
      <c r="AE258" s="67"/>
    </row>
    <row r="259" spans="1:31" x14ac:dyDescent="0.25">
      <c r="A259" s="84"/>
      <c r="B259" s="84"/>
      <c r="C259" s="84"/>
      <c r="D259" s="84"/>
      <c r="I259" s="55"/>
      <c r="W259" s="81"/>
      <c r="X259" s="81"/>
      <c r="Y259" s="81"/>
      <c r="Z259" s="81"/>
      <c r="AA259" s="81"/>
      <c r="AB259" s="81"/>
      <c r="AC259" s="81"/>
      <c r="AD259" s="81"/>
      <c r="AE259" s="81"/>
    </row>
    <row r="260" spans="1:31" x14ac:dyDescent="0.25">
      <c r="A260" s="84" t="s">
        <v>343</v>
      </c>
      <c r="B260" s="84"/>
      <c r="C260" s="84"/>
      <c r="D260" s="84"/>
      <c r="I260" s="55"/>
      <c r="W260" s="81"/>
      <c r="X260" s="81"/>
      <c r="Y260" s="81"/>
      <c r="Z260" s="81"/>
      <c r="AA260" s="81"/>
      <c r="AB260" s="81"/>
      <c r="AC260" s="81"/>
      <c r="AD260" s="81"/>
      <c r="AE260" s="81"/>
    </row>
    <row r="261" spans="1:31" x14ac:dyDescent="0.25">
      <c r="A261" s="48" t="s">
        <v>22</v>
      </c>
      <c r="D261" s="48" t="str">
        <f t="shared" si="287"/>
        <v>miso broth</v>
      </c>
      <c r="I261" s="55"/>
      <c r="U261" s="54" t="s">
        <v>341</v>
      </c>
      <c r="V261" s="81"/>
      <c r="W261" s="81"/>
      <c r="X261" s="81"/>
      <c r="Y261" s="81"/>
      <c r="Z261" s="81"/>
      <c r="AA261" s="81"/>
      <c r="AB261" s="81"/>
      <c r="AC261" s="81"/>
      <c r="AD261" s="81"/>
      <c r="AE261" s="81"/>
    </row>
    <row r="262" spans="1:31" x14ac:dyDescent="0.25">
      <c r="A262" s="48" t="s">
        <v>22</v>
      </c>
      <c r="D262" s="48" t="str">
        <f t="shared" si="287"/>
        <v>soaked wakame</v>
      </c>
      <c r="I262" s="55"/>
      <c r="U262" s="54" t="s">
        <v>342</v>
      </c>
      <c r="V262" s="81"/>
      <c r="W262" s="81"/>
      <c r="X262" s="81"/>
      <c r="Y262" s="81"/>
      <c r="Z262" s="81"/>
      <c r="AA262" s="81"/>
      <c r="AB262" s="81"/>
      <c r="AC262" s="81"/>
      <c r="AD262" s="81"/>
      <c r="AE262" s="81"/>
    </row>
    <row r="263" spans="1:31" ht="15.75" x14ac:dyDescent="0.25">
      <c r="A263" s="83" t="s">
        <v>34</v>
      </c>
      <c r="B263" s="83"/>
      <c r="C263" s="83"/>
      <c r="D263" s="83"/>
      <c r="E263" s="50" t="s">
        <v>152</v>
      </c>
      <c r="F263" s="88"/>
      <c r="G263" s="88"/>
      <c r="H263" s="55"/>
    </row>
    <row r="264" spans="1:31" ht="24" x14ac:dyDescent="0.2">
      <c r="A264" s="83" t="s">
        <v>345</v>
      </c>
      <c r="B264" s="83"/>
      <c r="C264" s="83"/>
      <c r="D264" s="83"/>
      <c r="E264" s="50" t="s">
        <v>60</v>
      </c>
      <c r="F264" s="55">
        <v>10</v>
      </c>
      <c r="G264" s="55"/>
      <c r="H264" s="55"/>
      <c r="I264" s="92" t="s">
        <v>58</v>
      </c>
      <c r="J264" s="93" t="s">
        <v>59</v>
      </c>
      <c r="K264" s="93" t="s">
        <v>18</v>
      </c>
      <c r="L264" s="94" t="s">
        <v>57</v>
      </c>
      <c r="M264" s="92" t="s">
        <v>159</v>
      </c>
      <c r="N264" s="92" t="s">
        <v>160</v>
      </c>
      <c r="O264" s="92" t="s">
        <v>161</v>
      </c>
      <c r="P264" s="92" t="s">
        <v>162</v>
      </c>
      <c r="Q264" s="93" t="s">
        <v>254</v>
      </c>
      <c r="R264" s="95" t="s">
        <v>122</v>
      </c>
      <c r="S264" s="95" t="s">
        <v>123</v>
      </c>
      <c r="T264" s="92" t="s">
        <v>121</v>
      </c>
      <c r="U264" s="93" t="s">
        <v>23</v>
      </c>
      <c r="V264" s="93" t="s">
        <v>266</v>
      </c>
      <c r="W264" s="96" t="s">
        <v>263</v>
      </c>
      <c r="X264" s="93" t="s">
        <v>264</v>
      </c>
      <c r="Y264" s="93" t="s">
        <v>265</v>
      </c>
      <c r="Z264" s="93" t="s">
        <v>379</v>
      </c>
      <c r="AA264" s="93" t="s">
        <v>267</v>
      </c>
      <c r="AB264" s="93" t="s">
        <v>268</v>
      </c>
      <c r="AC264" s="93" t="s">
        <v>269</v>
      </c>
      <c r="AD264" s="93" t="s">
        <v>270</v>
      </c>
      <c r="AE264" s="93" t="s">
        <v>380</v>
      </c>
    </row>
    <row r="265" spans="1:31" ht="15.75" thickBot="1" x14ac:dyDescent="0.3">
      <c r="A265" s="84"/>
      <c r="B265" s="84"/>
      <c r="C265" s="84"/>
      <c r="D265" s="84"/>
      <c r="E265" s="50" t="s">
        <v>61</v>
      </c>
      <c r="F265" s="55">
        <v>10</v>
      </c>
      <c r="G265" s="55"/>
      <c r="H265" s="55"/>
    </row>
    <row r="266" spans="1:31" ht="15.75" thickBot="1" x14ac:dyDescent="0.3">
      <c r="A266" s="91" t="s">
        <v>346</v>
      </c>
      <c r="B266" s="91"/>
      <c r="C266" s="91"/>
      <c r="D266" s="91"/>
      <c r="E266" s="50" t="s">
        <v>17</v>
      </c>
      <c r="F266" s="59">
        <f>F265/F264</f>
        <v>1</v>
      </c>
      <c r="G266" s="60" t="s">
        <v>172</v>
      </c>
      <c r="H266" s="55"/>
    </row>
    <row r="267" spans="1:31" x14ac:dyDescent="0.25">
      <c r="A267" s="84"/>
      <c r="B267" s="84"/>
      <c r="C267" s="84"/>
      <c r="D267" s="84"/>
      <c r="I267" s="55"/>
      <c r="W267" s="81"/>
      <c r="X267" s="81"/>
      <c r="Y267" s="81"/>
      <c r="Z267" s="81"/>
      <c r="AA267" s="81"/>
      <c r="AB267" s="81"/>
      <c r="AC267" s="81"/>
      <c r="AD267" s="81"/>
      <c r="AE267" s="81"/>
    </row>
    <row r="268" spans="1:31" x14ac:dyDescent="0.25">
      <c r="A268" s="84" t="s">
        <v>367</v>
      </c>
      <c r="B268" s="84"/>
      <c r="C268" s="84"/>
      <c r="D268" s="84"/>
      <c r="E268" s="51"/>
      <c r="F268" s="70"/>
      <c r="G268" s="70"/>
      <c r="H268" s="55"/>
      <c r="W268" s="81"/>
      <c r="X268" s="81"/>
      <c r="Y268" s="81"/>
      <c r="Z268" s="81"/>
      <c r="AA268" s="81"/>
      <c r="AB268" s="81"/>
      <c r="AC268" s="81"/>
      <c r="AD268" s="81"/>
      <c r="AE268" s="81"/>
    </row>
    <row r="269" spans="1:31" x14ac:dyDescent="0.25">
      <c r="A269" s="48" t="s">
        <v>22</v>
      </c>
      <c r="B269" s="61">
        <f t="shared" ref="B269" si="301">Q269</f>
        <v>2</v>
      </c>
      <c r="C269" s="47" t="str">
        <f t="shared" ref="C269" si="302">IF(L269="","",L269)</f>
        <v>cup</v>
      </c>
      <c r="D269" s="48" t="str">
        <f t="shared" ref="D269" si="303">_xlfn.CONCAT(K269, U269)</f>
        <v>dried brown lentils</v>
      </c>
      <c r="I269" s="63">
        <v>2</v>
      </c>
      <c r="J269" s="64" t="s">
        <v>16</v>
      </c>
      <c r="K269" s="64" t="s">
        <v>347</v>
      </c>
      <c r="L269" s="65" t="s">
        <v>16</v>
      </c>
      <c r="M269" s="55">
        <f t="shared" ref="M269" si="304">INDEX(itemGPerQty, MATCH(K269, itemNames, 0))</f>
        <v>0</v>
      </c>
      <c r="N269" s="55">
        <f t="shared" ref="N269" si="305">INDEX(itemMlPerQty, MATCH(K269, itemNames, 0))</f>
        <v>0</v>
      </c>
      <c r="O269" s="55">
        <f t="shared" ref="O269" si="306">IF(J269 = "", I269 * M269, IF(ISNA(CONVERT(I269, J269, "kg")), CONVERT(I269, J269, "l") * IF(N269 &lt;&gt; 0, M269 / N269, 0), CONVERT(I269, J269, "kg")))</f>
        <v>0</v>
      </c>
      <c r="P269" s="55">
        <f t="shared" ref="P269" si="307">IF(J269 = "", I269 * N269, IF(ISNA(CONVERT(I269, J269, "l")), CONVERT(I269, J269, "kg") * IF(M269 &lt;&gt; 0, N269 / M269, 0), CONVERT(I269, J269, "l")))</f>
        <v>0.47317647299999999</v>
      </c>
      <c r="Q269" s="55">
        <f>MROUND(IF(AND(J269 = "", L269 = ""), I269 * recipe12Scale, IF(ISNA(CONVERT(O269, "kg", L269)), CONVERT(P269 * recipe12Scale, "l", L269), CONVERT(O269 * recipe12Scale, "kg", L269))), roundTo)</f>
        <v>2</v>
      </c>
      <c r="R269" s="56">
        <f t="shared" ref="R269" si="308">IF(L269 = "", Q269 * M269, IF(ISNA(CONVERT(Q269, L269, "kg")), CONVERT(Q269, L269, "l") * IF(N269 &lt;&gt; 0, M269 / N269, 0), CONVERT(Q269, L269, "kg")))</f>
        <v>0</v>
      </c>
      <c r="S269" s="56">
        <f t="shared" ref="S269" si="309">IF(R269 = 0, IF(L269 = "", Q269 * N269, IF(ISNA(CONVERT(Q269, L269, "l")), CONVERT(Q269, L269, "kg") * IF(M269 &lt;&gt; 0, N269 / M269, 0), CONVERT(Q269, L269, "l"))), 0)</f>
        <v>0.47317647299999999</v>
      </c>
      <c r="T269" s="55">
        <f t="shared" ref="T269" si="310">IF(AND(R269 = 0, S269 = 0, J269 = "", L269 = ""), Q269, 0)</f>
        <v>0</v>
      </c>
      <c r="V269" s="52" t="b">
        <f>INDEX(itemPrepMethods, MATCH(K269, itemNames, 0))="chop"</f>
        <v>0</v>
      </c>
      <c r="W269" s="66" t="str">
        <f t="shared" ref="W269" si="311">IF(V269, Q269, "")</f>
        <v/>
      </c>
      <c r="X269" s="67" t="str">
        <f t="shared" ref="X269" si="312">IF(V269, IF(L269 = "", "", L269), "")</f>
        <v/>
      </c>
      <c r="Y269" s="67" t="str">
        <f t="shared" ref="Y269" si="313">IF(V269, K269, "")</f>
        <v/>
      </c>
      <c r="Z269" s="68"/>
      <c r="AA269" s="52" t="b">
        <f>INDEX(itemPrepMethods, MATCH(K269, itemNames, 0))="soak"</f>
        <v>0</v>
      </c>
      <c r="AB269" s="67" t="str">
        <f t="shared" ref="AB269" si="314">IF(AA269, Q269, "")</f>
        <v/>
      </c>
      <c r="AC269" s="67" t="str">
        <f t="shared" ref="AC269" si="315">IF(AA269, IF(L269 = "", "", L269), "")</f>
        <v/>
      </c>
      <c r="AD269" s="67" t="str">
        <f t="shared" ref="AD269" si="316">IF(AA269, K269, "")</f>
        <v/>
      </c>
      <c r="AE269" s="67"/>
    </row>
    <row r="270" spans="1:31" x14ac:dyDescent="0.25">
      <c r="A270" s="48" t="s">
        <v>22</v>
      </c>
      <c r="B270" s="61">
        <f t="shared" ref="B270" si="317">Q270</f>
        <v>8</v>
      </c>
      <c r="C270" s="47" t="str">
        <f t="shared" ref="C270" si="318">IF(L270="","",L270)</f>
        <v/>
      </c>
      <c r="D270" s="48" t="str">
        <f t="shared" ref="D270" si="319">_xlfn.CONCAT(K270, U270)</f>
        <v>chopped potatoes</v>
      </c>
      <c r="I270" s="63">
        <v>8</v>
      </c>
      <c r="J270" s="64"/>
      <c r="K270" s="64" t="s">
        <v>4</v>
      </c>
      <c r="L270" s="65"/>
      <c r="M270" s="55">
        <f t="shared" ref="M270" si="320">INDEX(itemGPerQty, MATCH(K270, itemNames, 0))</f>
        <v>0.22500000000000001</v>
      </c>
      <c r="N270" s="55">
        <f t="shared" ref="N270" si="321">INDEX(itemMlPerQty, MATCH(K270, itemNames, 0))</f>
        <v>0.33750000000000002</v>
      </c>
      <c r="O270" s="55">
        <f t="shared" ref="O270" si="322">IF(J270 = "", I270 * M270, IF(ISNA(CONVERT(I270, J270, "kg")), CONVERT(I270, J270, "l") * IF(N270 &lt;&gt; 0, M270 / N270, 0), CONVERT(I270, J270, "kg")))</f>
        <v>1.8</v>
      </c>
      <c r="P270" s="55">
        <f t="shared" ref="P270" si="323">IF(J270 = "", I270 * N270, IF(ISNA(CONVERT(I270, J270, "l")), CONVERT(I270, J270, "kg") * IF(M270 &lt;&gt; 0, N270 / M270, 0), CONVERT(I270, J270, "l")))</f>
        <v>2.7</v>
      </c>
      <c r="Q270" s="55">
        <f>MROUND(IF(AND(J270 = "", L270 = ""), I270 * recipe12Scale, IF(ISNA(CONVERT(O270, "kg", L270)), CONVERT(P270 * recipe12Scale, "l", L270), CONVERT(O270 * recipe12Scale, "kg", L270))), roundTo)</f>
        <v>8</v>
      </c>
      <c r="R270" s="56">
        <f t="shared" ref="R270" si="324">IF(L270 = "", Q270 * M270, IF(ISNA(CONVERT(Q270, L270, "kg")), CONVERT(Q270, L270, "l") * IF(N270 &lt;&gt; 0, M270 / N270, 0), CONVERT(Q270, L270, "kg")))</f>
        <v>1.8</v>
      </c>
      <c r="S270" s="56">
        <f t="shared" ref="S270" si="325">IF(R270 = 0, IF(L270 = "", Q270 * N270, IF(ISNA(CONVERT(Q270, L270, "l")), CONVERT(Q270, L270, "kg") * IF(M270 &lt;&gt; 0, N270 / M270, 0), CONVERT(Q270, L270, "l"))), 0)</f>
        <v>0</v>
      </c>
      <c r="T270" s="55">
        <f t="shared" ref="T270" si="326">IF(AND(R270 = 0, S270 = 0, J270 = "", L270 = ""), Q270, 0)</f>
        <v>0</v>
      </c>
      <c r="V270" s="52" t="b">
        <f>INDEX(itemPrepMethods, MATCH(K270, itemNames, 0))="chop"</f>
        <v>1</v>
      </c>
      <c r="W270" s="66">
        <f t="shared" ref="W270" si="327">IF(V270, Q270, "")</f>
        <v>8</v>
      </c>
      <c r="X270" s="67" t="str">
        <f t="shared" ref="X270" si="328">IF(V270, IF(L270 = "", "", L270), "")</f>
        <v/>
      </c>
      <c r="Y270" s="67" t="str">
        <f t="shared" ref="Y270" si="329">IF(V270, K270, "")</f>
        <v>chopped potatoes</v>
      </c>
      <c r="Z270" s="68"/>
      <c r="AA270" s="52" t="b">
        <f>INDEX(itemPrepMethods, MATCH(K270, itemNames, 0))="soak"</f>
        <v>0</v>
      </c>
      <c r="AB270" s="67" t="str">
        <f t="shared" ref="AB270" si="330">IF(AA270, Q270, "")</f>
        <v/>
      </c>
      <c r="AC270" s="67" t="str">
        <f t="shared" ref="AC270" si="331">IF(AA270, IF(L270 = "", "", L270), "")</f>
        <v/>
      </c>
      <c r="AD270" s="67" t="str">
        <f t="shared" ref="AD270" si="332">IF(AA270, K270, "")</f>
        <v/>
      </c>
      <c r="AE270" s="67"/>
    </row>
    <row r="271" spans="1:31" x14ac:dyDescent="0.25">
      <c r="A271" s="84"/>
      <c r="B271" s="84"/>
      <c r="C271" s="84"/>
      <c r="D271" s="84"/>
      <c r="I271" s="55"/>
      <c r="W271" s="97"/>
      <c r="X271" s="98"/>
      <c r="Y271" s="98"/>
      <c r="Z271" s="99"/>
      <c r="AA271" s="81"/>
      <c r="AB271" s="97"/>
      <c r="AC271" s="97"/>
      <c r="AD271" s="97"/>
      <c r="AE271" s="97"/>
    </row>
    <row r="272" spans="1:31" x14ac:dyDescent="0.25">
      <c r="A272" s="84" t="s">
        <v>349</v>
      </c>
      <c r="B272" s="84"/>
      <c r="C272" s="84"/>
      <c r="D272" s="84"/>
      <c r="E272" s="51"/>
      <c r="F272" s="70"/>
      <c r="G272" s="70"/>
      <c r="H272" s="55"/>
      <c r="W272" s="97"/>
      <c r="X272" s="98"/>
      <c r="Y272" s="98"/>
      <c r="Z272" s="99"/>
      <c r="AA272" s="81"/>
      <c r="AB272" s="97"/>
      <c r="AC272" s="97"/>
      <c r="AD272" s="97"/>
      <c r="AE272" s="97"/>
    </row>
    <row r="273" spans="1:31" x14ac:dyDescent="0.25">
      <c r="A273" s="48" t="s">
        <v>22</v>
      </c>
      <c r="B273" s="61">
        <f t="shared" ref="B273:B274" si="333">Q273</f>
        <v>4</v>
      </c>
      <c r="C273" s="47" t="str">
        <f t="shared" ref="C273:C274" si="334">IF(L273="","",L273)</f>
        <v/>
      </c>
      <c r="D273" s="48" t="str">
        <f t="shared" ref="D273:D274" si="335">_xlfn.CONCAT(K273, U273)</f>
        <v>diced carrots</v>
      </c>
      <c r="I273" s="63">
        <v>4</v>
      </c>
      <c r="J273" s="64"/>
      <c r="K273" s="64" t="s">
        <v>107</v>
      </c>
      <c r="L273" s="65"/>
      <c r="M273" s="55">
        <f t="shared" ref="M273:M274" si="336">INDEX(itemGPerQty, MATCH(K273, itemNames, 0))</f>
        <v>0</v>
      </c>
      <c r="N273" s="55">
        <f t="shared" ref="N273:N274" si="337">INDEX(itemMlPerQty, MATCH(K273, itemNames, 0))</f>
        <v>0</v>
      </c>
      <c r="O273" s="55">
        <f t="shared" ref="O273:O274" si="338">IF(J273 = "", I273 * M273, IF(ISNA(CONVERT(I273, J273, "kg")), CONVERT(I273, J273, "l") * IF(N273 &lt;&gt; 0, M273 / N273, 0), CONVERT(I273, J273, "kg")))</f>
        <v>0</v>
      </c>
      <c r="P273" s="55">
        <f t="shared" ref="P273:P274" si="339">IF(J273 = "", I273 * N273, IF(ISNA(CONVERT(I273, J273, "l")), CONVERT(I273, J273, "kg") * IF(M273 &lt;&gt; 0, N273 / M273, 0), CONVERT(I273, J273, "l")))</f>
        <v>0</v>
      </c>
      <c r="Q273" s="55">
        <f>MROUND(IF(AND(J273 = "", L273 = ""), I273 * recipe12Scale, IF(ISNA(CONVERT(O273, "kg", L273)), CONVERT(P273 * recipe12Scale, "l", L273), CONVERT(O273 * recipe12Scale, "kg", L273))), roundTo)</f>
        <v>4</v>
      </c>
      <c r="R273" s="56">
        <f t="shared" ref="R273:R274" si="340">IF(L273 = "", Q273 * M273, IF(ISNA(CONVERT(Q273, L273, "kg")), CONVERT(Q273, L273, "l") * IF(N273 &lt;&gt; 0, M273 / N273, 0), CONVERT(Q273, L273, "kg")))</f>
        <v>0</v>
      </c>
      <c r="S273" s="56">
        <f t="shared" ref="S273:S274" si="341">IF(R273 = 0, IF(L273 = "", Q273 * N273, IF(ISNA(CONVERT(Q273, L273, "l")), CONVERT(Q273, L273, "kg") * IF(M273 &lt;&gt; 0, N273 / M273, 0), CONVERT(Q273, L273, "l"))), 0)</f>
        <v>0</v>
      </c>
      <c r="T273" s="55">
        <f t="shared" ref="T273:T274" si="342">IF(AND(R273 = 0, S273 = 0, J273 = "", L273 = ""), Q273, 0)</f>
        <v>4</v>
      </c>
      <c r="V273" s="52" t="b">
        <f>INDEX(itemPrepMethods, MATCH(K273, itemNames, 0))="chop"</f>
        <v>1</v>
      </c>
      <c r="W273" s="66">
        <f t="shared" ref="W273:W274" si="343">IF(V273, Q273, "")</f>
        <v>4</v>
      </c>
      <c r="X273" s="67" t="str">
        <f t="shared" ref="X273:X274" si="344">IF(V273, IF(L273 = "", "", L273), "")</f>
        <v/>
      </c>
      <c r="Y273" s="67" t="str">
        <f t="shared" ref="Y273:Y274" si="345">IF(V273, K273, "")</f>
        <v>diced carrots</v>
      </c>
      <c r="Z273" s="68"/>
      <c r="AA273" s="52" t="b">
        <f>INDEX(itemPrepMethods, MATCH(K273, itemNames, 0))="soak"</f>
        <v>0</v>
      </c>
      <c r="AB273" s="67" t="str">
        <f t="shared" ref="AB273:AB274" si="346">IF(AA273, Q273, "")</f>
        <v/>
      </c>
      <c r="AC273" s="67" t="str">
        <f t="shared" ref="AC273:AC274" si="347">IF(AA273, IF(L273 = "", "", L273), "")</f>
        <v/>
      </c>
      <c r="AD273" s="67" t="str">
        <f t="shared" ref="AD273:AD274" si="348">IF(AA273, K273, "")</f>
        <v/>
      </c>
      <c r="AE273" s="67"/>
    </row>
    <row r="274" spans="1:31" x14ac:dyDescent="0.25">
      <c r="A274" s="48" t="s">
        <v>22</v>
      </c>
      <c r="B274" s="61">
        <f t="shared" si="333"/>
        <v>4</v>
      </c>
      <c r="C274" s="47" t="str">
        <f t="shared" si="334"/>
        <v/>
      </c>
      <c r="D274" s="48" t="str">
        <f t="shared" si="335"/>
        <v>diced celery stalks</v>
      </c>
      <c r="I274" s="63">
        <v>4</v>
      </c>
      <c r="J274" s="64"/>
      <c r="K274" s="64" t="s">
        <v>108</v>
      </c>
      <c r="L274" s="65"/>
      <c r="M274" s="55">
        <f t="shared" si="336"/>
        <v>0</v>
      </c>
      <c r="N274" s="55">
        <f t="shared" si="337"/>
        <v>0</v>
      </c>
      <c r="O274" s="55">
        <f t="shared" si="338"/>
        <v>0</v>
      </c>
      <c r="P274" s="55">
        <f t="shared" si="339"/>
        <v>0</v>
      </c>
      <c r="Q274" s="55">
        <f>MROUND(IF(AND(J274 = "", L274 = ""), I274 * recipe12Scale, IF(ISNA(CONVERT(O274, "kg", L274)), CONVERT(P274 * recipe12Scale, "l", L274), CONVERT(O274 * recipe12Scale, "kg", L274))), roundTo)</f>
        <v>4</v>
      </c>
      <c r="R274" s="56">
        <f t="shared" si="340"/>
        <v>0</v>
      </c>
      <c r="S274" s="56">
        <f t="shared" si="341"/>
        <v>0</v>
      </c>
      <c r="T274" s="55">
        <f t="shared" si="342"/>
        <v>4</v>
      </c>
      <c r="V274" s="52" t="b">
        <f>INDEX(itemPrepMethods, MATCH(K274, itemNames, 0))="chop"</f>
        <v>1</v>
      </c>
      <c r="W274" s="66">
        <f t="shared" si="343"/>
        <v>4</v>
      </c>
      <c r="X274" s="67" t="str">
        <f t="shared" si="344"/>
        <v/>
      </c>
      <c r="Y274" s="67" t="str">
        <f t="shared" si="345"/>
        <v>diced celery stalks</v>
      </c>
      <c r="Z274" s="68"/>
      <c r="AA274" s="52" t="b">
        <f>INDEX(itemPrepMethods, MATCH(K274, itemNames, 0))="soak"</f>
        <v>0</v>
      </c>
      <c r="AB274" s="67" t="str">
        <f t="shared" si="346"/>
        <v/>
      </c>
      <c r="AC274" s="67" t="str">
        <f t="shared" si="347"/>
        <v/>
      </c>
      <c r="AD274" s="67" t="str">
        <f t="shared" si="348"/>
        <v/>
      </c>
      <c r="AE274" s="67"/>
    </row>
    <row r="275" spans="1:31" x14ac:dyDescent="0.25">
      <c r="A275" s="48" t="s">
        <v>22</v>
      </c>
      <c r="B275" s="61">
        <f t="shared" ref="B275" si="349">Q275</f>
        <v>1</v>
      </c>
      <c r="C275" s="47" t="str">
        <f t="shared" ref="C275" si="350">IF(L275="","",L275)</f>
        <v>tbs</v>
      </c>
      <c r="D275" s="48" t="str">
        <f t="shared" ref="D275" si="351">_xlfn.CONCAT(K275, U275)</f>
        <v>dried sage</v>
      </c>
      <c r="I275" s="63">
        <v>1</v>
      </c>
      <c r="J275" s="64" t="s">
        <v>15</v>
      </c>
      <c r="K275" s="64" t="s">
        <v>350</v>
      </c>
      <c r="L275" s="65" t="s">
        <v>15</v>
      </c>
      <c r="M275" s="55">
        <f t="shared" ref="M275" si="352">INDEX(itemGPerQty, MATCH(K275, itemNames, 0))</f>
        <v>0</v>
      </c>
      <c r="N275" s="55">
        <f t="shared" ref="N275" si="353">INDEX(itemMlPerQty, MATCH(K275, itemNames, 0))</f>
        <v>0</v>
      </c>
      <c r="O275" s="55">
        <f t="shared" ref="O275" si="354">IF(J275 = "", I275 * M275, IF(ISNA(CONVERT(I275, J275, "kg")), CONVERT(I275, J275, "l") * IF(N275 &lt;&gt; 0, M275 / N275, 0), CONVERT(I275, J275, "kg")))</f>
        <v>0</v>
      </c>
      <c r="P275" s="55">
        <f t="shared" ref="P275" si="355">IF(J275 = "", I275 * N275, IF(ISNA(CONVERT(I275, J275, "l")), CONVERT(I275, J275, "kg") * IF(M275 &lt;&gt; 0, N275 / M275, 0), CONVERT(I275, J275, "l")))</f>
        <v>1.478676478125E-2</v>
      </c>
      <c r="Q275" s="55">
        <f>MROUND(IF(AND(J275 = "", L275 = ""), I275 * recipe12Scale, IF(ISNA(CONVERT(O275, "kg", L275)), CONVERT(P275 * recipe12Scale, "l", L275), CONVERT(O275 * recipe12Scale, "kg", L275))), roundTo)</f>
        <v>1</v>
      </c>
      <c r="R275" s="56">
        <f t="shared" ref="R275" si="356">IF(L275 = "", Q275 * M275, IF(ISNA(CONVERT(Q275, L275, "kg")), CONVERT(Q275, L275, "l") * IF(N275 &lt;&gt; 0, M275 / N275, 0), CONVERT(Q275, L275, "kg")))</f>
        <v>0</v>
      </c>
      <c r="S275" s="56">
        <f t="shared" ref="S275" si="357">IF(R275 = 0, IF(L275 = "", Q275 * N275, IF(ISNA(CONVERT(Q275, L275, "l")), CONVERT(Q275, L275, "kg") * IF(M275 &lt;&gt; 0, N275 / M275, 0), CONVERT(Q275, L275, "l"))), 0)</f>
        <v>1.478676478125E-2</v>
      </c>
      <c r="T275" s="55">
        <f t="shared" ref="T275" si="358">IF(AND(R275 = 0, S275 = 0, J275 = "", L275 = ""), Q275, 0)</f>
        <v>0</v>
      </c>
      <c r="V275" s="52" t="b">
        <f>INDEX(itemPrepMethods, MATCH(K275, itemNames, 0))="chop"</f>
        <v>0</v>
      </c>
      <c r="W275" s="66" t="str">
        <f t="shared" ref="W275" si="359">IF(V275, Q275, "")</f>
        <v/>
      </c>
      <c r="X275" s="67" t="str">
        <f t="shared" ref="X275" si="360">IF(V275, IF(L275 = "", "", L275), "")</f>
        <v/>
      </c>
      <c r="Y275" s="67" t="str">
        <f t="shared" ref="Y275" si="361">IF(V275, K275, "")</f>
        <v/>
      </c>
      <c r="Z275" s="68"/>
      <c r="AA275" s="52" t="b">
        <f>INDEX(itemPrepMethods, MATCH(K275, itemNames, 0))="soak"</f>
        <v>0</v>
      </c>
      <c r="AB275" s="67" t="str">
        <f t="shared" ref="AB275" si="362">IF(AA275, Q275, "")</f>
        <v/>
      </c>
      <c r="AC275" s="67" t="str">
        <f t="shared" ref="AC275" si="363">IF(AA275, IF(L275 = "", "", L275), "")</f>
        <v/>
      </c>
      <c r="AD275" s="67" t="str">
        <f t="shared" ref="AD275" si="364">IF(AA275, K275, "")</f>
        <v/>
      </c>
      <c r="AE275" s="67"/>
    </row>
    <row r="276" spans="1:31" x14ac:dyDescent="0.25">
      <c r="A276" s="84"/>
      <c r="B276" s="84"/>
      <c r="C276" s="84"/>
      <c r="D276" s="84"/>
      <c r="I276" s="55"/>
      <c r="W276" s="97"/>
      <c r="X276" s="98"/>
      <c r="Y276" s="98"/>
      <c r="Z276" s="99"/>
      <c r="AA276" s="81"/>
      <c r="AB276" s="97"/>
      <c r="AC276" s="97"/>
      <c r="AD276" s="97"/>
      <c r="AE276" s="97"/>
    </row>
    <row r="277" spans="1:31" x14ac:dyDescent="0.25">
      <c r="A277" s="84" t="s">
        <v>355</v>
      </c>
      <c r="B277" s="84"/>
      <c r="C277" s="84"/>
      <c r="D277" s="84"/>
      <c r="E277" s="51"/>
      <c r="F277" s="70"/>
      <c r="G277" s="70"/>
      <c r="H277" s="55"/>
      <c r="W277" s="97"/>
      <c r="X277" s="98"/>
      <c r="Y277" s="98"/>
      <c r="Z277" s="99"/>
      <c r="AA277" s="81"/>
      <c r="AB277" s="97"/>
      <c r="AC277" s="97"/>
      <c r="AD277" s="97"/>
      <c r="AE277" s="97"/>
    </row>
    <row r="278" spans="1:31" x14ac:dyDescent="0.25">
      <c r="A278" s="48" t="s">
        <v>22</v>
      </c>
      <c r="B278" s="61">
        <f t="shared" ref="B278" si="365">Q278</f>
        <v>4</v>
      </c>
      <c r="C278" s="47" t="str">
        <f t="shared" ref="C278" si="366">IF(L278="","",L278)</f>
        <v>cup</v>
      </c>
      <c r="D278" s="74" t="str">
        <f t="shared" ref="D278" si="367">_xlfn.CONCAT(K278, U278)</f>
        <v>tins pasta sauce</v>
      </c>
      <c r="I278" s="63">
        <v>4</v>
      </c>
      <c r="J278" s="64" t="s">
        <v>16</v>
      </c>
      <c r="K278" s="64" t="s">
        <v>351</v>
      </c>
      <c r="L278" s="65" t="s">
        <v>16</v>
      </c>
      <c r="M278" s="55">
        <f t="shared" ref="M278" si="368">INDEX(itemGPerQty, MATCH(K278, itemNames, 0))</f>
        <v>0</v>
      </c>
      <c r="N278" s="55">
        <f t="shared" ref="N278" si="369">INDEX(itemMlPerQty, MATCH(K278, itemNames, 0))</f>
        <v>0</v>
      </c>
      <c r="O278" s="55">
        <f t="shared" ref="O278" si="370">IF(J278 = "", I278 * M278, IF(ISNA(CONVERT(I278, J278, "kg")), CONVERT(I278, J278, "l") * IF(N278 &lt;&gt; 0, M278 / N278, 0), CONVERT(I278, J278, "kg")))</f>
        <v>0</v>
      </c>
      <c r="P278" s="55">
        <f t="shared" ref="P278" si="371">IF(J278 = "", I278 * N278, IF(ISNA(CONVERT(I278, J278, "l")), CONVERT(I278, J278, "kg") * IF(M278 &lt;&gt; 0, N278 / M278, 0), CONVERT(I278, J278, "l")))</f>
        <v>0.94635294599999997</v>
      </c>
      <c r="Q278" s="55">
        <f>MROUND(IF(AND(J278 = "", L278 = ""), I278 * recipe12Scale, IF(ISNA(CONVERT(O278, "kg", L278)), CONVERT(P278 * recipe12Scale, "l", L278), CONVERT(O278 * recipe12Scale, "kg", L278))), roundTo)</f>
        <v>4</v>
      </c>
      <c r="R278" s="56">
        <f t="shared" ref="R278" si="372">IF(L278 = "", Q278 * M278, IF(ISNA(CONVERT(Q278, L278, "kg")), CONVERT(Q278, L278, "l") * IF(N278 &lt;&gt; 0, M278 / N278, 0), CONVERT(Q278, L278, "kg")))</f>
        <v>0</v>
      </c>
      <c r="S278" s="56">
        <f t="shared" ref="S278" si="373">IF(R278 = 0, IF(L278 = "", Q278 * N278, IF(ISNA(CONVERT(Q278, L278, "l")), CONVERT(Q278, L278, "kg") * IF(M278 &lt;&gt; 0, N278 / M278, 0), CONVERT(Q278, L278, "l"))), 0)</f>
        <v>0.94635294599999997</v>
      </c>
      <c r="T278" s="55">
        <f t="shared" ref="T278" si="374">IF(AND(R278 = 0, S278 = 0, J278 = "", L278 = ""), Q278, 0)</f>
        <v>0</v>
      </c>
      <c r="V278" s="52" t="b">
        <f>INDEX(itemPrepMethods, MATCH(K278, itemNames, 0))="chop"</f>
        <v>0</v>
      </c>
      <c r="W278" s="66" t="str">
        <f t="shared" ref="W278" si="375">IF(V278, Q278, "")</f>
        <v/>
      </c>
      <c r="X278" s="67" t="str">
        <f t="shared" ref="X278" si="376">IF(V278, IF(L278 = "", "", L278), "")</f>
        <v/>
      </c>
      <c r="Y278" s="67" t="str">
        <f t="shared" ref="Y278" si="377">IF(V278, K278, "")</f>
        <v/>
      </c>
      <c r="Z278" s="68"/>
      <c r="AA278" s="52" t="b">
        <f>INDEX(itemPrepMethods, MATCH(K278, itemNames, 0))="soak"</f>
        <v>0</v>
      </c>
      <c r="AB278" s="67" t="str">
        <f t="shared" ref="AB278" si="378">IF(AA278, Q278, "")</f>
        <v/>
      </c>
      <c r="AC278" s="67" t="str">
        <f t="shared" ref="AC278" si="379">IF(AA278, IF(L278 = "", "", L278), "")</f>
        <v/>
      </c>
      <c r="AD278" s="67" t="str">
        <f t="shared" ref="AD278" si="380">IF(AA278, K278, "")</f>
        <v/>
      </c>
      <c r="AE278" s="67"/>
    </row>
    <row r="279" spans="1:31" x14ac:dyDescent="0.25">
      <c r="A279" s="84"/>
      <c r="B279" s="84"/>
      <c r="C279" s="84"/>
      <c r="D279" s="84"/>
      <c r="I279" s="55"/>
      <c r="W279" s="97"/>
      <c r="X279" s="98"/>
      <c r="Y279" s="98"/>
      <c r="Z279" s="99"/>
      <c r="AA279" s="81"/>
      <c r="AB279" s="97"/>
      <c r="AC279" s="97"/>
      <c r="AD279" s="97"/>
      <c r="AE279" s="97"/>
    </row>
    <row r="280" spans="1:31" x14ac:dyDescent="0.25">
      <c r="A280" s="84" t="s">
        <v>352</v>
      </c>
      <c r="B280" s="84"/>
      <c r="C280" s="84"/>
      <c r="D280" s="84"/>
      <c r="E280" s="51"/>
      <c r="F280" s="70"/>
      <c r="G280" s="70"/>
      <c r="H280" s="55"/>
      <c r="W280" s="97"/>
      <c r="X280" s="98"/>
      <c r="Y280" s="98"/>
      <c r="Z280" s="99"/>
      <c r="AA280" s="81"/>
      <c r="AB280" s="97"/>
      <c r="AC280" s="97"/>
      <c r="AD280" s="97"/>
      <c r="AE280" s="97"/>
    </row>
    <row r="281" spans="1:31" x14ac:dyDescent="0.25">
      <c r="A281" s="84"/>
      <c r="B281" s="84"/>
      <c r="C281" s="84"/>
      <c r="D281" s="84"/>
      <c r="I281" s="55"/>
      <c r="W281" s="97"/>
      <c r="X281" s="98"/>
      <c r="Y281" s="98"/>
      <c r="Z281" s="99"/>
      <c r="AA281" s="81"/>
      <c r="AB281" s="97"/>
      <c r="AC281" s="97"/>
      <c r="AD281" s="97"/>
      <c r="AE281" s="97"/>
    </row>
    <row r="282" spans="1:31" x14ac:dyDescent="0.25">
      <c r="A282" s="91" t="s">
        <v>353</v>
      </c>
      <c r="B282" s="91"/>
      <c r="C282" s="91"/>
      <c r="D282" s="91"/>
      <c r="E282" s="51"/>
      <c r="F282" s="70"/>
      <c r="G282" s="70"/>
      <c r="H282" s="55"/>
      <c r="W282" s="97"/>
      <c r="X282" s="98"/>
      <c r="Y282" s="98"/>
      <c r="Z282" s="99"/>
      <c r="AA282" s="81"/>
      <c r="AB282" s="97"/>
      <c r="AC282" s="97"/>
      <c r="AD282" s="97"/>
      <c r="AE282" s="97"/>
    </row>
    <row r="283" spans="1:31" x14ac:dyDescent="0.25">
      <c r="A283" s="84"/>
      <c r="B283" s="84"/>
      <c r="C283" s="84"/>
      <c r="D283" s="84"/>
      <c r="I283" s="55"/>
      <c r="W283" s="97"/>
      <c r="X283" s="98"/>
      <c r="Y283" s="98"/>
      <c r="Z283" s="99"/>
      <c r="AA283" s="81"/>
      <c r="AB283" s="97"/>
      <c r="AC283" s="97"/>
      <c r="AD283" s="97"/>
      <c r="AE283" s="97"/>
    </row>
    <row r="284" spans="1:31" x14ac:dyDescent="0.25">
      <c r="A284" s="84" t="s">
        <v>354</v>
      </c>
      <c r="B284" s="84"/>
      <c r="C284" s="84"/>
      <c r="D284" s="84"/>
      <c r="E284" s="51"/>
      <c r="F284" s="70"/>
      <c r="G284" s="70"/>
      <c r="H284" s="55"/>
      <c r="W284" s="97"/>
      <c r="X284" s="98"/>
      <c r="Y284" s="98"/>
      <c r="Z284" s="99"/>
      <c r="AA284" s="81"/>
      <c r="AB284" s="97"/>
      <c r="AC284" s="97"/>
      <c r="AD284" s="97"/>
      <c r="AE284" s="97"/>
    </row>
    <row r="285" spans="1:31" x14ac:dyDescent="0.25">
      <c r="A285" s="84"/>
      <c r="B285" s="84"/>
      <c r="C285" s="84"/>
      <c r="D285" s="84"/>
      <c r="I285" s="55"/>
      <c r="W285" s="97"/>
      <c r="X285" s="98"/>
      <c r="Y285" s="98"/>
      <c r="Z285" s="99"/>
      <c r="AA285" s="81"/>
      <c r="AB285" s="97"/>
      <c r="AC285" s="97"/>
      <c r="AD285" s="97"/>
      <c r="AE285" s="97"/>
    </row>
    <row r="286" spans="1:31" x14ac:dyDescent="0.25">
      <c r="A286" s="84" t="s">
        <v>114</v>
      </c>
      <c r="B286" s="84"/>
      <c r="C286" s="84"/>
      <c r="D286" s="84"/>
      <c r="E286" s="51"/>
      <c r="F286" s="70"/>
      <c r="G286" s="70"/>
      <c r="H286" s="55"/>
      <c r="W286" s="97"/>
      <c r="X286" s="98"/>
      <c r="Y286" s="98"/>
      <c r="Z286" s="99"/>
      <c r="AA286" s="81"/>
      <c r="AB286" s="97"/>
      <c r="AC286" s="97"/>
      <c r="AD286" s="97"/>
      <c r="AE286" s="97"/>
    </row>
    <row r="287" spans="1:31" x14ac:dyDescent="0.25">
      <c r="A287" s="48" t="s">
        <v>22</v>
      </c>
      <c r="B287" s="61">
        <f t="shared" ref="B287" si="381">Q287</f>
        <v>2</v>
      </c>
      <c r="C287" s="47" t="str">
        <f t="shared" ref="C287" si="382">IF(L287="","",L287)</f>
        <v>tbs</v>
      </c>
      <c r="D287" s="74" t="str">
        <f t="shared" ref="D287" si="383">_xlfn.CONCAT(K287, U287)</f>
        <v>sweet chili sauce</v>
      </c>
      <c r="I287" s="63">
        <v>2</v>
      </c>
      <c r="J287" s="64" t="s">
        <v>15</v>
      </c>
      <c r="K287" s="64" t="s">
        <v>356</v>
      </c>
      <c r="L287" s="65" t="s">
        <v>15</v>
      </c>
      <c r="M287" s="55">
        <f t="shared" ref="M287" si="384">INDEX(itemGPerQty, MATCH(K287, itemNames, 0))</f>
        <v>0</v>
      </c>
      <c r="N287" s="55">
        <f t="shared" ref="N287" si="385">INDEX(itemMlPerQty, MATCH(K287, itemNames, 0))</f>
        <v>0</v>
      </c>
      <c r="O287" s="55">
        <f t="shared" ref="O287" si="386">IF(J287 = "", I287 * M287, IF(ISNA(CONVERT(I287, J287, "kg")), CONVERT(I287, J287, "l") * IF(N287 &lt;&gt; 0, M287 / N287, 0), CONVERT(I287, J287, "kg")))</f>
        <v>0</v>
      </c>
      <c r="P287" s="55">
        <f t="shared" ref="P287" si="387">IF(J287 = "", I287 * N287, IF(ISNA(CONVERT(I287, J287, "l")), CONVERT(I287, J287, "kg") * IF(M287 &lt;&gt; 0, N287 / M287, 0), CONVERT(I287, J287, "l")))</f>
        <v>2.9573529562499999E-2</v>
      </c>
      <c r="Q287" s="55">
        <f>MROUND(IF(AND(J287 = "", L287 = ""), I287 * recipe12Scale, IF(ISNA(CONVERT(O287, "kg", L287)), CONVERT(P287 * recipe12Scale, "l", L287), CONVERT(O287 * recipe12Scale, "kg", L287))), roundTo)</f>
        <v>2</v>
      </c>
      <c r="R287" s="56">
        <f t="shared" ref="R287" si="388">IF(L287 = "", Q287 * M287, IF(ISNA(CONVERT(Q287, L287, "kg")), CONVERT(Q287, L287, "l") * IF(N287 &lt;&gt; 0, M287 / N287, 0), CONVERT(Q287, L287, "kg")))</f>
        <v>0</v>
      </c>
      <c r="S287" s="56">
        <f t="shared" ref="S287" si="389">IF(R287 = 0, IF(L287 = "", Q287 * N287, IF(ISNA(CONVERT(Q287, L287, "l")), CONVERT(Q287, L287, "kg") * IF(M287 &lt;&gt; 0, N287 / M287, 0), CONVERT(Q287, L287, "l"))), 0)</f>
        <v>2.9573529562499999E-2</v>
      </c>
      <c r="T287" s="55">
        <f t="shared" ref="T287" si="390">IF(AND(R287 = 0, S287 = 0, J287 = "", L287 = ""), Q287, 0)</f>
        <v>0</v>
      </c>
      <c r="V287" s="52" t="b">
        <f>INDEX(itemPrepMethods, MATCH(K287, itemNames, 0))="chop"</f>
        <v>0</v>
      </c>
      <c r="W287" s="66" t="str">
        <f t="shared" ref="W287" si="391">IF(V287, Q287, "")</f>
        <v/>
      </c>
      <c r="X287" s="67" t="str">
        <f t="shared" ref="X287" si="392">IF(V287, IF(L287 = "", "", L287), "")</f>
        <v/>
      </c>
      <c r="Y287" s="67" t="str">
        <f t="shared" ref="Y287" si="393">IF(V287, K287, "")</f>
        <v/>
      </c>
      <c r="Z287" s="68"/>
      <c r="AA287" s="52" t="b">
        <f>INDEX(itemPrepMethods, MATCH(K287, itemNames, 0))="soak"</f>
        <v>0</v>
      </c>
      <c r="AB287" s="67" t="str">
        <f t="shared" ref="AB287" si="394">IF(AA287, Q287, "")</f>
        <v/>
      </c>
      <c r="AC287" s="67" t="str">
        <f t="shared" ref="AC287" si="395">IF(AA287, IF(L287 = "", "", L287), "")</f>
        <v/>
      </c>
      <c r="AD287" s="67" t="str">
        <f t="shared" ref="AD287" si="396">IF(AA287, K287, "")</f>
        <v/>
      </c>
      <c r="AE287" s="67"/>
    </row>
    <row r="288" spans="1:31" x14ac:dyDescent="0.25">
      <c r="A288" s="48" t="s">
        <v>22</v>
      </c>
      <c r="B288" s="61">
        <f t="shared" ref="B288:B289" si="397">Q288</f>
        <v>2</v>
      </c>
      <c r="C288" s="47" t="str">
        <f t="shared" ref="C288:C289" si="398">IF(L288="","",L288)</f>
        <v>tsp</v>
      </c>
      <c r="D288" s="48" t="str">
        <f t="shared" ref="D288:D289" si="399">_xlfn.CONCAT(K288, U288)</f>
        <v>dijon mustard</v>
      </c>
      <c r="I288" s="63">
        <v>2</v>
      </c>
      <c r="J288" s="64" t="s">
        <v>13</v>
      </c>
      <c r="K288" s="64" t="s">
        <v>80</v>
      </c>
      <c r="L288" s="65" t="s">
        <v>13</v>
      </c>
      <c r="M288" s="55">
        <f t="shared" ref="M288:M289" si="400">INDEX(itemGPerQty, MATCH(K288, itemNames, 0))</f>
        <v>0</v>
      </c>
      <c r="N288" s="55">
        <f t="shared" ref="N288:N289" si="401">INDEX(itemMlPerQty, MATCH(K288, itemNames, 0))</f>
        <v>0</v>
      </c>
      <c r="O288" s="55">
        <f t="shared" ref="O288:O289" si="402">IF(J288 = "", I288 * M288, IF(ISNA(CONVERT(I288, J288, "kg")), CONVERT(I288, J288, "l") * IF(N288 &lt;&gt; 0, M288 / N288, 0), CONVERT(I288, J288, "kg")))</f>
        <v>0</v>
      </c>
      <c r="P288" s="55">
        <f t="shared" ref="P288:P289" si="403">IF(J288 = "", I288 * N288, IF(ISNA(CONVERT(I288, J288, "l")), CONVERT(I288, J288, "kg") * IF(M288 &lt;&gt; 0, N288 / M288, 0), CONVERT(I288, J288, "l")))</f>
        <v>9.8578431874999997E-3</v>
      </c>
      <c r="Q288" s="55">
        <f>MROUND(IF(AND(J288 = "", L288 = ""), I288 * recipe12Scale, IF(ISNA(CONVERT(O288, "kg", L288)), CONVERT(P288 * recipe12Scale, "l", L288), CONVERT(O288 * recipe12Scale, "kg", L288))), roundTo)</f>
        <v>2</v>
      </c>
      <c r="R288" s="56">
        <f t="shared" ref="R288:R289" si="404">IF(L288 = "", Q288 * M288, IF(ISNA(CONVERT(Q288, L288, "kg")), CONVERT(Q288, L288, "l") * IF(N288 &lt;&gt; 0, M288 / N288, 0), CONVERT(Q288, L288, "kg")))</f>
        <v>0</v>
      </c>
      <c r="S288" s="56">
        <f t="shared" ref="S288:S289" si="405">IF(R288 = 0, IF(L288 = "", Q288 * N288, IF(ISNA(CONVERT(Q288, L288, "l")), CONVERT(Q288, L288, "kg") * IF(M288 &lt;&gt; 0, N288 / M288, 0), CONVERT(Q288, L288, "l"))), 0)</f>
        <v>9.8578431874999997E-3</v>
      </c>
      <c r="T288" s="55">
        <f t="shared" ref="T288:T289" si="406">IF(AND(R288 = 0, S288 = 0, J288 = "", L288 = ""), Q288, 0)</f>
        <v>0</v>
      </c>
      <c r="V288" s="52" t="b">
        <f>INDEX(itemPrepMethods, MATCH(K288, itemNames, 0))="chop"</f>
        <v>0</v>
      </c>
      <c r="W288" s="66" t="str">
        <f t="shared" ref="W288:W289" si="407">IF(V288, Q288, "")</f>
        <v/>
      </c>
      <c r="X288" s="67" t="str">
        <f t="shared" ref="X288:X289" si="408">IF(V288, IF(L288 = "", "", L288), "")</f>
        <v/>
      </c>
      <c r="Y288" s="67" t="str">
        <f t="shared" ref="Y288:Y289" si="409">IF(V288, K288, "")</f>
        <v/>
      </c>
      <c r="Z288" s="68"/>
      <c r="AA288" s="52" t="b">
        <f>INDEX(itemPrepMethods, MATCH(K288, itemNames, 0))="soak"</f>
        <v>0</v>
      </c>
      <c r="AB288" s="67" t="str">
        <f t="shared" ref="AB288:AB289" si="410">IF(AA288, Q288, "")</f>
        <v/>
      </c>
      <c r="AC288" s="67" t="str">
        <f t="shared" ref="AC288:AC289" si="411">IF(AA288, IF(L288 = "", "", L288), "")</f>
        <v/>
      </c>
      <c r="AD288" s="67" t="str">
        <f t="shared" ref="AD288:AD289" si="412">IF(AA288, K288, "")</f>
        <v/>
      </c>
      <c r="AE288" s="67"/>
    </row>
    <row r="289" spans="1:31" x14ac:dyDescent="0.25">
      <c r="A289" s="48" t="s">
        <v>22</v>
      </c>
      <c r="B289" s="61">
        <f t="shared" si="397"/>
        <v>2</v>
      </c>
      <c r="C289" s="47" t="str">
        <f t="shared" si="398"/>
        <v>tsp</v>
      </c>
      <c r="D289" s="48" t="str">
        <f t="shared" si="399"/>
        <v>ground turmeric</v>
      </c>
      <c r="I289" s="63">
        <v>2</v>
      </c>
      <c r="J289" s="64" t="s">
        <v>13</v>
      </c>
      <c r="K289" s="64" t="s">
        <v>386</v>
      </c>
      <c r="L289" s="65" t="s">
        <v>13</v>
      </c>
      <c r="M289" s="55">
        <f t="shared" si="400"/>
        <v>1.4E-2</v>
      </c>
      <c r="N289" s="55">
        <f t="shared" si="401"/>
        <v>2.2180100000000001E-2</v>
      </c>
      <c r="O289" s="55">
        <f t="shared" si="402"/>
        <v>6.2222354554307691E-3</v>
      </c>
      <c r="P289" s="55">
        <f t="shared" si="403"/>
        <v>9.8578431874999997E-3</v>
      </c>
      <c r="Q289" s="55">
        <f>MROUND(IF(AND(J289 = "", L289 = ""), I289 * recipe12Scale, IF(ISNA(CONVERT(O289, "kg", L289)), CONVERT(P289 * recipe12Scale, "l", L289), CONVERT(O289 * recipe12Scale, "kg", L289))), roundTo)</f>
        <v>2</v>
      </c>
      <c r="R289" s="56">
        <f t="shared" si="404"/>
        <v>6.2222354554307691E-3</v>
      </c>
      <c r="S289" s="56">
        <f t="shared" si="405"/>
        <v>0</v>
      </c>
      <c r="T289" s="55">
        <f t="shared" si="406"/>
        <v>0</v>
      </c>
      <c r="V289" s="52" t="b">
        <f>INDEX(itemPrepMethods, MATCH(K289, itemNames, 0))="chop"</f>
        <v>0</v>
      </c>
      <c r="W289" s="66" t="str">
        <f t="shared" si="407"/>
        <v/>
      </c>
      <c r="X289" s="67" t="str">
        <f t="shared" si="408"/>
        <v/>
      </c>
      <c r="Y289" s="67" t="str">
        <f t="shared" si="409"/>
        <v/>
      </c>
      <c r="Z289" s="68"/>
      <c r="AA289" s="52" t="b">
        <f>INDEX(itemPrepMethods, MATCH(K289, itemNames, 0))="soak"</f>
        <v>0</v>
      </c>
      <c r="AB289" s="67" t="str">
        <f t="shared" si="410"/>
        <v/>
      </c>
      <c r="AC289" s="67" t="str">
        <f t="shared" si="411"/>
        <v/>
      </c>
      <c r="AD289" s="67" t="str">
        <f t="shared" si="412"/>
        <v/>
      </c>
      <c r="AE289" s="67"/>
    </row>
    <row r="290" spans="1:31" x14ac:dyDescent="0.25">
      <c r="A290" s="48" t="s">
        <v>22</v>
      </c>
      <c r="B290" s="61">
        <f t="shared" ref="B290" si="413">Q290</f>
        <v>2</v>
      </c>
      <c r="C290" s="47" t="str">
        <f t="shared" ref="C290" si="414">IF(L290="","",L290)</f>
        <v>tsp</v>
      </c>
      <c r="D290" s="48" t="str">
        <f t="shared" ref="D290" si="415">_xlfn.CONCAT(K290, U290)</f>
        <v>salt</v>
      </c>
      <c r="I290" s="63">
        <v>2</v>
      </c>
      <c r="J290" s="64" t="s">
        <v>13</v>
      </c>
      <c r="K290" s="64" t="s">
        <v>11</v>
      </c>
      <c r="L290" s="65" t="s">
        <v>13</v>
      </c>
      <c r="M290" s="55">
        <f t="shared" ref="M290" si="416">INDEX(itemGPerQty, MATCH(K290, itemNames, 0))</f>
        <v>2.5000000000000001E-2</v>
      </c>
      <c r="N290" s="55">
        <f t="shared" ref="N290" si="417">INDEX(itemMlPerQty, MATCH(K290, itemNames, 0))</f>
        <v>2.2180100000000001E-2</v>
      </c>
      <c r="O290" s="55">
        <f t="shared" ref="O290" si="418">IF(J290 = "", I290 * M290, IF(ISNA(CONVERT(I290, J290, "kg")), CONVERT(I290, J290, "l") * IF(N290 &lt;&gt; 0, M290 / N290, 0), CONVERT(I290, J290, "kg")))</f>
        <v>1.111113474184066E-2</v>
      </c>
      <c r="P290" s="55">
        <f t="shared" ref="P290" si="419">IF(J290 = "", I290 * N290, IF(ISNA(CONVERT(I290, J290, "l")), CONVERT(I290, J290, "kg") * IF(M290 &lt;&gt; 0, N290 / M290, 0), CONVERT(I290, J290, "l")))</f>
        <v>9.8578431874999997E-3</v>
      </c>
      <c r="Q290" s="55">
        <f>MROUND(IF(AND(J290 = "", L290 = ""), I290 * recipe12Scale, IF(ISNA(CONVERT(O290, "kg", L290)), CONVERT(P290 * recipe12Scale, "l", L290), CONVERT(O290 * recipe12Scale, "kg", L290))), roundTo)</f>
        <v>2</v>
      </c>
      <c r="R290" s="56">
        <f t="shared" ref="R290" si="420">IF(L290 = "", Q290 * M290, IF(ISNA(CONVERT(Q290, L290, "kg")), CONVERT(Q290, L290, "l") * IF(N290 &lt;&gt; 0, M290 / N290, 0), CONVERT(Q290, L290, "kg")))</f>
        <v>1.111113474184066E-2</v>
      </c>
      <c r="S290" s="56">
        <f t="shared" ref="S290" si="421">IF(R290 = 0, IF(L290 = "", Q290 * N290, IF(ISNA(CONVERT(Q290, L290, "l")), CONVERT(Q290, L290, "kg") * IF(M290 &lt;&gt; 0, N290 / M290, 0), CONVERT(Q290, L290, "l"))), 0)</f>
        <v>0</v>
      </c>
      <c r="T290" s="55">
        <f t="shared" ref="T290" si="422">IF(AND(R290 = 0, S290 = 0, J290 = "", L290 = ""), Q290, 0)</f>
        <v>0</v>
      </c>
      <c r="V290" s="52" t="b">
        <f>INDEX(itemPrepMethods, MATCH(K290, itemNames, 0))="chop"</f>
        <v>0</v>
      </c>
      <c r="W290" s="66" t="str">
        <f t="shared" ref="W290" si="423">IF(V290, Q290, "")</f>
        <v/>
      </c>
      <c r="X290" s="67" t="str">
        <f t="shared" ref="X290" si="424">IF(V290, IF(L290 = "", "", L290), "")</f>
        <v/>
      </c>
      <c r="Y290" s="67" t="str">
        <f t="shared" ref="Y290" si="425">IF(V290, K290, "")</f>
        <v/>
      </c>
      <c r="Z290" s="68"/>
      <c r="AA290" s="52" t="b">
        <f>INDEX(itemPrepMethods, MATCH(K290, itemNames, 0))="soak"</f>
        <v>0</v>
      </c>
      <c r="AB290" s="67" t="str">
        <f t="shared" ref="AB290" si="426">IF(AA290, Q290, "")</f>
        <v/>
      </c>
      <c r="AC290" s="67" t="str">
        <f t="shared" ref="AC290" si="427">IF(AA290, IF(L290 = "", "", L290), "")</f>
        <v/>
      </c>
      <c r="AD290" s="67" t="str">
        <f t="shared" ref="AD290" si="428">IF(AA290, K290, "")</f>
        <v/>
      </c>
      <c r="AE290" s="67"/>
    </row>
    <row r="291" spans="1:31" x14ac:dyDescent="0.25">
      <c r="A291" s="48" t="s">
        <v>22</v>
      </c>
      <c r="B291" s="61">
        <f t="shared" ref="B291" si="429">Q291</f>
        <v>2</v>
      </c>
      <c r="C291" s="47" t="str">
        <f t="shared" ref="C291" si="430">IF(L291="","",L291)</f>
        <v>cup</v>
      </c>
      <c r="D291" s="48" t="str">
        <f t="shared" ref="D291" si="431">_xlfn.CONCAT(K291, U291)</f>
        <v>soymilk</v>
      </c>
      <c r="I291" s="63">
        <v>2</v>
      </c>
      <c r="J291" s="64" t="s">
        <v>16</v>
      </c>
      <c r="K291" s="64" t="s">
        <v>358</v>
      </c>
      <c r="L291" s="65" t="s">
        <v>16</v>
      </c>
      <c r="M291" s="55">
        <f t="shared" ref="M291" si="432">INDEX(itemGPerQty, MATCH(K291, itemNames, 0))</f>
        <v>0</v>
      </c>
      <c r="N291" s="55">
        <f t="shared" ref="N291" si="433">INDEX(itemMlPerQty, MATCH(K291, itemNames, 0))</f>
        <v>0</v>
      </c>
      <c r="O291" s="55">
        <f t="shared" ref="O291" si="434">IF(J291 = "", I291 * M291, IF(ISNA(CONVERT(I291, J291, "kg")), CONVERT(I291, J291, "l") * IF(N291 &lt;&gt; 0, M291 / N291, 0), CONVERT(I291, J291, "kg")))</f>
        <v>0</v>
      </c>
      <c r="P291" s="55">
        <f t="shared" ref="P291" si="435">IF(J291 = "", I291 * N291, IF(ISNA(CONVERT(I291, J291, "l")), CONVERT(I291, J291, "kg") * IF(M291 &lt;&gt; 0, N291 / M291, 0), CONVERT(I291, J291, "l")))</f>
        <v>0.47317647299999999</v>
      </c>
      <c r="Q291" s="55">
        <f>MROUND(IF(AND(J291 = "", L291 = ""), I291 * recipe12Scale, IF(ISNA(CONVERT(O291, "kg", L291)), CONVERT(P291 * recipe12Scale, "l", L291), CONVERT(O291 * recipe12Scale, "kg", L291))), roundTo)</f>
        <v>2</v>
      </c>
      <c r="R291" s="56">
        <f t="shared" ref="R291" si="436">IF(L291 = "", Q291 * M291, IF(ISNA(CONVERT(Q291, L291, "kg")), CONVERT(Q291, L291, "l") * IF(N291 &lt;&gt; 0, M291 / N291, 0), CONVERT(Q291, L291, "kg")))</f>
        <v>0</v>
      </c>
      <c r="S291" s="56">
        <f t="shared" ref="S291" si="437">IF(R291 = 0, IF(L291 = "", Q291 * N291, IF(ISNA(CONVERT(Q291, L291, "l")), CONVERT(Q291, L291, "kg") * IF(M291 &lt;&gt; 0, N291 / M291, 0), CONVERT(Q291, L291, "l"))), 0)</f>
        <v>0.47317647299999999</v>
      </c>
      <c r="T291" s="55">
        <f t="shared" ref="T291" si="438">IF(AND(R291 = 0, S291 = 0, J291 = "", L291 = ""), Q291, 0)</f>
        <v>0</v>
      </c>
      <c r="V291" s="52" t="b">
        <f>INDEX(itemPrepMethods, MATCH(K291, itemNames, 0))="chop"</f>
        <v>0</v>
      </c>
      <c r="W291" s="66" t="str">
        <f t="shared" ref="W291" si="439">IF(V291, Q291, "")</f>
        <v/>
      </c>
      <c r="X291" s="67" t="str">
        <f t="shared" ref="X291" si="440">IF(V291, IF(L291 = "", "", L291), "")</f>
        <v/>
      </c>
      <c r="Y291" s="67" t="str">
        <f t="shared" ref="Y291" si="441">IF(V291, K291, "")</f>
        <v/>
      </c>
      <c r="Z291" s="68"/>
      <c r="AA291" s="52" t="b">
        <f>INDEX(itemPrepMethods, MATCH(K291, itemNames, 0))="soak"</f>
        <v>0</v>
      </c>
      <c r="AB291" s="67" t="str">
        <f t="shared" ref="AB291" si="442">IF(AA291, Q291, "")</f>
        <v/>
      </c>
      <c r="AC291" s="67" t="str">
        <f t="shared" ref="AC291" si="443">IF(AA291, IF(L291 = "", "", L291), "")</f>
        <v/>
      </c>
      <c r="AD291" s="67" t="str">
        <f t="shared" ref="AD291" si="444">IF(AA291, K291, "")</f>
        <v/>
      </c>
      <c r="AE291" s="67"/>
    </row>
    <row r="292" spans="1:31" x14ac:dyDescent="0.25">
      <c r="A292" s="84"/>
      <c r="B292" s="84"/>
      <c r="C292" s="84"/>
      <c r="D292" s="84"/>
      <c r="I292" s="55"/>
      <c r="W292" s="81"/>
      <c r="X292" s="81"/>
      <c r="Y292" s="81"/>
      <c r="Z292" s="81"/>
      <c r="AA292" s="81"/>
      <c r="AB292" s="81"/>
      <c r="AC292" s="81"/>
      <c r="AD292" s="81"/>
      <c r="AE292" s="81"/>
    </row>
    <row r="293" spans="1:31" x14ac:dyDescent="0.25">
      <c r="A293" s="84" t="s">
        <v>359</v>
      </c>
      <c r="B293" s="84"/>
      <c r="C293" s="84"/>
      <c r="D293" s="84"/>
      <c r="E293" s="51"/>
      <c r="F293" s="70"/>
      <c r="G293" s="70"/>
      <c r="H293" s="55"/>
      <c r="W293" s="81"/>
      <c r="X293" s="81"/>
      <c r="Y293" s="81"/>
      <c r="Z293" s="81"/>
      <c r="AA293" s="81"/>
      <c r="AB293" s="81"/>
      <c r="AC293" s="81"/>
      <c r="AD293" s="81"/>
      <c r="AE293" s="81"/>
    </row>
    <row r="294" spans="1:31" x14ac:dyDescent="0.25">
      <c r="A294" s="84"/>
      <c r="B294" s="84"/>
      <c r="C294" s="84"/>
      <c r="D294" s="84"/>
      <c r="I294" s="55"/>
      <c r="W294" s="81"/>
      <c r="X294" s="81"/>
      <c r="Y294" s="81"/>
      <c r="Z294" s="81"/>
      <c r="AA294" s="81"/>
      <c r="AB294" s="81"/>
      <c r="AC294" s="81"/>
      <c r="AD294" s="81"/>
      <c r="AE294" s="81"/>
    </row>
    <row r="295" spans="1:31" x14ac:dyDescent="0.25">
      <c r="A295" s="84" t="s">
        <v>360</v>
      </c>
      <c r="B295" s="84"/>
      <c r="C295" s="84"/>
      <c r="D295" s="84"/>
      <c r="E295" s="51"/>
      <c r="F295" s="70"/>
      <c r="G295" s="70"/>
      <c r="H295" s="55"/>
    </row>
    <row r="296" spans="1:31" ht="15.75" x14ac:dyDescent="0.25">
      <c r="A296" s="83" t="s">
        <v>35</v>
      </c>
      <c r="B296" s="83"/>
      <c r="C296" s="83"/>
      <c r="D296" s="83"/>
      <c r="E296" s="51" t="s">
        <v>149</v>
      </c>
      <c r="F296" s="82" t="s">
        <v>182</v>
      </c>
      <c r="G296" s="82"/>
    </row>
    <row r="297" spans="1:31" ht="24" x14ac:dyDescent="0.2">
      <c r="A297" s="83" t="s">
        <v>42</v>
      </c>
      <c r="B297" s="83"/>
      <c r="C297" s="83"/>
      <c r="D297" s="83"/>
      <c r="E297" s="50" t="s">
        <v>60</v>
      </c>
      <c r="F297" s="55">
        <v>15</v>
      </c>
      <c r="G297" s="55"/>
      <c r="I297" s="92" t="s">
        <v>58</v>
      </c>
      <c r="J297" s="93" t="s">
        <v>59</v>
      </c>
      <c r="K297" s="93" t="s">
        <v>18</v>
      </c>
      <c r="L297" s="94" t="s">
        <v>57</v>
      </c>
      <c r="M297" s="92" t="s">
        <v>159</v>
      </c>
      <c r="N297" s="92" t="s">
        <v>160</v>
      </c>
      <c r="O297" s="92" t="s">
        <v>161</v>
      </c>
      <c r="P297" s="92" t="s">
        <v>162</v>
      </c>
      <c r="Q297" s="93" t="s">
        <v>254</v>
      </c>
      <c r="R297" s="95" t="s">
        <v>122</v>
      </c>
      <c r="S297" s="95" t="s">
        <v>123</v>
      </c>
      <c r="T297" s="92" t="s">
        <v>121</v>
      </c>
      <c r="U297" s="93" t="s">
        <v>23</v>
      </c>
      <c r="V297" s="93" t="s">
        <v>266</v>
      </c>
      <c r="W297" s="96" t="s">
        <v>263</v>
      </c>
      <c r="X297" s="93" t="s">
        <v>264</v>
      </c>
      <c r="Y297" s="93" t="s">
        <v>265</v>
      </c>
      <c r="Z297" s="93" t="s">
        <v>379</v>
      </c>
      <c r="AA297" s="93" t="s">
        <v>267</v>
      </c>
      <c r="AB297" s="93" t="s">
        <v>268</v>
      </c>
      <c r="AC297" s="93" t="s">
        <v>269</v>
      </c>
      <c r="AD297" s="93" t="s">
        <v>270</v>
      </c>
      <c r="AE297" s="93" t="s">
        <v>380</v>
      </c>
    </row>
    <row r="298" spans="1:31" ht="16.5" thickBot="1" x14ac:dyDescent="0.3">
      <c r="A298" s="87"/>
      <c r="B298" s="87"/>
      <c r="C298" s="87"/>
      <c r="D298" s="87"/>
      <c r="E298" s="50" t="s">
        <v>61</v>
      </c>
      <c r="F298" s="55">
        <v>10</v>
      </c>
      <c r="G298" s="55"/>
      <c r="I298" s="75"/>
      <c r="J298" s="50"/>
      <c r="K298" s="50"/>
      <c r="L298" s="76"/>
      <c r="M298" s="75"/>
      <c r="N298" s="75"/>
      <c r="O298" s="75"/>
      <c r="P298" s="75"/>
      <c r="Q298" s="50"/>
      <c r="R298" s="77"/>
      <c r="S298" s="77"/>
      <c r="T298" s="75"/>
      <c r="U298" s="50"/>
    </row>
    <row r="299" spans="1:31" ht="15.75" thickBot="1" x14ac:dyDescent="0.3">
      <c r="A299" s="84" t="s">
        <v>198</v>
      </c>
      <c r="B299" s="84"/>
      <c r="C299" s="84"/>
      <c r="D299" s="84"/>
      <c r="E299" s="50" t="s">
        <v>17</v>
      </c>
      <c r="F299" s="59">
        <f>F298/F297</f>
        <v>0.66666666666666663</v>
      </c>
      <c r="G299" s="60" t="s">
        <v>169</v>
      </c>
      <c r="I299" s="55"/>
    </row>
    <row r="300" spans="1:31" x14ac:dyDescent="0.25">
      <c r="A300" s="84"/>
      <c r="B300" s="84"/>
      <c r="C300" s="84"/>
      <c r="D300" s="84"/>
      <c r="E300" s="50"/>
      <c r="F300" s="55"/>
      <c r="G300" s="55"/>
      <c r="I300" s="55"/>
    </row>
    <row r="301" spans="1:31" x14ac:dyDescent="0.25">
      <c r="A301" s="84" t="s">
        <v>361</v>
      </c>
      <c r="B301" s="84"/>
      <c r="C301" s="84"/>
      <c r="D301" s="84"/>
      <c r="I301" s="55"/>
    </row>
    <row r="302" spans="1:31" x14ac:dyDescent="0.25">
      <c r="A302" s="48" t="s">
        <v>22</v>
      </c>
      <c r="B302" s="61">
        <f>Q302</f>
        <v>6</v>
      </c>
      <c r="C302" s="47" t="str">
        <f>IF(L302="","",L302)</f>
        <v/>
      </c>
      <c r="D302" s="48" t="str">
        <f>_xlfn.CONCAT(K302, U302)</f>
        <v>garlic cloves. Remove from oil once cooked</v>
      </c>
      <c r="I302" s="72">
        <v>9</v>
      </c>
      <c r="J302" s="64"/>
      <c r="K302" s="64" t="s">
        <v>8</v>
      </c>
      <c r="L302" s="65"/>
      <c r="M302" s="55">
        <f>INDEX(itemGPerQty, MATCH(K302, itemNames, 0))</f>
        <v>0</v>
      </c>
      <c r="N302" s="55">
        <f>INDEX(itemMlPerQty, MATCH(K302, itemNames, 0))</f>
        <v>0</v>
      </c>
      <c r="O302" s="55">
        <f>IF(J302 = "", I302 * M302, IF(ISNA(CONVERT(I302, J302, "kg")), CONVERT(I302, J302, "l") * IF(N302 &lt;&gt; 0, M302 / N302, 0), CONVERT(I302, J302, "kg")))</f>
        <v>0</v>
      </c>
      <c r="P302" s="55">
        <f>IF(J302 = "", I302 * N302, IF(ISNA(CONVERT(I302, J302, "l")), CONVERT(I302, J302, "kg") * IF(M302 &lt;&gt; 0, N302 / M302, 0), CONVERT(I302, J302, "l")))</f>
        <v>0</v>
      </c>
      <c r="Q302" s="55">
        <f>MROUND(IF(AND(J302 = "", L302 = ""), I302 * recipe09Scale, IF(ISNA(CONVERT(O302, "kg", L302)), CONVERT(P302 * recipe09Scale, "l", L302), CONVERT(O302 * recipe09Scale, "kg", L302))), roundTo)</f>
        <v>6</v>
      </c>
      <c r="R302" s="56">
        <f>IF(L302 = "", Q302 * M302, IF(ISNA(CONVERT(Q302, L302, "kg")), CONVERT(Q302, L302, "l") * IF(N302 &lt;&gt; 0, M302 / N302, 0), CONVERT(Q302, L302, "kg")))</f>
        <v>0</v>
      </c>
      <c r="S302" s="56">
        <f>IF(R302 = 0, IF(L302 = "", Q302 * N302, IF(ISNA(CONVERT(Q302, L302, "l")), CONVERT(Q302, L302, "kg") * IF(M302 &lt;&gt; 0, N302 / M302, 0), CONVERT(Q302, L302, "l"))), 0)</f>
        <v>0</v>
      </c>
      <c r="T302" s="55">
        <f>IF(AND(R302 = 0, S302 = 0, J302 = "", L302 = ""), Q302, 0)</f>
        <v>6</v>
      </c>
      <c r="U302" s="52" t="s">
        <v>300</v>
      </c>
      <c r="V302" s="52" t="b">
        <f>INDEX(itemPrepMethods, MATCH(K302, itemNames, 0))="chop"</f>
        <v>0</v>
      </c>
      <c r="W302" s="66" t="str">
        <f>IF(V302, Q302, "")</f>
        <v/>
      </c>
      <c r="X302" s="67" t="str">
        <f>IF(V302, IF(L302 = "", "", L302), "")</f>
        <v/>
      </c>
      <c r="Y302" s="67" t="str">
        <f>IF(V302, K302, "")</f>
        <v/>
      </c>
      <c r="Z302" s="68"/>
      <c r="AA302" s="52" t="b">
        <f>INDEX(itemPrepMethods, MATCH(K302, itemNames, 0))="soak"</f>
        <v>0</v>
      </c>
      <c r="AB302" s="67" t="str">
        <f>IF(AA302, Q302, "")</f>
        <v/>
      </c>
      <c r="AC302" s="67" t="str">
        <f>IF(AA302, IF(L302 = "", "", L302), "")</f>
        <v/>
      </c>
      <c r="AD302" s="67" t="str">
        <f>IF(AA302, K302, "")</f>
        <v/>
      </c>
      <c r="AE302" s="67"/>
    </row>
    <row r="303" spans="1:31" x14ac:dyDescent="0.25">
      <c r="A303" s="84"/>
      <c r="B303" s="84"/>
      <c r="C303" s="84"/>
      <c r="D303" s="84"/>
      <c r="E303" s="50"/>
      <c r="F303" s="55"/>
      <c r="G303" s="55"/>
      <c r="I303" s="55"/>
      <c r="W303" s="97"/>
      <c r="X303" s="98"/>
      <c r="Y303" s="98"/>
      <c r="Z303" s="99"/>
      <c r="AA303" s="81"/>
      <c r="AB303" s="97"/>
      <c r="AC303" s="97"/>
      <c r="AD303" s="97"/>
      <c r="AE303" s="97"/>
    </row>
    <row r="304" spans="1:31" x14ac:dyDescent="0.25">
      <c r="A304" s="84" t="s">
        <v>362</v>
      </c>
      <c r="B304" s="84"/>
      <c r="C304" s="84"/>
      <c r="D304" s="84"/>
      <c r="I304" s="55"/>
      <c r="W304" s="97"/>
      <c r="X304" s="98"/>
      <c r="Y304" s="98"/>
      <c r="Z304" s="99"/>
      <c r="AA304" s="81"/>
      <c r="AB304" s="97"/>
      <c r="AC304" s="97"/>
      <c r="AD304" s="97"/>
      <c r="AE304" s="97"/>
    </row>
    <row r="305" spans="1:31" x14ac:dyDescent="0.25">
      <c r="A305" s="48" t="s">
        <v>22</v>
      </c>
      <c r="B305" s="61">
        <f t="shared" ref="B305:B309" si="445">Q305</f>
        <v>5.25</v>
      </c>
      <c r="C305" s="47" t="str">
        <f t="shared" ref="C305:C312" si="446">IF(L305="","",L305)</f>
        <v>tbs</v>
      </c>
      <c r="D305" s="48" t="str">
        <f t="shared" ref="D305:D312" si="447">_xlfn.CONCAT(K305, U305)</f>
        <v>oil</v>
      </c>
      <c r="I305" s="72">
        <v>8</v>
      </c>
      <c r="J305" s="64" t="s">
        <v>15</v>
      </c>
      <c r="K305" s="64" t="s">
        <v>47</v>
      </c>
      <c r="L305" s="65" t="s">
        <v>15</v>
      </c>
      <c r="M305" s="55">
        <f t="shared" ref="M305:M312" si="448">INDEX(itemGPerQty, MATCH(K305, itemNames, 0))</f>
        <v>0</v>
      </c>
      <c r="N305" s="55">
        <f t="shared" ref="N305:N312" si="449">INDEX(itemMlPerQty, MATCH(K305, itemNames, 0))</f>
        <v>0</v>
      </c>
      <c r="O305" s="55">
        <f t="shared" ref="O305:O312" si="450">IF(J305 = "", I305 * M305, IF(ISNA(CONVERT(I305, J305, "kg")), CONVERT(I305, J305, "l") * IF(N305 &lt;&gt; 0, M305 / N305, 0), CONVERT(I305, J305, "kg")))</f>
        <v>0</v>
      </c>
      <c r="P305" s="55">
        <f t="shared" ref="P305:P312" si="451">IF(J305 = "", I305 * N305, IF(ISNA(CONVERT(I305, J305, "l")), CONVERT(I305, J305, "kg") * IF(M305 &lt;&gt; 0, N305 / M305, 0), CONVERT(I305, J305, "l")))</f>
        <v>0.11829411825</v>
      </c>
      <c r="Q305" s="55">
        <f t="shared" ref="Q305:Q312" si="452">MROUND(IF(AND(J305 = "", L305 = ""), I305 * recipe09Scale, IF(ISNA(CONVERT(O305, "kg", L305)), CONVERT(P305 * recipe09Scale, "l", L305), CONVERT(O305 * recipe09Scale, "kg", L305))), roundTo)</f>
        <v>5.25</v>
      </c>
      <c r="R305" s="56">
        <f t="shared" ref="R305:R312" si="453">IF(L305 = "", Q305 * M305, IF(ISNA(CONVERT(Q305, L305, "kg")), CONVERT(Q305, L305, "l") * IF(N305 &lt;&gt; 0, M305 / N305, 0), CONVERT(Q305, L305, "kg")))</f>
        <v>0</v>
      </c>
      <c r="S305" s="56">
        <f t="shared" ref="S305:S312" si="454">IF(R305 = 0, IF(L305 = "", Q305 * N305, IF(ISNA(CONVERT(Q305, L305, "l")), CONVERT(Q305, L305, "kg") * IF(M305 &lt;&gt; 0, N305 / M305, 0), CONVERT(Q305, L305, "l"))), 0)</f>
        <v>7.7630515101562492E-2</v>
      </c>
      <c r="T305" s="55">
        <f t="shared" ref="T305:T312" si="455">IF(AND(R305 = 0, S305 = 0, J305 = "", L305 = ""), Q305, 0)</f>
        <v>0</v>
      </c>
      <c r="V305" s="52" t="b">
        <f t="shared" ref="V305:V312" si="456">INDEX(itemPrepMethods, MATCH(K305, itemNames, 0))="chop"</f>
        <v>0</v>
      </c>
      <c r="W305" s="66" t="str">
        <f t="shared" ref="W305:W312" si="457">IF(V305, Q305, "")</f>
        <v/>
      </c>
      <c r="X305" s="67" t="str">
        <f t="shared" ref="X305:X312" si="458">IF(V305, IF(L305 = "", "", L305), "")</f>
        <v/>
      </c>
      <c r="Y305" s="67" t="str">
        <f t="shared" ref="Y305:Y312" si="459">IF(V305, K305, "")</f>
        <v/>
      </c>
      <c r="Z305" s="68"/>
      <c r="AA305" s="52" t="b">
        <f t="shared" ref="AA305:AA312" si="460">INDEX(itemPrepMethods, MATCH(K305, itemNames, 0))="soak"</f>
        <v>0</v>
      </c>
      <c r="AB305" s="67" t="str">
        <f t="shared" ref="AB305:AB312" si="461">IF(AA305, Q305, "")</f>
        <v/>
      </c>
      <c r="AC305" s="67" t="str">
        <f t="shared" ref="AC305:AC312" si="462">IF(AA305, IF(L305 = "", "", L305), "")</f>
        <v/>
      </c>
      <c r="AD305" s="67" t="str">
        <f t="shared" ref="AD305:AD312" si="463">IF(AA305, K305, "")</f>
        <v/>
      </c>
      <c r="AE305" s="67"/>
    </row>
    <row r="306" spans="1:31" x14ac:dyDescent="0.25">
      <c r="A306" s="48" t="s">
        <v>22</v>
      </c>
      <c r="B306" s="61">
        <f t="shared" si="445"/>
        <v>4</v>
      </c>
      <c r="C306" s="47" t="str">
        <f t="shared" si="446"/>
        <v>tbs</v>
      </c>
      <c r="D306" s="48" t="str">
        <f t="shared" si="447"/>
        <v>minced fresh ginger</v>
      </c>
      <c r="I306" s="72">
        <v>6</v>
      </c>
      <c r="J306" s="64" t="s">
        <v>15</v>
      </c>
      <c r="K306" s="64" t="s">
        <v>288</v>
      </c>
      <c r="L306" s="65" t="s">
        <v>15</v>
      </c>
      <c r="M306" s="55">
        <f t="shared" si="448"/>
        <v>0</v>
      </c>
      <c r="N306" s="55">
        <f t="shared" si="449"/>
        <v>0</v>
      </c>
      <c r="O306" s="55">
        <f t="shared" si="450"/>
        <v>0</v>
      </c>
      <c r="P306" s="55">
        <f t="shared" si="451"/>
        <v>8.872058868749999E-2</v>
      </c>
      <c r="Q306" s="55">
        <f t="shared" si="452"/>
        <v>4</v>
      </c>
      <c r="R306" s="56">
        <f t="shared" si="453"/>
        <v>0</v>
      </c>
      <c r="S306" s="56">
        <f t="shared" si="454"/>
        <v>5.9147059124999998E-2</v>
      </c>
      <c r="T306" s="55">
        <f t="shared" si="455"/>
        <v>0</v>
      </c>
      <c r="V306" s="52" t="b">
        <f t="shared" si="456"/>
        <v>1</v>
      </c>
      <c r="W306" s="66">
        <f t="shared" si="457"/>
        <v>4</v>
      </c>
      <c r="X306" s="67" t="str">
        <f t="shared" si="458"/>
        <v>tbs</v>
      </c>
      <c r="Y306" s="67" t="str">
        <f t="shared" si="459"/>
        <v>minced fresh ginger</v>
      </c>
      <c r="Z306" s="68"/>
      <c r="AA306" s="52" t="b">
        <f t="shared" si="460"/>
        <v>0</v>
      </c>
      <c r="AB306" s="67" t="str">
        <f t="shared" si="461"/>
        <v/>
      </c>
      <c r="AC306" s="67" t="str">
        <f t="shared" si="462"/>
        <v/>
      </c>
      <c r="AD306" s="67" t="str">
        <f t="shared" si="463"/>
        <v/>
      </c>
      <c r="AE306" s="67"/>
    </row>
    <row r="307" spans="1:31" x14ac:dyDescent="0.25">
      <c r="A307" s="48" t="s">
        <v>22</v>
      </c>
      <c r="B307" s="61">
        <f t="shared" si="445"/>
        <v>7.25</v>
      </c>
      <c r="C307" s="47" t="str">
        <f t="shared" si="446"/>
        <v/>
      </c>
      <c r="D307" s="48" t="str">
        <f t="shared" si="447"/>
        <v>chopped celery stalks</v>
      </c>
      <c r="I307" s="72">
        <v>11</v>
      </c>
      <c r="J307" s="64"/>
      <c r="K307" s="64" t="s">
        <v>184</v>
      </c>
      <c r="L307" s="65"/>
      <c r="M307" s="55">
        <f t="shared" si="448"/>
        <v>0</v>
      </c>
      <c r="N307" s="55">
        <f t="shared" si="449"/>
        <v>0</v>
      </c>
      <c r="O307" s="55">
        <f t="shared" si="450"/>
        <v>0</v>
      </c>
      <c r="P307" s="55">
        <f t="shared" si="451"/>
        <v>0</v>
      </c>
      <c r="Q307" s="55">
        <f t="shared" si="452"/>
        <v>7.25</v>
      </c>
      <c r="R307" s="56">
        <f t="shared" si="453"/>
        <v>0</v>
      </c>
      <c r="S307" s="56">
        <f t="shared" si="454"/>
        <v>0</v>
      </c>
      <c r="T307" s="55">
        <f t="shared" si="455"/>
        <v>7.25</v>
      </c>
      <c r="V307" s="52" t="b">
        <f t="shared" si="456"/>
        <v>1</v>
      </c>
      <c r="W307" s="66">
        <f t="shared" si="457"/>
        <v>7.25</v>
      </c>
      <c r="X307" s="67" t="str">
        <f t="shared" si="458"/>
        <v/>
      </c>
      <c r="Y307" s="67" t="str">
        <f t="shared" si="459"/>
        <v>chopped celery stalks</v>
      </c>
      <c r="Z307" s="68"/>
      <c r="AA307" s="52" t="b">
        <f t="shared" si="460"/>
        <v>0</v>
      </c>
      <c r="AB307" s="67" t="str">
        <f t="shared" si="461"/>
        <v/>
      </c>
      <c r="AC307" s="67" t="str">
        <f t="shared" si="462"/>
        <v/>
      </c>
      <c r="AD307" s="67" t="str">
        <f t="shared" si="463"/>
        <v/>
      </c>
      <c r="AE307" s="67"/>
    </row>
    <row r="308" spans="1:31" x14ac:dyDescent="0.25">
      <c r="A308" s="48" t="s">
        <v>22</v>
      </c>
      <c r="B308" s="61">
        <f t="shared" si="445"/>
        <v>0.75</v>
      </c>
      <c r="C308" s="47" t="str">
        <f t="shared" si="446"/>
        <v>tbs</v>
      </c>
      <c r="D308" s="48" t="str">
        <f t="shared" si="447"/>
        <v>curry powder</v>
      </c>
      <c r="I308" s="72">
        <v>1</v>
      </c>
      <c r="J308" s="64" t="s">
        <v>15</v>
      </c>
      <c r="K308" s="64" t="s">
        <v>9</v>
      </c>
      <c r="L308" s="65" t="s">
        <v>15</v>
      </c>
      <c r="M308" s="55">
        <f t="shared" si="448"/>
        <v>1.2E-2</v>
      </c>
      <c r="N308" s="55">
        <f t="shared" si="449"/>
        <v>2.2180100000000001E-2</v>
      </c>
      <c r="O308" s="55">
        <f t="shared" si="450"/>
        <v>8.0000170141252738E-3</v>
      </c>
      <c r="P308" s="55">
        <f t="shared" si="451"/>
        <v>1.478676478125E-2</v>
      </c>
      <c r="Q308" s="55">
        <f t="shared" si="452"/>
        <v>0.75</v>
      </c>
      <c r="R308" s="56">
        <f t="shared" si="453"/>
        <v>6.0000127605939558E-3</v>
      </c>
      <c r="S308" s="56">
        <f t="shared" si="454"/>
        <v>0</v>
      </c>
      <c r="T308" s="55">
        <f t="shared" si="455"/>
        <v>0</v>
      </c>
      <c r="V308" s="52" t="b">
        <f t="shared" si="456"/>
        <v>0</v>
      </c>
      <c r="W308" s="66" t="str">
        <f t="shared" si="457"/>
        <v/>
      </c>
      <c r="X308" s="67" t="str">
        <f t="shared" si="458"/>
        <v/>
      </c>
      <c r="Y308" s="67" t="str">
        <f t="shared" si="459"/>
        <v/>
      </c>
      <c r="Z308" s="68"/>
      <c r="AA308" s="52" t="b">
        <f t="shared" si="460"/>
        <v>0</v>
      </c>
      <c r="AB308" s="67" t="str">
        <f t="shared" si="461"/>
        <v/>
      </c>
      <c r="AC308" s="67" t="str">
        <f t="shared" si="462"/>
        <v/>
      </c>
      <c r="AD308" s="67" t="str">
        <f t="shared" si="463"/>
        <v/>
      </c>
      <c r="AE308" s="67"/>
    </row>
    <row r="309" spans="1:31" x14ac:dyDescent="0.25">
      <c r="A309" s="48" t="s">
        <v>22</v>
      </c>
      <c r="B309" s="61">
        <f t="shared" si="445"/>
        <v>1.25</v>
      </c>
      <c r="C309" s="47" t="str">
        <f t="shared" si="446"/>
        <v>tbs</v>
      </c>
      <c r="D309" s="48" t="str">
        <f t="shared" si="447"/>
        <v>ground cumin</v>
      </c>
      <c r="I309" s="72">
        <v>2</v>
      </c>
      <c r="J309" s="64" t="s">
        <v>15</v>
      </c>
      <c r="K309" s="64" t="s">
        <v>14</v>
      </c>
      <c r="L309" s="65" t="s">
        <v>15</v>
      </c>
      <c r="M309" s="55">
        <f t="shared" si="448"/>
        <v>1.0999999999999999E-2</v>
      </c>
      <c r="N309" s="55">
        <f t="shared" si="449"/>
        <v>2.2180100000000001E-2</v>
      </c>
      <c r="O309" s="55">
        <f t="shared" si="450"/>
        <v>1.4666697859229668E-2</v>
      </c>
      <c r="P309" s="55">
        <f t="shared" si="451"/>
        <v>2.9573529562499999E-2</v>
      </c>
      <c r="Q309" s="55">
        <f t="shared" si="452"/>
        <v>1.25</v>
      </c>
      <c r="R309" s="56">
        <f t="shared" si="453"/>
        <v>9.166686162018543E-3</v>
      </c>
      <c r="S309" s="56">
        <f t="shared" si="454"/>
        <v>0</v>
      </c>
      <c r="T309" s="55">
        <f t="shared" si="455"/>
        <v>0</v>
      </c>
      <c r="V309" s="52" t="b">
        <f t="shared" si="456"/>
        <v>0</v>
      </c>
      <c r="W309" s="66" t="str">
        <f t="shared" si="457"/>
        <v/>
      </c>
      <c r="X309" s="67" t="str">
        <f t="shared" si="458"/>
        <v/>
      </c>
      <c r="Y309" s="67" t="str">
        <f t="shared" si="459"/>
        <v/>
      </c>
      <c r="Z309" s="68"/>
      <c r="AA309" s="52" t="b">
        <f t="shared" si="460"/>
        <v>0</v>
      </c>
      <c r="AB309" s="67" t="str">
        <f t="shared" si="461"/>
        <v/>
      </c>
      <c r="AC309" s="67" t="str">
        <f t="shared" si="462"/>
        <v/>
      </c>
      <c r="AD309" s="67" t="str">
        <f t="shared" si="463"/>
        <v/>
      </c>
      <c r="AE309" s="67"/>
    </row>
    <row r="310" spans="1:31" x14ac:dyDescent="0.25">
      <c r="A310" s="48" t="s">
        <v>22</v>
      </c>
      <c r="B310" s="61">
        <f t="shared" ref="B310" si="464">Q310</f>
        <v>1.25</v>
      </c>
      <c r="C310" s="47" t="str">
        <f t="shared" si="446"/>
        <v>tbs</v>
      </c>
      <c r="D310" s="48" t="str">
        <f t="shared" si="447"/>
        <v>ground corriander</v>
      </c>
      <c r="I310" s="72">
        <v>2</v>
      </c>
      <c r="J310" s="64" t="s">
        <v>15</v>
      </c>
      <c r="K310" s="64" t="s">
        <v>185</v>
      </c>
      <c r="L310" s="65" t="s">
        <v>15</v>
      </c>
      <c r="M310" s="55">
        <f t="shared" si="448"/>
        <v>0</v>
      </c>
      <c r="N310" s="55">
        <f t="shared" si="449"/>
        <v>0</v>
      </c>
      <c r="O310" s="55">
        <f t="shared" si="450"/>
        <v>0</v>
      </c>
      <c r="P310" s="55">
        <f t="shared" si="451"/>
        <v>2.9573529562499999E-2</v>
      </c>
      <c r="Q310" s="55">
        <f t="shared" si="452"/>
        <v>1.25</v>
      </c>
      <c r="R310" s="56">
        <f t="shared" si="453"/>
        <v>0</v>
      </c>
      <c r="S310" s="56">
        <f t="shared" si="454"/>
        <v>1.84834559765625E-2</v>
      </c>
      <c r="T310" s="55">
        <f t="shared" si="455"/>
        <v>0</v>
      </c>
      <c r="V310" s="52" t="b">
        <f t="shared" si="456"/>
        <v>0</v>
      </c>
      <c r="W310" s="66" t="str">
        <f t="shared" si="457"/>
        <v/>
      </c>
      <c r="X310" s="67" t="str">
        <f t="shared" si="458"/>
        <v/>
      </c>
      <c r="Y310" s="67" t="str">
        <f t="shared" si="459"/>
        <v/>
      </c>
      <c r="Z310" s="68"/>
      <c r="AA310" s="52" t="b">
        <f t="shared" si="460"/>
        <v>0</v>
      </c>
      <c r="AB310" s="67" t="str">
        <f t="shared" si="461"/>
        <v/>
      </c>
      <c r="AC310" s="67" t="str">
        <f t="shared" si="462"/>
        <v/>
      </c>
      <c r="AD310" s="67" t="str">
        <f t="shared" si="463"/>
        <v/>
      </c>
      <c r="AE310" s="67"/>
    </row>
    <row r="311" spans="1:31" x14ac:dyDescent="0.25">
      <c r="A311" s="48" t="s">
        <v>22</v>
      </c>
      <c r="B311" s="61">
        <f t="shared" ref="B311:B312" si="465">Q311</f>
        <v>2.75</v>
      </c>
      <c r="C311" s="47" t="str">
        <f t="shared" si="446"/>
        <v>tbs</v>
      </c>
      <c r="D311" s="48" t="str">
        <f t="shared" si="447"/>
        <v>ground turmeric</v>
      </c>
      <c r="I311" s="72">
        <v>4</v>
      </c>
      <c r="J311" s="64" t="s">
        <v>15</v>
      </c>
      <c r="K311" s="64" t="s">
        <v>386</v>
      </c>
      <c r="L311" s="65" t="s">
        <v>15</v>
      </c>
      <c r="M311" s="55">
        <f t="shared" si="448"/>
        <v>1.4E-2</v>
      </c>
      <c r="N311" s="55">
        <f t="shared" si="449"/>
        <v>2.2180100000000001E-2</v>
      </c>
      <c r="O311" s="55">
        <f t="shared" si="450"/>
        <v>3.7333412732584614E-2</v>
      </c>
      <c r="P311" s="55">
        <f t="shared" si="451"/>
        <v>5.9147059124999998E-2</v>
      </c>
      <c r="Q311" s="55">
        <f t="shared" si="452"/>
        <v>2.75</v>
      </c>
      <c r="R311" s="56">
        <f t="shared" si="453"/>
        <v>2.5666721253651922E-2</v>
      </c>
      <c r="S311" s="56">
        <f t="shared" si="454"/>
        <v>0</v>
      </c>
      <c r="T311" s="55">
        <f t="shared" si="455"/>
        <v>0</v>
      </c>
      <c r="V311" s="52" t="b">
        <f t="shared" si="456"/>
        <v>0</v>
      </c>
      <c r="W311" s="66" t="str">
        <f t="shared" si="457"/>
        <v/>
      </c>
      <c r="X311" s="67" t="str">
        <f t="shared" si="458"/>
        <v/>
      </c>
      <c r="Y311" s="67" t="str">
        <f t="shared" si="459"/>
        <v/>
      </c>
      <c r="Z311" s="68"/>
      <c r="AA311" s="52" t="b">
        <f t="shared" si="460"/>
        <v>0</v>
      </c>
      <c r="AB311" s="67" t="str">
        <f t="shared" si="461"/>
        <v/>
      </c>
      <c r="AC311" s="67" t="str">
        <f t="shared" si="462"/>
        <v/>
      </c>
      <c r="AD311" s="67" t="str">
        <f t="shared" si="463"/>
        <v/>
      </c>
      <c r="AE311" s="67"/>
    </row>
    <row r="312" spans="1:31" x14ac:dyDescent="0.25">
      <c r="A312" s="48" t="s">
        <v>22</v>
      </c>
      <c r="B312" s="61">
        <f t="shared" si="465"/>
        <v>0.5</v>
      </c>
      <c r="C312" s="47" t="str">
        <f t="shared" si="446"/>
        <v>tbs</v>
      </c>
      <c r="D312" s="48" t="str">
        <f t="shared" si="447"/>
        <v>cinnamon</v>
      </c>
      <c r="I312" s="72">
        <v>0.8</v>
      </c>
      <c r="J312" s="64" t="s">
        <v>15</v>
      </c>
      <c r="K312" s="64" t="s">
        <v>113</v>
      </c>
      <c r="L312" s="65" t="s">
        <v>15</v>
      </c>
      <c r="M312" s="55">
        <f t="shared" si="448"/>
        <v>1.0999999999999999E-2</v>
      </c>
      <c r="N312" s="55">
        <f t="shared" si="449"/>
        <v>2.2180100000000001E-2</v>
      </c>
      <c r="O312" s="55">
        <f t="shared" si="450"/>
        <v>5.8666791436918679E-3</v>
      </c>
      <c r="P312" s="55">
        <f t="shared" si="451"/>
        <v>1.1829411825E-2</v>
      </c>
      <c r="Q312" s="55">
        <f t="shared" si="452"/>
        <v>0.5</v>
      </c>
      <c r="R312" s="56">
        <f t="shared" si="453"/>
        <v>3.6666744648074169E-3</v>
      </c>
      <c r="S312" s="56">
        <f t="shared" si="454"/>
        <v>0</v>
      </c>
      <c r="T312" s="55">
        <f t="shared" si="455"/>
        <v>0</v>
      </c>
      <c r="V312" s="52" t="b">
        <f t="shared" si="456"/>
        <v>0</v>
      </c>
      <c r="W312" s="66" t="str">
        <f t="shared" si="457"/>
        <v/>
      </c>
      <c r="X312" s="67" t="str">
        <f t="shared" si="458"/>
        <v/>
      </c>
      <c r="Y312" s="67" t="str">
        <f t="shared" si="459"/>
        <v/>
      </c>
      <c r="Z312" s="68"/>
      <c r="AA312" s="52" t="b">
        <f t="shared" si="460"/>
        <v>0</v>
      </c>
      <c r="AB312" s="67" t="str">
        <f t="shared" si="461"/>
        <v/>
      </c>
      <c r="AC312" s="67" t="str">
        <f t="shared" si="462"/>
        <v/>
      </c>
      <c r="AD312" s="67" t="str">
        <f t="shared" si="463"/>
        <v/>
      </c>
      <c r="AE312" s="67"/>
    </row>
    <row r="313" spans="1:31" x14ac:dyDescent="0.25">
      <c r="A313" s="84"/>
      <c r="B313" s="84"/>
      <c r="C313" s="84"/>
      <c r="D313" s="84"/>
      <c r="I313" s="75"/>
      <c r="J313" s="70"/>
      <c r="K313" s="70"/>
      <c r="L313" s="70"/>
      <c r="M313" s="70"/>
      <c r="N313" s="70"/>
      <c r="O313" s="70"/>
      <c r="P313" s="70"/>
      <c r="W313" s="97"/>
      <c r="X313" s="98"/>
      <c r="Y313" s="98"/>
      <c r="Z313" s="99"/>
      <c r="AA313" s="81"/>
      <c r="AB313" s="97"/>
      <c r="AC313" s="97"/>
      <c r="AD313" s="97"/>
      <c r="AE313" s="97"/>
    </row>
    <row r="314" spans="1:31" x14ac:dyDescent="0.25">
      <c r="A314" s="84" t="s">
        <v>186</v>
      </c>
      <c r="B314" s="84"/>
      <c r="C314" s="84"/>
      <c r="D314" s="84"/>
      <c r="I314" s="55"/>
      <c r="L314" s="52"/>
      <c r="M314" s="52"/>
      <c r="N314" s="52"/>
      <c r="W314" s="97"/>
      <c r="X314" s="98"/>
      <c r="Y314" s="98"/>
      <c r="Z314" s="99"/>
      <c r="AA314" s="81"/>
      <c r="AB314" s="97"/>
      <c r="AC314" s="97"/>
      <c r="AD314" s="97"/>
      <c r="AE314" s="97"/>
    </row>
    <row r="315" spans="1:31" x14ac:dyDescent="0.25">
      <c r="A315" s="48" t="s">
        <v>22</v>
      </c>
      <c r="B315" s="61">
        <f t="shared" ref="B315:B317" si="466">Q315</f>
        <v>6</v>
      </c>
      <c r="C315" s="47" t="str">
        <f>IF(L315="","",L315)</f>
        <v>cup</v>
      </c>
      <c r="D315" s="48" t="str">
        <f t="shared" ref="D315:D318" si="467">_xlfn.CONCAT(K315, U315)</f>
        <v>vegetable stock. This soup is thick so DON'T ADD TOO MUCH</v>
      </c>
      <c r="I315" s="72">
        <v>9</v>
      </c>
      <c r="J315" s="64" t="s">
        <v>16</v>
      </c>
      <c r="K315" s="64" t="s">
        <v>63</v>
      </c>
      <c r="L315" s="65" t="s">
        <v>16</v>
      </c>
      <c r="M315" s="55">
        <f>INDEX(itemGPerQty, MATCH(K315, itemNames, 0))</f>
        <v>0</v>
      </c>
      <c r="N315" s="55">
        <f>INDEX(itemMlPerQty, MATCH(K315, itemNames, 0))</f>
        <v>0</v>
      </c>
      <c r="O315" s="55">
        <f t="shared" ref="O315:O318" si="468">IF(J315 = "", I315 * M315, IF(ISNA(CONVERT(I315, J315, "kg")), CONVERT(I315, J315, "l") * IF(N315 &lt;&gt; 0, M315 / N315, 0), CONVERT(I315, J315, "kg")))</f>
        <v>0</v>
      </c>
      <c r="P315" s="55">
        <f t="shared" ref="P315:P318" si="469">IF(J315 = "", I315 * N315, IF(ISNA(CONVERT(I315, J315, "l")), CONVERT(I315, J315, "kg") * IF(M315 &lt;&gt; 0, N315 / M315, 0), CONVERT(I315, J315, "l")))</f>
        <v>2.1292941284999998</v>
      </c>
      <c r="Q315" s="55">
        <f>MROUND(IF(AND(J315 = "", L315 = ""), I315 * recipe09Scale, IF(ISNA(CONVERT(O315, "kg", L315)), CONVERT(P315 * recipe09Scale, "l", L315), CONVERT(O315 * recipe09Scale, "kg", L315))), roundTo)</f>
        <v>6</v>
      </c>
      <c r="R315" s="56">
        <f t="shared" ref="R315:R318" si="470">IF(L315 = "", Q315 * M315, IF(ISNA(CONVERT(Q315, L315, "kg")), CONVERT(Q315, L315, "l") * IF(N315 &lt;&gt; 0, M315 / N315, 0), CONVERT(Q315, L315, "kg")))</f>
        <v>0</v>
      </c>
      <c r="S315" s="56">
        <f t="shared" ref="S315:S318" si="471">IF(R315 = 0, IF(L315 = "", Q315 * N315, IF(ISNA(CONVERT(Q315, L315, "l")), CONVERT(Q315, L315, "kg") * IF(M315 &lt;&gt; 0, N315 / M315, 0), CONVERT(Q315, L315, "l"))), 0)</f>
        <v>1.4195294189999998</v>
      </c>
      <c r="T315" s="55">
        <f t="shared" ref="T315:T318" si="472">IF(AND(R315 = 0, S315 = 0, J315 = "", L315 = ""), Q315, 0)</f>
        <v>0</v>
      </c>
      <c r="U315" s="52" t="s">
        <v>363</v>
      </c>
      <c r="V315" s="52" t="b">
        <f>INDEX(itemPrepMethods, MATCH(K315, itemNames, 0))="chop"</f>
        <v>0</v>
      </c>
      <c r="W315" s="66" t="str">
        <f t="shared" ref="W315:W318" si="473">IF(V315, Q315, "")</f>
        <v/>
      </c>
      <c r="X315" s="67" t="str">
        <f t="shared" ref="X315:X318" si="474">IF(V315, IF(L315 = "", "", L315), "")</f>
        <v/>
      </c>
      <c r="Y315" s="67" t="str">
        <f t="shared" ref="Y315:Y318" si="475">IF(V315, K315, "")</f>
        <v/>
      </c>
      <c r="Z315" s="68"/>
      <c r="AA315" s="52" t="b">
        <f>INDEX(itemPrepMethods, MATCH(K315, itemNames, 0))="soak"</f>
        <v>0</v>
      </c>
      <c r="AB315" s="67" t="str">
        <f t="shared" ref="AB315:AB318" si="476">IF(AA315, Q315, "")</f>
        <v/>
      </c>
      <c r="AC315" s="67" t="str">
        <f t="shared" ref="AC315:AC318" si="477">IF(AA315, IF(L315 = "", "", L315), "")</f>
        <v/>
      </c>
      <c r="AD315" s="67" t="str">
        <f t="shared" ref="AD315:AD318" si="478">IF(AA315, K315, "")</f>
        <v/>
      </c>
      <c r="AE315" s="67"/>
    </row>
    <row r="316" spans="1:31" x14ac:dyDescent="0.25">
      <c r="A316" s="48" t="s">
        <v>22</v>
      </c>
      <c r="B316" s="61">
        <f t="shared" si="466"/>
        <v>5.25</v>
      </c>
      <c r="C316" s="47" t="str">
        <f>IF(L316="","",L316)</f>
        <v/>
      </c>
      <c r="D316" s="48" t="str">
        <f t="shared" si="467"/>
        <v>chopped carrots</v>
      </c>
      <c r="I316" s="72">
        <v>8</v>
      </c>
      <c r="J316" s="64"/>
      <c r="K316" s="64" t="s">
        <v>5</v>
      </c>
      <c r="L316" s="65"/>
      <c r="M316" s="55">
        <f>INDEX(itemGPerQty, MATCH(K316, itemNames, 0))</f>
        <v>0.14833333333333334</v>
      </c>
      <c r="N316" s="55">
        <f>INDEX(itemMlPerQty, MATCH(K316, itemNames, 0))</f>
        <v>0.19999999999999998</v>
      </c>
      <c r="O316" s="55">
        <f t="shared" si="468"/>
        <v>1.1866666666666668</v>
      </c>
      <c r="P316" s="55">
        <f t="shared" si="469"/>
        <v>1.5999999999999999</v>
      </c>
      <c r="Q316" s="55">
        <f>MROUND(IF(AND(J316 = "", L316 = ""), I316 * recipe09Scale, IF(ISNA(CONVERT(O316, "kg", L316)), CONVERT(P316 * recipe09Scale, "l", L316), CONVERT(O316 * recipe09Scale, "kg", L316))), roundTo)</f>
        <v>5.25</v>
      </c>
      <c r="R316" s="56">
        <f t="shared" si="470"/>
        <v>0.77875000000000005</v>
      </c>
      <c r="S316" s="56">
        <f t="shared" si="471"/>
        <v>0</v>
      </c>
      <c r="T316" s="55">
        <f t="shared" si="472"/>
        <v>0</v>
      </c>
      <c r="V316" s="52" t="b">
        <f>INDEX(itemPrepMethods, MATCH(K316, itemNames, 0))="chop"</f>
        <v>1</v>
      </c>
      <c r="W316" s="66">
        <f t="shared" si="473"/>
        <v>5.25</v>
      </c>
      <c r="X316" s="67" t="str">
        <f t="shared" si="474"/>
        <v/>
      </c>
      <c r="Y316" s="67" t="str">
        <f t="shared" si="475"/>
        <v>chopped carrots</v>
      </c>
      <c r="Z316" s="68"/>
      <c r="AA316" s="52" t="b">
        <f>INDEX(itemPrepMethods, MATCH(K316, itemNames, 0))="soak"</f>
        <v>0</v>
      </c>
      <c r="AB316" s="67" t="str">
        <f t="shared" si="476"/>
        <v/>
      </c>
      <c r="AC316" s="67" t="str">
        <f t="shared" si="477"/>
        <v/>
      </c>
      <c r="AD316" s="67" t="str">
        <f t="shared" si="478"/>
        <v/>
      </c>
      <c r="AE316" s="67"/>
    </row>
    <row r="317" spans="1:31" x14ac:dyDescent="0.25">
      <c r="A317" s="48" t="s">
        <v>22</v>
      </c>
      <c r="B317" s="61">
        <f t="shared" si="466"/>
        <v>3.25</v>
      </c>
      <c r="C317" s="47" t="str">
        <f>IF(L317="","",L317)</f>
        <v/>
      </c>
      <c r="D317" s="48" t="str">
        <f t="shared" si="467"/>
        <v>chopped kumara</v>
      </c>
      <c r="I317" s="72">
        <v>5</v>
      </c>
      <c r="J317" s="64"/>
      <c r="K317" s="64" t="s">
        <v>187</v>
      </c>
      <c r="L317" s="65"/>
      <c r="M317" s="55">
        <f>INDEX(itemGPerQty, MATCH(K317, itemNames, 0))</f>
        <v>0.34</v>
      </c>
      <c r="N317" s="55">
        <f>INDEX(itemMlPerQty, MATCH(K317, itemNames, 0))</f>
        <v>0</v>
      </c>
      <c r="O317" s="55">
        <f t="shared" si="468"/>
        <v>1.7000000000000002</v>
      </c>
      <c r="P317" s="55">
        <f t="shared" si="469"/>
        <v>0</v>
      </c>
      <c r="Q317" s="55">
        <f>MROUND(IF(AND(J317 = "", L317 = ""), I317 * recipe09Scale, IF(ISNA(CONVERT(O317, "kg", L317)), CONVERT(P317 * recipe09Scale, "l", L317), CONVERT(O317 * recipe09Scale, "kg", L317))), roundTo)</f>
        <v>3.25</v>
      </c>
      <c r="R317" s="56">
        <f t="shared" si="470"/>
        <v>1.105</v>
      </c>
      <c r="S317" s="56">
        <f t="shared" si="471"/>
        <v>0</v>
      </c>
      <c r="T317" s="55">
        <f t="shared" si="472"/>
        <v>0</v>
      </c>
      <c r="V317" s="52" t="b">
        <f>INDEX(itemPrepMethods, MATCH(K317, itemNames, 0))="chop"</f>
        <v>1</v>
      </c>
      <c r="W317" s="66">
        <f t="shared" si="473"/>
        <v>3.25</v>
      </c>
      <c r="X317" s="67" t="str">
        <f t="shared" si="474"/>
        <v/>
      </c>
      <c r="Y317" s="67" t="str">
        <f t="shared" si="475"/>
        <v>chopped kumara</v>
      </c>
      <c r="Z317" s="68"/>
      <c r="AA317" s="52" t="b">
        <f>INDEX(itemPrepMethods, MATCH(K317, itemNames, 0))="soak"</f>
        <v>0</v>
      </c>
      <c r="AB317" s="67" t="str">
        <f t="shared" si="476"/>
        <v/>
      </c>
      <c r="AC317" s="67" t="str">
        <f t="shared" si="477"/>
        <v/>
      </c>
      <c r="AD317" s="67" t="str">
        <f t="shared" si="478"/>
        <v/>
      </c>
      <c r="AE317" s="67"/>
    </row>
    <row r="318" spans="1:31" x14ac:dyDescent="0.25">
      <c r="A318" s="48" t="s">
        <v>22</v>
      </c>
      <c r="B318" s="61">
        <f t="shared" ref="B318:B323" si="479">Q318</f>
        <v>2</v>
      </c>
      <c r="C318" s="47" t="str">
        <f>IF(L318="","",L318)</f>
        <v/>
      </c>
      <c r="D318" s="48" t="str">
        <f t="shared" si="467"/>
        <v>tins black beans, drained and rinsed</v>
      </c>
      <c r="I318" s="72">
        <v>3</v>
      </c>
      <c r="J318" s="64"/>
      <c r="K318" s="64" t="s">
        <v>188</v>
      </c>
      <c r="L318" s="65"/>
      <c r="M318" s="55">
        <f>INDEX(itemGPerQty, MATCH(K318, itemNames, 0))</f>
        <v>0</v>
      </c>
      <c r="N318" s="55">
        <f>INDEX(itemMlPerQty, MATCH(K318, itemNames, 0))</f>
        <v>0</v>
      </c>
      <c r="O318" s="55">
        <f t="shared" si="468"/>
        <v>0</v>
      </c>
      <c r="P318" s="55">
        <f t="shared" si="469"/>
        <v>0</v>
      </c>
      <c r="Q318" s="55">
        <f>MROUND(IF(AND(J318 = "", L318 = ""), I318 * recipe09Scale, IF(ISNA(CONVERT(O318, "kg", L318)), CONVERT(P318 * recipe09Scale, "l", L318), CONVERT(O318 * recipe09Scale, "kg", L318))), roundTo)</f>
        <v>2</v>
      </c>
      <c r="R318" s="56">
        <f t="shared" si="470"/>
        <v>0</v>
      </c>
      <c r="S318" s="56">
        <f t="shared" si="471"/>
        <v>0</v>
      </c>
      <c r="T318" s="55">
        <f t="shared" si="472"/>
        <v>2</v>
      </c>
      <c r="U318" s="52" t="s">
        <v>369</v>
      </c>
      <c r="V318" s="52" t="b">
        <f>INDEX(itemPrepMethods, MATCH(K318, itemNames, 0))="chop"</f>
        <v>0</v>
      </c>
      <c r="W318" s="66" t="str">
        <f t="shared" si="473"/>
        <v/>
      </c>
      <c r="X318" s="67" t="str">
        <f t="shared" si="474"/>
        <v/>
      </c>
      <c r="Y318" s="67" t="str">
        <f t="shared" si="475"/>
        <v/>
      </c>
      <c r="Z318" s="68"/>
      <c r="AA318" s="52" t="b">
        <f>INDEX(itemPrepMethods, MATCH(K318, itemNames, 0))="soak"</f>
        <v>0</v>
      </c>
      <c r="AB318" s="67" t="str">
        <f t="shared" si="476"/>
        <v/>
      </c>
      <c r="AC318" s="67" t="str">
        <f t="shared" si="477"/>
        <v/>
      </c>
      <c r="AD318" s="67" t="str">
        <f t="shared" si="478"/>
        <v/>
      </c>
      <c r="AE318" s="67"/>
    </row>
    <row r="319" spans="1:31" x14ac:dyDescent="0.25">
      <c r="A319" s="84"/>
      <c r="B319" s="84"/>
      <c r="C319" s="84"/>
      <c r="D319" s="84"/>
      <c r="I319" s="75"/>
      <c r="J319" s="70"/>
      <c r="K319" s="70"/>
      <c r="L319" s="70"/>
      <c r="M319" s="70"/>
      <c r="N319" s="70"/>
      <c r="O319" s="70"/>
      <c r="P319" s="70"/>
      <c r="W319" s="97"/>
      <c r="X319" s="98"/>
      <c r="Y319" s="98"/>
      <c r="Z319" s="99"/>
      <c r="AA319" s="81"/>
      <c r="AB319" s="97"/>
      <c r="AC319" s="97"/>
      <c r="AD319" s="97"/>
      <c r="AE319" s="97"/>
    </row>
    <row r="320" spans="1:31" x14ac:dyDescent="0.25">
      <c r="A320" s="84" t="s">
        <v>189</v>
      </c>
      <c r="B320" s="84"/>
      <c r="C320" s="84"/>
      <c r="D320" s="84"/>
      <c r="I320" s="55"/>
      <c r="L320" s="52"/>
      <c r="M320" s="52"/>
      <c r="N320" s="52"/>
      <c r="W320" s="97"/>
      <c r="X320" s="98"/>
      <c r="Y320" s="98"/>
      <c r="Z320" s="99"/>
      <c r="AA320" s="81"/>
      <c r="AB320" s="97"/>
      <c r="AC320" s="97"/>
      <c r="AD320" s="97"/>
      <c r="AE320" s="97"/>
    </row>
    <row r="321" spans="1:31" x14ac:dyDescent="0.25">
      <c r="A321" s="84"/>
      <c r="B321" s="84"/>
      <c r="C321" s="84"/>
      <c r="D321" s="84"/>
      <c r="I321" s="75"/>
      <c r="J321" s="70"/>
      <c r="K321" s="70"/>
      <c r="L321" s="70"/>
      <c r="M321" s="70"/>
      <c r="N321" s="70"/>
      <c r="O321" s="70"/>
      <c r="P321" s="70"/>
      <c r="W321" s="97"/>
      <c r="X321" s="98"/>
      <c r="Y321" s="98"/>
      <c r="Z321" s="99"/>
      <c r="AA321" s="81"/>
      <c r="AB321" s="97"/>
      <c r="AC321" s="97"/>
      <c r="AD321" s="97"/>
      <c r="AE321" s="97"/>
    </row>
    <row r="322" spans="1:31" x14ac:dyDescent="0.25">
      <c r="A322" s="84" t="s">
        <v>190</v>
      </c>
      <c r="B322" s="84"/>
      <c r="C322" s="84"/>
      <c r="D322" s="84"/>
      <c r="I322" s="55"/>
      <c r="L322" s="52"/>
      <c r="M322" s="52"/>
      <c r="N322" s="52"/>
      <c r="W322" s="97"/>
      <c r="X322" s="98"/>
      <c r="Y322" s="98"/>
      <c r="Z322" s="99"/>
      <c r="AA322" s="81"/>
      <c r="AB322" s="97"/>
      <c r="AC322" s="97"/>
      <c r="AD322" s="97"/>
      <c r="AE322" s="97"/>
    </row>
    <row r="323" spans="1:31" x14ac:dyDescent="0.25">
      <c r="A323" s="48" t="s">
        <v>22</v>
      </c>
      <c r="B323" s="61">
        <f t="shared" si="479"/>
        <v>1</v>
      </c>
      <c r="C323" s="47" t="str">
        <f>IF(L323="","",L323)</f>
        <v/>
      </c>
      <c r="D323" s="48" t="str">
        <f t="shared" ref="D323:D327" si="480">_xlfn.CONCAT(K323, U323)</f>
        <v>tins coconut cream</v>
      </c>
      <c r="I323" s="72">
        <v>1.5</v>
      </c>
      <c r="J323" s="64"/>
      <c r="K323" s="64" t="s">
        <v>118</v>
      </c>
      <c r="L323" s="65"/>
      <c r="M323" s="55">
        <f>INDEX(itemGPerQty, MATCH(K323, itemNames, 0))</f>
        <v>0</v>
      </c>
      <c r="N323" s="55">
        <f>INDEX(itemMlPerQty, MATCH(K323, itemNames, 0))</f>
        <v>0</v>
      </c>
      <c r="O323" s="55">
        <f t="shared" ref="O323:O324" si="481">IF(J323 = "", I323 * M323, IF(ISNA(CONVERT(I323, J323, "kg")), CONVERT(I323, J323, "l") * IF(N323 &lt;&gt; 0, M323 / N323, 0), CONVERT(I323, J323, "kg")))</f>
        <v>0</v>
      </c>
      <c r="P323" s="55">
        <f t="shared" ref="P323:P324" si="482">IF(J323 = "", I323 * N323, IF(ISNA(CONVERT(I323, J323, "l")), CONVERT(I323, J323, "kg") * IF(M323 &lt;&gt; 0, N323 / M323, 0), CONVERT(I323, J323, "l")))</f>
        <v>0</v>
      </c>
      <c r="Q323" s="55">
        <f>MROUND(IF(AND(J323 = "", L323 = ""), I323 * recipe09Scale, IF(ISNA(CONVERT(O323, "kg", L323)), CONVERT(P323 * recipe09Scale, "l", L323), CONVERT(O323 * recipe09Scale, "kg", L323))), roundTo)</f>
        <v>1</v>
      </c>
      <c r="R323" s="56">
        <f t="shared" ref="R323:R324" si="483">IF(L323 = "", Q323 * M323, IF(ISNA(CONVERT(Q323, L323, "kg")), CONVERT(Q323, L323, "l") * IF(N323 &lt;&gt; 0, M323 / N323, 0), CONVERT(Q323, L323, "kg")))</f>
        <v>0</v>
      </c>
      <c r="S323" s="56">
        <f t="shared" ref="S323:S324" si="484">IF(R323 = 0, IF(L323 = "", Q323 * N323, IF(ISNA(CONVERT(Q323, L323, "l")), CONVERT(Q323, L323, "kg") * IF(M323 &lt;&gt; 0, N323 / M323, 0), CONVERT(Q323, L323, "l"))), 0)</f>
        <v>0</v>
      </c>
      <c r="T323" s="55">
        <f t="shared" ref="T323:T324" si="485">IF(AND(R323 = 0, S323 = 0, J323 = "", L323 = ""), Q323, 0)</f>
        <v>1</v>
      </c>
      <c r="V323" s="52" t="b">
        <f>INDEX(itemPrepMethods, MATCH(K323, itemNames, 0))="chop"</f>
        <v>0</v>
      </c>
      <c r="W323" s="66" t="str">
        <f t="shared" ref="W323:W327" si="486">IF(V323, Q323, "")</f>
        <v/>
      </c>
      <c r="X323" s="67" t="str">
        <f t="shared" ref="X323:X327" si="487">IF(V323, IF(L323 = "", "", L323), "")</f>
        <v/>
      </c>
      <c r="Y323" s="67" t="str">
        <f t="shared" ref="Y323:Y327" si="488">IF(V323, K323, "")</f>
        <v/>
      </c>
      <c r="Z323" s="68"/>
      <c r="AA323" s="52" t="b">
        <f>INDEX(itemPrepMethods, MATCH(K323, itemNames, 0))="soak"</f>
        <v>0</v>
      </c>
      <c r="AB323" s="67" t="str">
        <f t="shared" ref="AB323:AB327" si="489">IF(AA323, Q323, "")</f>
        <v/>
      </c>
      <c r="AC323" s="67" t="str">
        <f t="shared" ref="AC323:AC327" si="490">IF(AA323, IF(L323 = "", "", L323), "")</f>
        <v/>
      </c>
      <c r="AD323" s="67" t="str">
        <f t="shared" ref="AD323:AD327" si="491">IF(AA323, K323, "")</f>
        <v/>
      </c>
      <c r="AE323" s="67"/>
    </row>
    <row r="324" spans="1:31" x14ac:dyDescent="0.25">
      <c r="A324" s="48" t="s">
        <v>22</v>
      </c>
      <c r="B324" s="61">
        <f t="shared" ref="B324" si="492">Q324</f>
        <v>1.25</v>
      </c>
      <c r="C324" s="47" t="str">
        <f>IF(L324="","",L324)</f>
        <v/>
      </c>
      <c r="D324" s="74" t="str">
        <f t="shared" si="480"/>
        <v>lemons, juiced</v>
      </c>
      <c r="I324" s="72">
        <v>2</v>
      </c>
      <c r="J324" s="64"/>
      <c r="K324" s="64" t="s">
        <v>191</v>
      </c>
      <c r="L324" s="65"/>
      <c r="M324" s="55">
        <f>INDEX(itemGPerQty, MATCH(K324, itemNames, 0))</f>
        <v>0</v>
      </c>
      <c r="N324" s="55">
        <f>INDEX(itemMlPerQty, MATCH(K324, itemNames, 0))</f>
        <v>0</v>
      </c>
      <c r="O324" s="55">
        <f t="shared" si="481"/>
        <v>0</v>
      </c>
      <c r="P324" s="55">
        <f t="shared" si="482"/>
        <v>0</v>
      </c>
      <c r="Q324" s="55">
        <f>MROUND(IF(AND(J324 = "", L324 = ""), I324 * recipe09Scale, IF(ISNA(CONVERT(O324, "kg", L324)), CONVERT(P324 * recipe09Scale, "l", L324), CONVERT(O324 * recipe09Scale, "kg", L324))), roundTo)</f>
        <v>1.25</v>
      </c>
      <c r="R324" s="56">
        <f t="shared" si="483"/>
        <v>0</v>
      </c>
      <c r="S324" s="56">
        <f t="shared" si="484"/>
        <v>0</v>
      </c>
      <c r="T324" s="55">
        <f t="shared" si="485"/>
        <v>1.25</v>
      </c>
      <c r="U324" s="52" t="s">
        <v>275</v>
      </c>
      <c r="V324" s="52" t="b">
        <f>INDEX(itemPrepMethods, MATCH(K324, itemNames, 0))="chop"</f>
        <v>0</v>
      </c>
      <c r="W324" s="66" t="str">
        <f t="shared" si="486"/>
        <v/>
      </c>
      <c r="X324" s="67" t="str">
        <f t="shared" si="487"/>
        <v/>
      </c>
      <c r="Y324" s="67" t="str">
        <f t="shared" si="488"/>
        <v/>
      </c>
      <c r="Z324" s="68"/>
      <c r="AA324" s="52" t="b">
        <f>INDEX(itemPrepMethods, MATCH(K324, itemNames, 0))="soak"</f>
        <v>0</v>
      </c>
      <c r="AB324" s="67" t="str">
        <f t="shared" si="489"/>
        <v/>
      </c>
      <c r="AC324" s="67" t="str">
        <f t="shared" si="490"/>
        <v/>
      </c>
      <c r="AD324" s="67" t="str">
        <f t="shared" si="491"/>
        <v/>
      </c>
      <c r="AE324" s="67"/>
    </row>
    <row r="325" spans="1:31" x14ac:dyDescent="0.25">
      <c r="A325" s="48" t="s">
        <v>22</v>
      </c>
      <c r="B325" s="61"/>
      <c r="C325" s="47" t="str">
        <f>IF(L325="","",L325)</f>
        <v/>
      </c>
      <c r="D325" s="48" t="str">
        <f t="shared" si="480"/>
        <v>water, if required</v>
      </c>
      <c r="I325" s="55"/>
      <c r="K325" s="64" t="s">
        <v>49</v>
      </c>
      <c r="L325" s="52"/>
      <c r="M325" s="52"/>
      <c r="N325" s="52"/>
      <c r="O325" s="52"/>
      <c r="P325" s="52"/>
      <c r="U325" s="52" t="s">
        <v>273</v>
      </c>
      <c r="V325" s="52" t="b">
        <f>INDEX(itemPrepMethods, MATCH(K325, itemNames, 0))="chop"</f>
        <v>0</v>
      </c>
      <c r="W325" s="66" t="str">
        <f t="shared" si="486"/>
        <v/>
      </c>
      <c r="X325" s="67" t="str">
        <f t="shared" si="487"/>
        <v/>
      </c>
      <c r="Y325" s="67" t="str">
        <f t="shared" si="488"/>
        <v/>
      </c>
      <c r="Z325" s="68"/>
      <c r="AA325" s="52" t="b">
        <f>INDEX(itemPrepMethods, MATCH(K325, itemNames, 0))="soak"</f>
        <v>0</v>
      </c>
      <c r="AB325" s="67" t="str">
        <f t="shared" si="489"/>
        <v/>
      </c>
      <c r="AC325" s="67" t="str">
        <f t="shared" si="490"/>
        <v/>
      </c>
      <c r="AD325" s="67" t="str">
        <f t="shared" si="491"/>
        <v/>
      </c>
      <c r="AE325" s="67"/>
    </row>
    <row r="326" spans="1:31" x14ac:dyDescent="0.25">
      <c r="A326" s="48" t="s">
        <v>22</v>
      </c>
      <c r="B326" s="61"/>
      <c r="C326" s="47" t="str">
        <f>IF(L326="","",L326)</f>
        <v/>
      </c>
      <c r="D326" s="48" t="str">
        <f t="shared" si="480"/>
        <v>salt, to taste</v>
      </c>
      <c r="I326" s="55"/>
      <c r="K326" s="64" t="s">
        <v>11</v>
      </c>
      <c r="L326" s="52"/>
      <c r="M326" s="52"/>
      <c r="N326" s="52"/>
      <c r="O326" s="52"/>
      <c r="P326" s="52"/>
      <c r="U326" s="52" t="s">
        <v>272</v>
      </c>
      <c r="V326" s="52" t="b">
        <f>INDEX(itemPrepMethods, MATCH(K326, itemNames, 0))="chop"</f>
        <v>0</v>
      </c>
      <c r="W326" s="66" t="str">
        <f t="shared" si="486"/>
        <v/>
      </c>
      <c r="X326" s="67" t="str">
        <f t="shared" si="487"/>
        <v/>
      </c>
      <c r="Y326" s="67" t="str">
        <f t="shared" si="488"/>
        <v/>
      </c>
      <c r="Z326" s="68"/>
      <c r="AA326" s="52" t="b">
        <f>INDEX(itemPrepMethods, MATCH(K326, itemNames, 0))="soak"</f>
        <v>0</v>
      </c>
      <c r="AB326" s="67" t="str">
        <f t="shared" si="489"/>
        <v/>
      </c>
      <c r="AC326" s="67" t="str">
        <f t="shared" si="490"/>
        <v/>
      </c>
      <c r="AD326" s="67" t="str">
        <f t="shared" si="491"/>
        <v/>
      </c>
      <c r="AE326" s="67"/>
    </row>
    <row r="327" spans="1:31" x14ac:dyDescent="0.25">
      <c r="A327" s="48" t="s">
        <v>22</v>
      </c>
      <c r="B327" s="61"/>
      <c r="C327" s="47" t="str">
        <f>IF(L327="","",L327)</f>
        <v/>
      </c>
      <c r="D327" s="48" t="str">
        <f t="shared" si="480"/>
        <v>ground black pepper, to taste</v>
      </c>
      <c r="I327" s="55"/>
      <c r="K327" s="64" t="s">
        <v>86</v>
      </c>
      <c r="L327" s="52"/>
      <c r="M327" s="52"/>
      <c r="N327" s="52"/>
      <c r="O327" s="52"/>
      <c r="P327" s="52"/>
      <c r="U327" s="52" t="s">
        <v>272</v>
      </c>
      <c r="V327" s="52" t="b">
        <f>INDEX(itemPrepMethods, MATCH(K327, itemNames, 0))="chop"</f>
        <v>0</v>
      </c>
      <c r="W327" s="66" t="str">
        <f t="shared" si="486"/>
        <v/>
      </c>
      <c r="X327" s="67" t="str">
        <f t="shared" si="487"/>
        <v/>
      </c>
      <c r="Y327" s="67" t="str">
        <f t="shared" si="488"/>
        <v/>
      </c>
      <c r="Z327" s="68"/>
      <c r="AA327" s="52" t="b">
        <f>INDEX(itemPrepMethods, MATCH(K327, itemNames, 0))="soak"</f>
        <v>0</v>
      </c>
      <c r="AB327" s="67" t="str">
        <f t="shared" si="489"/>
        <v/>
      </c>
      <c r="AC327" s="67" t="str">
        <f t="shared" si="490"/>
        <v/>
      </c>
      <c r="AD327" s="67" t="str">
        <f t="shared" si="491"/>
        <v/>
      </c>
      <c r="AE327" s="67"/>
    </row>
    <row r="328" spans="1:31" x14ac:dyDescent="0.25">
      <c r="A328" s="84"/>
      <c r="B328" s="84"/>
      <c r="C328" s="84"/>
      <c r="D328" s="84"/>
      <c r="I328" s="75"/>
      <c r="J328" s="70"/>
      <c r="K328" s="70"/>
      <c r="L328" s="70"/>
      <c r="M328" s="70"/>
      <c r="N328" s="70"/>
      <c r="O328" s="70"/>
      <c r="P328" s="70"/>
    </row>
    <row r="329" spans="1:31" x14ac:dyDescent="0.25">
      <c r="A329" s="84" t="s">
        <v>199</v>
      </c>
      <c r="B329" s="84"/>
      <c r="C329" s="84"/>
      <c r="D329" s="84"/>
      <c r="I329" s="55"/>
      <c r="L329" s="52"/>
      <c r="M329" s="52"/>
      <c r="N329" s="52"/>
    </row>
    <row r="330" spans="1:31" ht="15.75" x14ac:dyDescent="0.25">
      <c r="A330" s="83" t="s">
        <v>36</v>
      </c>
      <c r="B330" s="83"/>
      <c r="C330" s="83"/>
      <c r="D330" s="83"/>
      <c r="E330" s="51" t="s">
        <v>150</v>
      </c>
      <c r="F330" s="82" t="s">
        <v>200</v>
      </c>
      <c r="G330" s="82"/>
    </row>
    <row r="331" spans="1:31" ht="24" x14ac:dyDescent="0.2">
      <c r="A331" s="83" t="s">
        <v>43</v>
      </c>
      <c r="B331" s="83"/>
      <c r="C331" s="83"/>
      <c r="D331" s="83"/>
      <c r="E331" s="50" t="s">
        <v>60</v>
      </c>
      <c r="F331" s="55">
        <v>16</v>
      </c>
      <c r="G331" s="55"/>
      <c r="I331" s="92" t="s">
        <v>58</v>
      </c>
      <c r="J331" s="93" t="s">
        <v>59</v>
      </c>
      <c r="K331" s="93" t="s">
        <v>18</v>
      </c>
      <c r="L331" s="94" t="s">
        <v>57</v>
      </c>
      <c r="M331" s="92" t="s">
        <v>159</v>
      </c>
      <c r="N331" s="92" t="s">
        <v>160</v>
      </c>
      <c r="O331" s="92" t="s">
        <v>161</v>
      </c>
      <c r="P331" s="92" t="s">
        <v>162</v>
      </c>
      <c r="Q331" s="93" t="s">
        <v>254</v>
      </c>
      <c r="R331" s="95" t="s">
        <v>122</v>
      </c>
      <c r="S331" s="95" t="s">
        <v>123</v>
      </c>
      <c r="T331" s="92" t="s">
        <v>121</v>
      </c>
      <c r="U331" s="93" t="s">
        <v>23</v>
      </c>
      <c r="V331" s="93" t="s">
        <v>266</v>
      </c>
      <c r="W331" s="96" t="s">
        <v>263</v>
      </c>
      <c r="X331" s="93" t="s">
        <v>264</v>
      </c>
      <c r="Y331" s="93" t="s">
        <v>265</v>
      </c>
      <c r="Z331" s="93" t="s">
        <v>379</v>
      </c>
      <c r="AA331" s="93" t="s">
        <v>267</v>
      </c>
      <c r="AB331" s="93" t="s">
        <v>268</v>
      </c>
      <c r="AC331" s="93" t="s">
        <v>269</v>
      </c>
      <c r="AD331" s="93" t="s">
        <v>270</v>
      </c>
      <c r="AE331" s="93" t="s">
        <v>380</v>
      </c>
    </row>
    <row r="332" spans="1:31" ht="15.75" thickBot="1" x14ac:dyDescent="0.3">
      <c r="A332" s="84"/>
      <c r="B332" s="84"/>
      <c r="C332" s="84"/>
      <c r="D332" s="84"/>
      <c r="E332" s="50" t="s">
        <v>61</v>
      </c>
      <c r="F332" s="55">
        <v>10</v>
      </c>
      <c r="G332" s="55"/>
      <c r="I332" s="55"/>
    </row>
    <row r="333" spans="1:31" ht="15.75" thickBot="1" x14ac:dyDescent="0.3">
      <c r="A333" s="84" t="s">
        <v>202</v>
      </c>
      <c r="B333" s="84"/>
      <c r="C333" s="84"/>
      <c r="D333" s="84"/>
      <c r="E333" s="50" t="s">
        <v>17</v>
      </c>
      <c r="F333" s="59">
        <f>F332/F331</f>
        <v>0.625</v>
      </c>
      <c r="G333" s="60" t="s">
        <v>170</v>
      </c>
      <c r="I333" s="55"/>
    </row>
    <row r="334" spans="1:31" x14ac:dyDescent="0.25">
      <c r="A334" s="48" t="s">
        <v>22</v>
      </c>
      <c r="B334" s="61"/>
      <c r="C334" s="47" t="str">
        <f t="shared" ref="C334" si="493">IF(L334="","",L334)</f>
        <v/>
      </c>
      <c r="D334" s="48" t="str">
        <f t="shared" ref="D334:D336" si="494">_xlfn.CONCAT(K334, U334)</f>
        <v>oil</v>
      </c>
      <c r="I334" s="55"/>
      <c r="K334" s="64" t="s">
        <v>47</v>
      </c>
      <c r="L334" s="52"/>
      <c r="M334" s="52"/>
      <c r="N334" s="52"/>
      <c r="O334" s="52"/>
      <c r="P334" s="52"/>
      <c r="Q334" s="52"/>
      <c r="R334" s="52"/>
      <c r="S334" s="52"/>
      <c r="T334" s="52"/>
      <c r="V334" s="52" t="b">
        <f>INDEX(itemPrepMethods, MATCH(K334, itemNames, 0))="chop"</f>
        <v>0</v>
      </c>
      <c r="W334" s="66" t="str">
        <f t="shared" ref="W334:W336" si="495">IF(V334, Q334, "")</f>
        <v/>
      </c>
      <c r="X334" s="67" t="str">
        <f t="shared" ref="X334:X336" si="496">IF(V334, IF(L334 = "", "", L334), "")</f>
        <v/>
      </c>
      <c r="Y334" s="67" t="str">
        <f t="shared" ref="Y334:Y336" si="497">IF(V334, K334, "")</f>
        <v/>
      </c>
      <c r="Z334" s="68"/>
      <c r="AA334" s="52" t="b">
        <f>INDEX(itemPrepMethods, MATCH(K334, itemNames, 0))="soak"</f>
        <v>0</v>
      </c>
      <c r="AB334" s="67" t="str">
        <f t="shared" ref="AB334:AB336" si="498">IF(AA334, Q334, "")</f>
        <v/>
      </c>
      <c r="AC334" s="67" t="str">
        <f t="shared" ref="AC334:AC336" si="499">IF(AA334, IF(L334 = "", "", L334), "")</f>
        <v/>
      </c>
      <c r="AD334" s="67" t="str">
        <f t="shared" ref="AD334:AD336" si="500">IF(AA334, K334, "")</f>
        <v/>
      </c>
      <c r="AE334" s="67"/>
    </row>
    <row r="335" spans="1:31" ht="24" x14ac:dyDescent="0.25">
      <c r="A335" s="48" t="s">
        <v>22</v>
      </c>
      <c r="B335" s="61">
        <f t="shared" ref="B335" si="501">Q335</f>
        <v>500</v>
      </c>
      <c r="C335" s="47" t="str">
        <f t="shared" ref="C335" si="502">IF(L335="","",L335)</f>
        <v>g</v>
      </c>
      <c r="D335" s="48" t="str">
        <f t="shared" si="494"/>
        <v>blocks tofu, cut into cubes</v>
      </c>
      <c r="I335" s="72">
        <v>800</v>
      </c>
      <c r="J335" s="64" t="s">
        <v>0</v>
      </c>
      <c r="K335" s="64" t="s">
        <v>329</v>
      </c>
      <c r="L335" s="65" t="s">
        <v>0</v>
      </c>
      <c r="M335" s="55">
        <f>INDEX(itemGPerQty, MATCH(K335, itemNames, 0))</f>
        <v>0</v>
      </c>
      <c r="N335" s="55">
        <f>INDEX(itemMlPerQty, MATCH(K335, itemNames, 0))</f>
        <v>0</v>
      </c>
      <c r="O335" s="55">
        <f t="shared" ref="O335:O336" si="503">IF(J335 = "", I335 * M335, IF(ISNA(CONVERT(I335, J335, "kg")), CONVERT(I335, J335, "l") * IF(N335 &lt;&gt; 0, M335 / N335, 0), CONVERT(I335, J335, "kg")))</f>
        <v>0.8</v>
      </c>
      <c r="P335" s="55">
        <f t="shared" ref="P335:P336" si="504">IF(J335 = "", I335 * N335, IF(ISNA(CONVERT(I335, J335, "l")), CONVERT(I335, J335, "kg") * IF(M335 &lt;&gt; 0, N335 / M335, 0), CONVERT(I335, J335, "l")))</f>
        <v>0</v>
      </c>
      <c r="Q335" s="55">
        <f>MROUND(IF(AND(J335 = "", L335 = ""), I335 * recipe10Scale, IF(ISNA(CONVERT(O335, "kg", L335)), CONVERT(P335 * recipe10Scale, "l", L335), CONVERT(O335 * recipe10Scale, "kg", L335))), roundTo)</f>
        <v>500</v>
      </c>
      <c r="R335" s="56">
        <f t="shared" ref="R335:R336" si="505">IF(L335 = "", Q335 * M335, IF(ISNA(CONVERT(Q335, L335, "kg")), CONVERT(Q335, L335, "l") * IF(N335 &lt;&gt; 0, M335 / N335, 0), CONVERT(Q335, L335, "kg")))</f>
        <v>0.5</v>
      </c>
      <c r="S335" s="56">
        <f t="shared" ref="S335:S336" si="506">IF(R335 = 0, IF(L335 = "", Q335 * N335, IF(ISNA(CONVERT(Q335, L335, "l")), CONVERT(Q335, L335, "kg") * IF(M335 &lt;&gt; 0, N335 / M335, 0), CONVERT(Q335, L335, "l"))), 0)</f>
        <v>0</v>
      </c>
      <c r="T335" s="55">
        <f t="shared" ref="T335:T336" si="507">IF(AND(R335 = 0, S335 = 0, J335 = "", L335 = ""), Q335, 0)</f>
        <v>0</v>
      </c>
      <c r="V335" s="52" t="b">
        <f>INDEX(itemPrepMethods, MATCH(K335, itemNames, 0))="chop"</f>
        <v>1</v>
      </c>
      <c r="W335" s="66">
        <f t="shared" si="495"/>
        <v>500</v>
      </c>
      <c r="X335" s="67" t="str">
        <f t="shared" si="496"/>
        <v>g</v>
      </c>
      <c r="Y335" s="67" t="str">
        <f t="shared" si="497"/>
        <v>blocks tofu, cut into cubes</v>
      </c>
      <c r="Z335" s="68" t="s">
        <v>332</v>
      </c>
      <c r="AA335" s="52" t="b">
        <f>INDEX(itemPrepMethods, MATCH(K335, itemNames, 0))="soak"</f>
        <v>0</v>
      </c>
      <c r="AB335" s="67" t="str">
        <f t="shared" si="498"/>
        <v/>
      </c>
      <c r="AC335" s="67" t="str">
        <f t="shared" si="499"/>
        <v/>
      </c>
      <c r="AD335" s="67" t="str">
        <f t="shared" si="500"/>
        <v/>
      </c>
      <c r="AE335" s="67"/>
    </row>
    <row r="336" spans="1:31" x14ac:dyDescent="0.25">
      <c r="A336" s="48" t="s">
        <v>22</v>
      </c>
      <c r="B336" s="61">
        <f t="shared" ref="B336" si="508">Q336</f>
        <v>3</v>
      </c>
      <c r="C336" s="47" t="str">
        <f t="shared" ref="C336" si="509">IF(L336="","",L336)</f>
        <v>tbs</v>
      </c>
      <c r="D336" s="48" t="str">
        <f t="shared" si="494"/>
        <v>tamari</v>
      </c>
      <c r="I336" s="72">
        <v>0.3</v>
      </c>
      <c r="J336" s="64" t="s">
        <v>16</v>
      </c>
      <c r="K336" s="64" t="s">
        <v>201</v>
      </c>
      <c r="L336" s="65" t="s">
        <v>15</v>
      </c>
      <c r="M336" s="55">
        <f>INDEX(itemGPerQty, MATCH(K336, itemNames, 0))</f>
        <v>0</v>
      </c>
      <c r="N336" s="55">
        <f>INDEX(itemMlPerQty, MATCH(K336, itemNames, 0))</f>
        <v>0</v>
      </c>
      <c r="O336" s="55">
        <f t="shared" si="503"/>
        <v>0</v>
      </c>
      <c r="P336" s="55">
        <f t="shared" si="504"/>
        <v>7.0976470949999995E-2</v>
      </c>
      <c r="Q336" s="55">
        <f>MROUND(IF(AND(J336 = "", L336 = ""), I336 * recipe10Scale, IF(ISNA(CONVERT(O336, "kg", L336)), CONVERT(P336 * recipe10Scale, "l", L336), CONVERT(O336 * recipe10Scale, "kg", L336))), roundTo)</f>
        <v>3</v>
      </c>
      <c r="R336" s="56">
        <f t="shared" si="505"/>
        <v>0</v>
      </c>
      <c r="S336" s="56">
        <f t="shared" si="506"/>
        <v>4.4360294343749995E-2</v>
      </c>
      <c r="T336" s="55">
        <f t="shared" si="507"/>
        <v>0</v>
      </c>
      <c r="V336" s="52" t="b">
        <f>INDEX(itemPrepMethods, MATCH(K336, itemNames, 0))="chop"</f>
        <v>0</v>
      </c>
      <c r="W336" s="66" t="str">
        <f t="shared" si="495"/>
        <v/>
      </c>
      <c r="X336" s="67" t="str">
        <f t="shared" si="496"/>
        <v/>
      </c>
      <c r="Y336" s="67" t="str">
        <f t="shared" si="497"/>
        <v/>
      </c>
      <c r="Z336" s="68"/>
      <c r="AA336" s="52" t="b">
        <f>INDEX(itemPrepMethods, MATCH(K336, itemNames, 0))="soak"</f>
        <v>0</v>
      </c>
      <c r="AB336" s="67" t="str">
        <f t="shared" si="498"/>
        <v/>
      </c>
      <c r="AC336" s="67" t="str">
        <f t="shared" si="499"/>
        <v/>
      </c>
      <c r="AD336" s="67" t="str">
        <f t="shared" si="500"/>
        <v/>
      </c>
      <c r="AE336" s="67"/>
    </row>
    <row r="337" spans="1:31" x14ac:dyDescent="0.25">
      <c r="A337" s="84"/>
      <c r="B337" s="84"/>
      <c r="C337" s="84"/>
      <c r="D337" s="84"/>
      <c r="I337" s="55"/>
      <c r="L337" s="52"/>
      <c r="M337" s="52"/>
      <c r="N337" s="52"/>
      <c r="W337" s="97"/>
      <c r="X337" s="98"/>
      <c r="Y337" s="98"/>
      <c r="Z337" s="99"/>
      <c r="AA337" s="81"/>
      <c r="AB337" s="97"/>
      <c r="AC337" s="97"/>
      <c r="AD337" s="97"/>
      <c r="AE337" s="97"/>
    </row>
    <row r="338" spans="1:31" x14ac:dyDescent="0.25">
      <c r="A338" s="84" t="s">
        <v>214</v>
      </c>
      <c r="B338" s="84"/>
      <c r="C338" s="84"/>
      <c r="D338" s="84"/>
      <c r="I338" s="55"/>
      <c r="L338" s="52"/>
      <c r="M338" s="52"/>
      <c r="N338" s="52"/>
      <c r="W338" s="97"/>
      <c r="X338" s="98"/>
      <c r="Y338" s="98"/>
      <c r="Z338" s="99"/>
      <c r="AA338" s="81"/>
      <c r="AB338" s="97"/>
      <c r="AC338" s="97"/>
      <c r="AD338" s="97"/>
      <c r="AE338" s="97"/>
    </row>
    <row r="339" spans="1:31" x14ac:dyDescent="0.25">
      <c r="A339" s="48" t="s">
        <v>22</v>
      </c>
      <c r="B339" s="61">
        <f t="shared" ref="B339" si="510">Q339</f>
        <v>6.25</v>
      </c>
      <c r="C339" s="47" t="str">
        <f t="shared" ref="C339" si="511">IF(L339="","",L339)</f>
        <v>tbs</v>
      </c>
      <c r="D339" s="48" t="str">
        <f t="shared" ref="D339:D343" si="512">_xlfn.CONCAT(K339, U339)</f>
        <v>sesame oil</v>
      </c>
      <c r="I339" s="72">
        <v>10</v>
      </c>
      <c r="J339" s="64" t="s">
        <v>15</v>
      </c>
      <c r="K339" s="64" t="s">
        <v>203</v>
      </c>
      <c r="L339" s="65" t="s">
        <v>15</v>
      </c>
      <c r="M339" s="55">
        <f>INDEX(itemGPerQty, MATCH(K339, itemNames, 0))</f>
        <v>0</v>
      </c>
      <c r="N339" s="55">
        <f>INDEX(itemMlPerQty, MATCH(K339, itemNames, 0))</f>
        <v>0</v>
      </c>
      <c r="O339" s="55">
        <f t="shared" ref="O339:O343" si="513">IF(J339 = "", I339 * M339, IF(ISNA(CONVERT(I339, J339, "kg")), CONVERT(I339, J339, "l") * IF(N339 &lt;&gt; 0, M339 / N339, 0), CONVERT(I339, J339, "kg")))</f>
        <v>0</v>
      </c>
      <c r="P339" s="55">
        <f t="shared" ref="P339:P343" si="514">IF(J339 = "", I339 * N339, IF(ISNA(CONVERT(I339, J339, "l")), CONVERT(I339, J339, "kg") * IF(M339 &lt;&gt; 0, N339 / M339, 0), CONVERT(I339, J339, "l")))</f>
        <v>0.1478676478125</v>
      </c>
      <c r="Q339" s="55">
        <f>MROUND(IF(AND(J339 = "", L339 = ""), I339 * recipe10Scale, IF(ISNA(CONVERT(O339, "kg", L339)), CONVERT(P339 * recipe10Scale, "l", L339), CONVERT(O339 * recipe10Scale, "kg", L339))), roundTo)</f>
        <v>6.25</v>
      </c>
      <c r="R339" s="56">
        <f t="shared" ref="R339:R343" si="515">IF(L339 = "", Q339 * M339, IF(ISNA(CONVERT(Q339, L339, "kg")), CONVERT(Q339, L339, "l") * IF(N339 &lt;&gt; 0, M339 / N339, 0), CONVERT(Q339, L339, "kg")))</f>
        <v>0</v>
      </c>
      <c r="S339" s="56">
        <f t="shared" ref="S339:S343" si="516">IF(R339 = 0, IF(L339 = "", Q339 * N339, IF(ISNA(CONVERT(Q339, L339, "l")), CONVERT(Q339, L339, "kg") * IF(M339 &lt;&gt; 0, N339 / M339, 0), CONVERT(Q339, L339, "l"))), 0)</f>
        <v>9.2417279882812495E-2</v>
      </c>
      <c r="T339" s="55">
        <f t="shared" ref="T339:T343" si="517">IF(AND(R339 = 0, S339 = 0, J339 = "", L339 = ""), Q339, 0)</f>
        <v>0</v>
      </c>
      <c r="V339" s="52" t="b">
        <f>INDEX(itemPrepMethods, MATCH(K339, itemNames, 0))="chop"</f>
        <v>0</v>
      </c>
      <c r="W339" s="66" t="str">
        <f t="shared" ref="W339:W343" si="518">IF(V339, Q339, "")</f>
        <v/>
      </c>
      <c r="X339" s="67" t="str">
        <f t="shared" ref="X339:X343" si="519">IF(V339, IF(L339 = "", "", L339), "")</f>
        <v/>
      </c>
      <c r="Y339" s="67" t="str">
        <f t="shared" ref="Y339:Y343" si="520">IF(V339, K339, "")</f>
        <v/>
      </c>
      <c r="Z339" s="68"/>
      <c r="AA339" s="52" t="b">
        <f>INDEX(itemPrepMethods, MATCH(K339, itemNames, 0))="soak"</f>
        <v>0</v>
      </c>
      <c r="AB339" s="67" t="str">
        <f t="shared" ref="AB339:AB343" si="521">IF(AA339, Q339, "")</f>
        <v/>
      </c>
      <c r="AC339" s="67" t="str">
        <f t="shared" ref="AC339:AC343" si="522">IF(AA339, IF(L339 = "", "", L339), "")</f>
        <v/>
      </c>
      <c r="AD339" s="67" t="str">
        <f t="shared" ref="AD339:AD343" si="523">IF(AA339, K339, "")</f>
        <v/>
      </c>
      <c r="AE339" s="67"/>
    </row>
    <row r="340" spans="1:31" x14ac:dyDescent="0.25">
      <c r="A340" s="48" t="s">
        <v>22</v>
      </c>
      <c r="B340" s="61">
        <f t="shared" ref="B340:B341" si="524">Q340</f>
        <v>2</v>
      </c>
      <c r="C340" s="47" t="str">
        <f t="shared" ref="C340:C341" si="525">IF(L340="","",L340)</f>
        <v>tbs</v>
      </c>
      <c r="D340" s="48" t="str">
        <f t="shared" si="512"/>
        <v>thai green curry</v>
      </c>
      <c r="I340" s="72">
        <v>3</v>
      </c>
      <c r="J340" s="64" t="s">
        <v>15</v>
      </c>
      <c r="K340" s="64" t="s">
        <v>204</v>
      </c>
      <c r="L340" s="65" t="s">
        <v>15</v>
      </c>
      <c r="M340" s="55">
        <f>INDEX(itemGPerQty, MATCH(K340, itemNames, 0))</f>
        <v>0</v>
      </c>
      <c r="N340" s="55">
        <f>INDEX(itemMlPerQty, MATCH(K340, itemNames, 0))</f>
        <v>0</v>
      </c>
      <c r="O340" s="55">
        <f t="shared" si="513"/>
        <v>0</v>
      </c>
      <c r="P340" s="55">
        <f t="shared" si="514"/>
        <v>4.4360294343749995E-2</v>
      </c>
      <c r="Q340" s="55">
        <f>MROUND(IF(AND(J340 = "", L340 = ""), I340 * recipe10Scale, IF(ISNA(CONVERT(O340, "kg", L340)), CONVERT(P340 * recipe10Scale, "l", L340), CONVERT(O340 * recipe10Scale, "kg", L340))), roundTo)</f>
        <v>2</v>
      </c>
      <c r="R340" s="56">
        <f t="shared" si="515"/>
        <v>0</v>
      </c>
      <c r="S340" s="56">
        <f t="shared" si="516"/>
        <v>2.9573529562499999E-2</v>
      </c>
      <c r="T340" s="55">
        <f t="shared" si="517"/>
        <v>0</v>
      </c>
      <c r="V340" s="52" t="b">
        <f>INDEX(itemPrepMethods, MATCH(K340, itemNames, 0))="chop"</f>
        <v>0</v>
      </c>
      <c r="W340" s="66" t="str">
        <f t="shared" si="518"/>
        <v/>
      </c>
      <c r="X340" s="67" t="str">
        <f t="shared" si="519"/>
        <v/>
      </c>
      <c r="Y340" s="67" t="str">
        <f t="shared" si="520"/>
        <v/>
      </c>
      <c r="Z340" s="68"/>
      <c r="AA340" s="52" t="b">
        <f>INDEX(itemPrepMethods, MATCH(K340, itemNames, 0))="soak"</f>
        <v>0</v>
      </c>
      <c r="AB340" s="67" t="str">
        <f t="shared" si="521"/>
        <v/>
      </c>
      <c r="AC340" s="67" t="str">
        <f t="shared" si="522"/>
        <v/>
      </c>
      <c r="AD340" s="67" t="str">
        <f t="shared" si="523"/>
        <v/>
      </c>
      <c r="AE340" s="67"/>
    </row>
    <row r="341" spans="1:31" x14ac:dyDescent="0.25">
      <c r="A341" s="48" t="s">
        <v>22</v>
      </c>
      <c r="B341" s="61">
        <f t="shared" si="524"/>
        <v>2.5</v>
      </c>
      <c r="C341" s="47" t="str">
        <f t="shared" si="525"/>
        <v/>
      </c>
      <c r="D341" s="48" t="str">
        <f t="shared" si="512"/>
        <v>chopped onions</v>
      </c>
      <c r="I341" s="72">
        <v>4</v>
      </c>
      <c r="J341" s="64"/>
      <c r="K341" s="64" t="s">
        <v>6</v>
      </c>
      <c r="L341" s="65"/>
      <c r="M341" s="55">
        <f>INDEX(itemGPerQty, MATCH(K341, itemNames, 0))</f>
        <v>0.185</v>
      </c>
      <c r="N341" s="55">
        <f>INDEX(itemMlPerQty, MATCH(K341, itemNames, 0))</f>
        <v>0.3</v>
      </c>
      <c r="O341" s="55">
        <f t="shared" si="513"/>
        <v>0.74</v>
      </c>
      <c r="P341" s="55">
        <f t="shared" si="514"/>
        <v>1.2</v>
      </c>
      <c r="Q341" s="55">
        <f>MROUND(IF(AND(J341 = "", L341 = ""), I341 * recipe10Scale, IF(ISNA(CONVERT(O341, "kg", L341)), CONVERT(P341 * recipe10Scale, "l", L341), CONVERT(O341 * recipe10Scale, "kg", L341))), roundTo)</f>
        <v>2.5</v>
      </c>
      <c r="R341" s="56">
        <f t="shared" si="515"/>
        <v>0.46250000000000002</v>
      </c>
      <c r="S341" s="56">
        <f t="shared" si="516"/>
        <v>0</v>
      </c>
      <c r="T341" s="55">
        <f t="shared" si="517"/>
        <v>0</v>
      </c>
      <c r="V341" s="52" t="b">
        <f>INDEX(itemPrepMethods, MATCH(K341, itemNames, 0))="chop"</f>
        <v>1</v>
      </c>
      <c r="W341" s="66">
        <f t="shared" si="518"/>
        <v>2.5</v>
      </c>
      <c r="X341" s="67" t="str">
        <f t="shared" si="519"/>
        <v/>
      </c>
      <c r="Y341" s="67" t="str">
        <f t="shared" si="520"/>
        <v>chopped onions</v>
      </c>
      <c r="Z341" s="68"/>
      <c r="AA341" s="52" t="b">
        <f>INDEX(itemPrepMethods, MATCH(K341, itemNames, 0))="soak"</f>
        <v>0</v>
      </c>
      <c r="AB341" s="67" t="str">
        <f t="shared" si="521"/>
        <v/>
      </c>
      <c r="AC341" s="67" t="str">
        <f t="shared" si="522"/>
        <v/>
      </c>
      <c r="AD341" s="67" t="str">
        <f t="shared" si="523"/>
        <v/>
      </c>
      <c r="AE341" s="67"/>
    </row>
    <row r="342" spans="1:31" x14ac:dyDescent="0.25">
      <c r="A342" s="48" t="s">
        <v>22</v>
      </c>
      <c r="B342" s="61">
        <f t="shared" ref="B342" si="526">Q342</f>
        <v>3.25</v>
      </c>
      <c r="C342" s="47" t="str">
        <f t="shared" ref="C342" si="527">IF(L342="","",L342)</f>
        <v>tbs</v>
      </c>
      <c r="D342" s="48" t="str">
        <f t="shared" si="512"/>
        <v>minced fresh ginger</v>
      </c>
      <c r="I342" s="72">
        <v>5</v>
      </c>
      <c r="J342" s="64" t="s">
        <v>15</v>
      </c>
      <c r="K342" s="64" t="s">
        <v>288</v>
      </c>
      <c r="L342" s="65" t="s">
        <v>15</v>
      </c>
      <c r="M342" s="55">
        <f>INDEX(itemGPerQty, MATCH(K342, itemNames, 0))</f>
        <v>0</v>
      </c>
      <c r="N342" s="55">
        <f>INDEX(itemMlPerQty, MATCH(K342, itemNames, 0))</f>
        <v>0</v>
      </c>
      <c r="O342" s="55">
        <f t="shared" si="513"/>
        <v>0</v>
      </c>
      <c r="P342" s="55">
        <f t="shared" si="514"/>
        <v>7.3933823906250001E-2</v>
      </c>
      <c r="Q342" s="55">
        <f>MROUND(IF(AND(J342 = "", L342 = ""), I342 * recipe10Scale, IF(ISNA(CONVERT(O342, "kg", L342)), CONVERT(P342 * recipe10Scale, "l", L342), CONVERT(O342 * recipe10Scale, "kg", L342))), roundTo)</f>
        <v>3.25</v>
      </c>
      <c r="R342" s="56">
        <f t="shared" si="515"/>
        <v>0</v>
      </c>
      <c r="S342" s="56">
        <f t="shared" si="516"/>
        <v>4.8056985539062499E-2</v>
      </c>
      <c r="T342" s="55">
        <f t="shared" si="517"/>
        <v>0</v>
      </c>
      <c r="V342" s="52" t="b">
        <f>INDEX(itemPrepMethods, MATCH(K342, itemNames, 0))="chop"</f>
        <v>1</v>
      </c>
      <c r="W342" s="66">
        <f t="shared" si="518"/>
        <v>3.25</v>
      </c>
      <c r="X342" s="67" t="str">
        <f t="shared" si="519"/>
        <v>tbs</v>
      </c>
      <c r="Y342" s="67" t="str">
        <f t="shared" si="520"/>
        <v>minced fresh ginger</v>
      </c>
      <c r="Z342" s="68"/>
      <c r="AA342" s="52" t="b">
        <f>INDEX(itemPrepMethods, MATCH(K342, itemNames, 0))="soak"</f>
        <v>0</v>
      </c>
      <c r="AB342" s="67" t="str">
        <f t="shared" si="521"/>
        <v/>
      </c>
      <c r="AC342" s="67" t="str">
        <f t="shared" si="522"/>
        <v/>
      </c>
      <c r="AD342" s="67" t="str">
        <f t="shared" si="523"/>
        <v/>
      </c>
      <c r="AE342" s="67"/>
    </row>
    <row r="343" spans="1:31" x14ac:dyDescent="0.25">
      <c r="A343" s="48" t="s">
        <v>22</v>
      </c>
      <c r="B343" s="61">
        <f t="shared" ref="B343" si="528">Q343</f>
        <v>0.75</v>
      </c>
      <c r="C343" s="47" t="str">
        <f t="shared" ref="C343" si="529">IF(L343="","",L343)</f>
        <v/>
      </c>
      <c r="D343" s="48" t="str">
        <f t="shared" si="512"/>
        <v>chopped cauliflowers</v>
      </c>
      <c r="I343" s="72">
        <v>1</v>
      </c>
      <c r="J343" s="64"/>
      <c r="K343" s="64" t="s">
        <v>196</v>
      </c>
      <c r="L343" s="65"/>
      <c r="M343" s="55">
        <f>INDEX(itemGPerQty, MATCH(K343, itemNames, 0))</f>
        <v>0</v>
      </c>
      <c r="N343" s="55">
        <f>INDEX(itemMlPerQty, MATCH(K343, itemNames, 0))</f>
        <v>0</v>
      </c>
      <c r="O343" s="55">
        <f t="shared" si="513"/>
        <v>0</v>
      </c>
      <c r="P343" s="55">
        <f t="shared" si="514"/>
        <v>0</v>
      </c>
      <c r="Q343" s="55">
        <f>MROUND(IF(AND(J343 = "", L343 = ""), I343 * recipe10Scale, IF(ISNA(CONVERT(O343, "kg", L343)), CONVERT(P343 * recipe10Scale, "l", L343), CONVERT(O343 * recipe10Scale, "kg", L343))), roundTo)</f>
        <v>0.75</v>
      </c>
      <c r="R343" s="56">
        <f t="shared" si="515"/>
        <v>0</v>
      </c>
      <c r="S343" s="56">
        <f t="shared" si="516"/>
        <v>0</v>
      </c>
      <c r="T343" s="55">
        <f t="shared" si="517"/>
        <v>0.75</v>
      </c>
      <c r="V343" s="52" t="b">
        <f>INDEX(itemPrepMethods, MATCH(K343, itemNames, 0))="chop"</f>
        <v>1</v>
      </c>
      <c r="W343" s="66">
        <f t="shared" si="518"/>
        <v>0.75</v>
      </c>
      <c r="X343" s="67" t="str">
        <f t="shared" si="519"/>
        <v/>
      </c>
      <c r="Y343" s="67" t="str">
        <f t="shared" si="520"/>
        <v>chopped cauliflowers</v>
      </c>
      <c r="Z343" s="68"/>
      <c r="AA343" s="52" t="b">
        <f>INDEX(itemPrepMethods, MATCH(K343, itemNames, 0))="soak"</f>
        <v>0</v>
      </c>
      <c r="AB343" s="67" t="str">
        <f t="shared" si="521"/>
        <v/>
      </c>
      <c r="AC343" s="67" t="str">
        <f t="shared" si="522"/>
        <v/>
      </c>
      <c r="AD343" s="67" t="str">
        <f t="shared" si="523"/>
        <v/>
      </c>
      <c r="AE343" s="67"/>
    </row>
    <row r="344" spans="1:31" x14ac:dyDescent="0.25">
      <c r="A344" s="84"/>
      <c r="B344" s="84"/>
      <c r="C344" s="84"/>
      <c r="D344" s="84"/>
      <c r="I344" s="55"/>
      <c r="L344" s="52"/>
      <c r="M344" s="52"/>
      <c r="N344" s="52"/>
      <c r="W344" s="97"/>
      <c r="X344" s="98"/>
      <c r="Y344" s="98"/>
      <c r="Z344" s="99"/>
      <c r="AA344" s="81"/>
      <c r="AB344" s="97"/>
      <c r="AC344" s="97"/>
      <c r="AD344" s="97"/>
      <c r="AE344" s="97"/>
    </row>
    <row r="345" spans="1:31" x14ac:dyDescent="0.25">
      <c r="A345" s="84" t="s">
        <v>215</v>
      </c>
      <c r="B345" s="84"/>
      <c r="C345" s="84"/>
      <c r="D345" s="84"/>
      <c r="I345" s="55"/>
      <c r="L345" s="52"/>
      <c r="M345" s="52"/>
      <c r="N345" s="52"/>
      <c r="W345" s="97"/>
      <c r="X345" s="98"/>
      <c r="Y345" s="98"/>
      <c r="Z345" s="99"/>
      <c r="AA345" s="81"/>
      <c r="AB345" s="97"/>
      <c r="AC345" s="97"/>
      <c r="AD345" s="97"/>
      <c r="AE345" s="97"/>
    </row>
    <row r="346" spans="1:31" x14ac:dyDescent="0.25">
      <c r="A346" s="48" t="s">
        <v>22</v>
      </c>
      <c r="B346" s="61">
        <f t="shared" ref="B346:B347" si="530">Q346</f>
        <v>0.25</v>
      </c>
      <c r="C346" s="47" t="str">
        <f t="shared" ref="C346:C347" si="531">IF(L346="","",L346)</f>
        <v>l</v>
      </c>
      <c r="D346" s="48" t="str">
        <f t="shared" ref="D346:D350" si="532">_xlfn.CONCAT(K346, U346)</f>
        <v>water</v>
      </c>
      <c r="I346" s="72">
        <v>0.5</v>
      </c>
      <c r="J346" s="64" t="s">
        <v>62</v>
      </c>
      <c r="K346" s="64" t="s">
        <v>49</v>
      </c>
      <c r="L346" s="65" t="s">
        <v>62</v>
      </c>
      <c r="M346" s="55">
        <f>INDEX(itemGPerQty, MATCH(K346, itemNames, 0))</f>
        <v>1</v>
      </c>
      <c r="N346" s="55">
        <f>INDEX(itemMlPerQty, MATCH(K346, itemNames, 0))</f>
        <v>1</v>
      </c>
      <c r="O346" s="55">
        <f t="shared" ref="O346:O350" si="533">IF(J346 = "", I346 * M346, IF(ISNA(CONVERT(I346, J346, "kg")), CONVERT(I346, J346, "l") * IF(N346 &lt;&gt; 0, M346 / N346, 0), CONVERT(I346, J346, "kg")))</f>
        <v>0.5</v>
      </c>
      <c r="P346" s="55">
        <f t="shared" ref="P346:P350" si="534">IF(J346 = "", I346 * N346, IF(ISNA(CONVERT(I346, J346, "l")), CONVERT(I346, J346, "kg") * IF(M346 &lt;&gt; 0, N346 / M346, 0), CONVERT(I346, J346, "l")))</f>
        <v>0.5</v>
      </c>
      <c r="Q346" s="55">
        <f>MROUND(IF(AND(J346 = "", L346 = ""), I346 * recipe10Scale, IF(ISNA(CONVERT(O346, "kg", L346)), CONVERT(P346 * recipe10Scale, "l", L346), CONVERT(O346 * recipe10Scale, "kg", L346))), roundTo)</f>
        <v>0.25</v>
      </c>
      <c r="R346" s="56">
        <f t="shared" ref="R346:R350" si="535">IF(L346 = "", Q346 * M346, IF(ISNA(CONVERT(Q346, L346, "kg")), CONVERT(Q346, L346, "l") * IF(N346 &lt;&gt; 0, M346 / N346, 0), CONVERT(Q346, L346, "kg")))</f>
        <v>0.25</v>
      </c>
      <c r="S346" s="56">
        <f t="shared" ref="S346:S350" si="536">IF(R346 = 0, IF(L346 = "", Q346 * N346, IF(ISNA(CONVERT(Q346, L346, "l")), CONVERT(Q346, L346, "kg") * IF(M346 &lt;&gt; 0, N346 / M346, 0), CONVERT(Q346, L346, "l"))), 0)</f>
        <v>0</v>
      </c>
      <c r="T346" s="55">
        <f t="shared" ref="T346:T350" si="537">IF(AND(R346 = 0, S346 = 0, J346 = "", L346 = ""), Q346, 0)</f>
        <v>0</v>
      </c>
      <c r="V346" s="52" t="b">
        <f>INDEX(itemPrepMethods, MATCH(K346, itemNames, 0))="chop"</f>
        <v>0</v>
      </c>
      <c r="W346" s="66" t="str">
        <f t="shared" ref="W346:W350" si="538">IF(V346, Q346, "")</f>
        <v/>
      </c>
      <c r="X346" s="67" t="str">
        <f t="shared" ref="X346:X350" si="539">IF(V346, IF(L346 = "", "", L346), "")</f>
        <v/>
      </c>
      <c r="Y346" s="67" t="str">
        <f t="shared" ref="Y346:Y350" si="540">IF(V346, K346, "")</f>
        <v/>
      </c>
      <c r="Z346" s="68"/>
      <c r="AA346" s="52" t="b">
        <f>INDEX(itemPrepMethods, MATCH(K346, itemNames, 0))="soak"</f>
        <v>0</v>
      </c>
      <c r="AB346" s="67" t="str">
        <f t="shared" ref="AB346:AB350" si="541">IF(AA346, Q346, "")</f>
        <v/>
      </c>
      <c r="AC346" s="67" t="str">
        <f t="shared" ref="AC346:AC350" si="542">IF(AA346, IF(L346 = "", "", L346), "")</f>
        <v/>
      </c>
      <c r="AD346" s="67" t="str">
        <f t="shared" ref="AD346:AD350" si="543">IF(AA346, K346, "")</f>
        <v/>
      </c>
      <c r="AE346" s="67"/>
    </row>
    <row r="347" spans="1:31" x14ac:dyDescent="0.25">
      <c r="A347" s="48" t="s">
        <v>22</v>
      </c>
      <c r="B347" s="61">
        <f t="shared" si="530"/>
        <v>1.25</v>
      </c>
      <c r="C347" s="47" t="str">
        <f t="shared" si="531"/>
        <v/>
      </c>
      <c r="D347" s="48" t="str">
        <f t="shared" si="532"/>
        <v>chopped broccoli</v>
      </c>
      <c r="I347" s="72">
        <v>1.9</v>
      </c>
      <c r="J347" s="64"/>
      <c r="K347" s="64" t="s">
        <v>127</v>
      </c>
      <c r="L347" s="65"/>
      <c r="M347" s="55">
        <f>INDEX(itemGPerQty, MATCH(K347, itemNames, 0))</f>
        <v>0.313</v>
      </c>
      <c r="N347" s="55">
        <f>INDEX(itemMlPerQty, MATCH(K347, itemNames, 0))</f>
        <v>0</v>
      </c>
      <c r="O347" s="55">
        <f t="shared" si="533"/>
        <v>0.59470000000000001</v>
      </c>
      <c r="P347" s="55">
        <f t="shared" si="534"/>
        <v>0</v>
      </c>
      <c r="Q347" s="55">
        <f>MROUND(IF(AND(J347 = "", L347 = ""), I347 * recipe10Scale, IF(ISNA(CONVERT(O347, "kg", L347)), CONVERT(P347 * recipe10Scale, "l", L347), CONVERT(O347 * recipe10Scale, "kg", L347))), roundTo)</f>
        <v>1.25</v>
      </c>
      <c r="R347" s="56">
        <f t="shared" si="535"/>
        <v>0.39124999999999999</v>
      </c>
      <c r="S347" s="56">
        <f t="shared" si="536"/>
        <v>0</v>
      </c>
      <c r="T347" s="55">
        <f t="shared" si="537"/>
        <v>0</v>
      </c>
      <c r="V347" s="52" t="b">
        <f>INDEX(itemPrepMethods, MATCH(K347, itemNames, 0))="chop"</f>
        <v>1</v>
      </c>
      <c r="W347" s="66">
        <f t="shared" si="538"/>
        <v>1.25</v>
      </c>
      <c r="X347" s="67" t="str">
        <f t="shared" si="539"/>
        <v/>
      </c>
      <c r="Y347" s="67" t="str">
        <f t="shared" si="540"/>
        <v>chopped broccoli</v>
      </c>
      <c r="Z347" s="68"/>
      <c r="AA347" s="52" t="b">
        <f>INDEX(itemPrepMethods, MATCH(K347, itemNames, 0))="soak"</f>
        <v>0</v>
      </c>
      <c r="AB347" s="67" t="str">
        <f t="shared" si="541"/>
        <v/>
      </c>
      <c r="AC347" s="67" t="str">
        <f t="shared" si="542"/>
        <v/>
      </c>
      <c r="AD347" s="67" t="str">
        <f t="shared" si="543"/>
        <v/>
      </c>
      <c r="AE347" s="67"/>
    </row>
    <row r="348" spans="1:31" x14ac:dyDescent="0.25">
      <c r="A348" s="48" t="s">
        <v>22</v>
      </c>
      <c r="B348" s="61">
        <f t="shared" ref="B348:B349" si="544">Q348</f>
        <v>2.5</v>
      </c>
      <c r="C348" s="47" t="str">
        <f t="shared" ref="C348:C349" si="545">IF(L348="","",L348)</f>
        <v/>
      </c>
      <c r="D348" s="48" t="str">
        <f t="shared" si="532"/>
        <v>chopped yellow capsicums</v>
      </c>
      <c r="I348" s="72">
        <v>4</v>
      </c>
      <c r="J348" s="64"/>
      <c r="K348" s="64" t="s">
        <v>206</v>
      </c>
      <c r="L348" s="65"/>
      <c r="M348" s="55">
        <f>INDEX(itemGPerQty, MATCH(K348, itemNames, 0))</f>
        <v>0</v>
      </c>
      <c r="N348" s="55">
        <f>INDEX(itemMlPerQty, MATCH(K348, itemNames, 0))</f>
        <v>0</v>
      </c>
      <c r="O348" s="55">
        <f t="shared" si="533"/>
        <v>0</v>
      </c>
      <c r="P348" s="55">
        <f t="shared" si="534"/>
        <v>0</v>
      </c>
      <c r="Q348" s="55">
        <f>MROUND(IF(AND(J348 = "", L348 = ""), I348 * recipe10Scale, IF(ISNA(CONVERT(O348, "kg", L348)), CONVERT(P348 * recipe10Scale, "l", L348), CONVERT(O348 * recipe10Scale, "kg", L348))), roundTo)</f>
        <v>2.5</v>
      </c>
      <c r="R348" s="56">
        <f t="shared" si="535"/>
        <v>0</v>
      </c>
      <c r="S348" s="56">
        <f t="shared" si="536"/>
        <v>0</v>
      </c>
      <c r="T348" s="55">
        <f t="shared" si="537"/>
        <v>2.5</v>
      </c>
      <c r="V348" s="52" t="b">
        <f>INDEX(itemPrepMethods, MATCH(K348, itemNames, 0))="chop"</f>
        <v>1</v>
      </c>
      <c r="W348" s="66">
        <f t="shared" si="538"/>
        <v>2.5</v>
      </c>
      <c r="X348" s="67" t="str">
        <f t="shared" si="539"/>
        <v/>
      </c>
      <c r="Y348" s="67" t="str">
        <f t="shared" si="540"/>
        <v>chopped yellow capsicums</v>
      </c>
      <c r="Z348" s="68"/>
      <c r="AA348" s="52" t="b">
        <f>INDEX(itemPrepMethods, MATCH(K348, itemNames, 0))="soak"</f>
        <v>0</v>
      </c>
      <c r="AB348" s="67" t="str">
        <f t="shared" si="541"/>
        <v/>
      </c>
      <c r="AC348" s="67" t="str">
        <f t="shared" si="542"/>
        <v/>
      </c>
      <c r="AD348" s="67" t="str">
        <f t="shared" si="543"/>
        <v/>
      </c>
      <c r="AE348" s="67"/>
    </row>
    <row r="349" spans="1:31" x14ac:dyDescent="0.25">
      <c r="A349" s="48" t="s">
        <v>22</v>
      </c>
      <c r="B349" s="61">
        <f t="shared" si="544"/>
        <v>6.25</v>
      </c>
      <c r="C349" s="47" t="str">
        <f t="shared" si="545"/>
        <v/>
      </c>
      <c r="D349" s="48" t="str">
        <f t="shared" si="532"/>
        <v>sliced celery stalks</v>
      </c>
      <c r="I349" s="72">
        <v>10</v>
      </c>
      <c r="J349" s="64"/>
      <c r="K349" s="64" t="s">
        <v>207</v>
      </c>
      <c r="L349" s="65"/>
      <c r="M349" s="55">
        <f>INDEX(itemGPerQty, MATCH(K349, itemNames, 0))</f>
        <v>0</v>
      </c>
      <c r="N349" s="55">
        <f>INDEX(itemMlPerQty, MATCH(K349, itemNames, 0))</f>
        <v>0</v>
      </c>
      <c r="O349" s="55">
        <f t="shared" si="533"/>
        <v>0</v>
      </c>
      <c r="P349" s="55">
        <f t="shared" si="534"/>
        <v>0</v>
      </c>
      <c r="Q349" s="55">
        <f>MROUND(IF(AND(J349 = "", L349 = ""), I349 * recipe10Scale, IF(ISNA(CONVERT(O349, "kg", L349)), CONVERT(P349 * recipe10Scale, "l", L349), CONVERT(O349 * recipe10Scale, "kg", L349))), roundTo)</f>
        <v>6.25</v>
      </c>
      <c r="R349" s="56">
        <f t="shared" si="535"/>
        <v>0</v>
      </c>
      <c r="S349" s="56">
        <f t="shared" si="536"/>
        <v>0</v>
      </c>
      <c r="T349" s="55">
        <f t="shared" si="537"/>
        <v>6.25</v>
      </c>
      <c r="V349" s="52" t="b">
        <f>INDEX(itemPrepMethods, MATCH(K349, itemNames, 0))="chop"</f>
        <v>1</v>
      </c>
      <c r="W349" s="66">
        <f t="shared" si="538"/>
        <v>6.25</v>
      </c>
      <c r="X349" s="67" t="str">
        <f t="shared" si="539"/>
        <v/>
      </c>
      <c r="Y349" s="67" t="str">
        <f t="shared" si="540"/>
        <v>sliced celery stalks</v>
      </c>
      <c r="Z349" s="68"/>
      <c r="AA349" s="52" t="b">
        <f>INDEX(itemPrepMethods, MATCH(K349, itemNames, 0))="soak"</f>
        <v>0</v>
      </c>
      <c r="AB349" s="67" t="str">
        <f t="shared" si="541"/>
        <v/>
      </c>
      <c r="AC349" s="67" t="str">
        <f t="shared" si="542"/>
        <v/>
      </c>
      <c r="AD349" s="67" t="str">
        <f t="shared" si="543"/>
        <v/>
      </c>
      <c r="AE349" s="67"/>
    </row>
    <row r="350" spans="1:31" x14ac:dyDescent="0.25">
      <c r="A350" s="48" t="s">
        <v>22</v>
      </c>
      <c r="B350" s="61">
        <f t="shared" ref="B350" si="546">Q350</f>
        <v>3.75</v>
      </c>
      <c r="C350" s="47" t="str">
        <f t="shared" ref="C350" si="547">IF(L350="","",L350)</f>
        <v/>
      </c>
      <c r="D350" s="48" t="str">
        <f t="shared" si="532"/>
        <v>tins bamboo</v>
      </c>
      <c r="I350" s="72">
        <v>6</v>
      </c>
      <c r="J350" s="64"/>
      <c r="K350" s="64" t="s">
        <v>209</v>
      </c>
      <c r="L350" s="65"/>
      <c r="M350" s="55">
        <f>INDEX(itemGPerQty, MATCH(K350, itemNames, 0))</f>
        <v>0</v>
      </c>
      <c r="N350" s="55">
        <f>INDEX(itemMlPerQty, MATCH(K350, itemNames, 0))</f>
        <v>0</v>
      </c>
      <c r="O350" s="55">
        <f t="shared" si="533"/>
        <v>0</v>
      </c>
      <c r="P350" s="55">
        <f t="shared" si="534"/>
        <v>0</v>
      </c>
      <c r="Q350" s="55">
        <f>MROUND(IF(AND(J350 = "", L350 = ""), I350 * recipe10Scale, IF(ISNA(CONVERT(O350, "kg", L350)), CONVERT(P350 * recipe10Scale, "l", L350), CONVERT(O350 * recipe10Scale, "kg", L350))), roundTo)</f>
        <v>3.75</v>
      </c>
      <c r="R350" s="56">
        <f t="shared" si="535"/>
        <v>0</v>
      </c>
      <c r="S350" s="56">
        <f t="shared" si="536"/>
        <v>0</v>
      </c>
      <c r="T350" s="55">
        <f t="shared" si="537"/>
        <v>3.75</v>
      </c>
      <c r="V350" s="52" t="b">
        <f>INDEX(itemPrepMethods, MATCH(K350, itemNames, 0))="chop"</f>
        <v>0</v>
      </c>
      <c r="W350" s="66" t="str">
        <f t="shared" si="538"/>
        <v/>
      </c>
      <c r="X350" s="67" t="str">
        <f t="shared" si="539"/>
        <v/>
      </c>
      <c r="Y350" s="67" t="str">
        <f t="shared" si="540"/>
        <v/>
      </c>
      <c r="Z350" s="68"/>
      <c r="AA350" s="52" t="b">
        <f>INDEX(itemPrepMethods, MATCH(K350, itemNames, 0))="soak"</f>
        <v>0</v>
      </c>
      <c r="AB350" s="67" t="str">
        <f t="shared" si="541"/>
        <v/>
      </c>
      <c r="AC350" s="67" t="str">
        <f t="shared" si="542"/>
        <v/>
      </c>
      <c r="AD350" s="67" t="str">
        <f t="shared" si="543"/>
        <v/>
      </c>
      <c r="AE350" s="67"/>
    </row>
    <row r="351" spans="1:31" x14ac:dyDescent="0.25">
      <c r="A351" s="84"/>
      <c r="B351" s="84"/>
      <c r="C351" s="84"/>
      <c r="D351" s="84"/>
      <c r="I351" s="55"/>
      <c r="L351" s="52"/>
      <c r="M351" s="52"/>
      <c r="N351" s="52"/>
      <c r="W351" s="97"/>
      <c r="X351" s="98"/>
      <c r="Y351" s="98"/>
      <c r="Z351" s="99"/>
      <c r="AA351" s="81"/>
      <c r="AB351" s="97"/>
      <c r="AC351" s="97"/>
      <c r="AD351" s="97"/>
      <c r="AE351" s="97"/>
    </row>
    <row r="352" spans="1:31" x14ac:dyDescent="0.25">
      <c r="A352" s="84" t="s">
        <v>190</v>
      </c>
      <c r="B352" s="84"/>
      <c r="C352" s="84"/>
      <c r="D352" s="84"/>
      <c r="I352" s="55"/>
      <c r="L352" s="52"/>
      <c r="M352" s="52"/>
      <c r="N352" s="52"/>
      <c r="W352" s="97"/>
      <c r="X352" s="98"/>
      <c r="Y352" s="98"/>
      <c r="Z352" s="99"/>
      <c r="AA352" s="81"/>
      <c r="AB352" s="97"/>
      <c r="AC352" s="97"/>
      <c r="AD352" s="97"/>
      <c r="AE352" s="97"/>
    </row>
    <row r="353" spans="1:31" x14ac:dyDescent="0.25">
      <c r="A353" s="48" t="s">
        <v>22</v>
      </c>
      <c r="B353" s="61">
        <f t="shared" ref="B353" si="548">Q353</f>
        <v>3</v>
      </c>
      <c r="C353" s="47" t="str">
        <f t="shared" ref="C353" si="549">IF(L353="","",L353)</f>
        <v/>
      </c>
      <c r="D353" s="74" t="str">
        <f t="shared" ref="D353:D355" si="550">_xlfn.CONCAT(K353, U353)</f>
        <v>limes, juiced</v>
      </c>
      <c r="I353" s="72">
        <v>4.75</v>
      </c>
      <c r="J353" s="64"/>
      <c r="K353" s="64" t="s">
        <v>211</v>
      </c>
      <c r="L353" s="65"/>
      <c r="M353" s="55">
        <f>INDEX(itemGPerQty, MATCH(K353, itemNames, 0))</f>
        <v>0</v>
      </c>
      <c r="N353" s="55">
        <f>INDEX(itemMlPerQty, MATCH(K353, itemNames, 0))</f>
        <v>0</v>
      </c>
      <c r="O353" s="55">
        <f t="shared" ref="O353:O355" si="551">IF(J353 = "", I353 * M353, IF(ISNA(CONVERT(I353, J353, "kg")), CONVERT(I353, J353, "l") * IF(N353 &lt;&gt; 0, M353 / N353, 0), CONVERT(I353, J353, "kg")))</f>
        <v>0</v>
      </c>
      <c r="P353" s="55">
        <f t="shared" ref="P353:P355" si="552">IF(J353 = "", I353 * N353, IF(ISNA(CONVERT(I353, J353, "l")), CONVERT(I353, J353, "kg") * IF(M353 &lt;&gt; 0, N353 / M353, 0), CONVERT(I353, J353, "l")))</f>
        <v>0</v>
      </c>
      <c r="Q353" s="55">
        <f>MROUND(IF(AND(J353 = "", L353 = ""), I353 * recipe10Scale, IF(ISNA(CONVERT(O353, "kg", L353)), CONVERT(P353 * recipe10Scale, "l", L353), CONVERT(O353 * recipe10Scale, "kg", L353))), roundTo)</f>
        <v>3</v>
      </c>
      <c r="R353" s="56">
        <f t="shared" ref="R353:R355" si="553">IF(L353 = "", Q353 * M353, IF(ISNA(CONVERT(Q353, L353, "kg")), CONVERT(Q353, L353, "l") * IF(N353 &lt;&gt; 0, M353 / N353, 0), CONVERT(Q353, L353, "kg")))</f>
        <v>0</v>
      </c>
      <c r="S353" s="56">
        <f t="shared" ref="S353:S355" si="554">IF(R353 = 0, IF(L353 = "", Q353 * N353, IF(ISNA(CONVERT(Q353, L353, "l")), CONVERT(Q353, L353, "kg") * IF(M353 &lt;&gt; 0, N353 / M353, 0), CONVERT(Q353, L353, "l"))), 0)</f>
        <v>0</v>
      </c>
      <c r="T353" s="55">
        <f t="shared" ref="T353:T355" si="555">IF(AND(R353 = 0, S353 = 0, J353 = "", L353 = ""), Q353, 0)</f>
        <v>3</v>
      </c>
      <c r="U353" s="52" t="s">
        <v>275</v>
      </c>
      <c r="V353" s="52" t="b">
        <f>INDEX(itemPrepMethods, MATCH(K353, itemNames, 0))="chop"</f>
        <v>0</v>
      </c>
      <c r="W353" s="66" t="str">
        <f t="shared" ref="W353:W355" si="556">IF(V353, Q353, "")</f>
        <v/>
      </c>
      <c r="X353" s="67" t="str">
        <f t="shared" ref="X353:X355" si="557">IF(V353, IF(L353 = "", "", L353), "")</f>
        <v/>
      </c>
      <c r="Y353" s="67" t="str">
        <f t="shared" ref="Y353:Y355" si="558">IF(V353, K353, "")</f>
        <v/>
      </c>
      <c r="Z353" s="68"/>
      <c r="AA353" s="52" t="b">
        <f>INDEX(itemPrepMethods, MATCH(K353, itemNames, 0))="soak"</f>
        <v>0</v>
      </c>
      <c r="AB353" s="67" t="str">
        <f t="shared" ref="AB353:AB355" si="559">IF(AA353, Q353, "")</f>
        <v/>
      </c>
      <c r="AC353" s="67" t="str">
        <f t="shared" ref="AC353:AC355" si="560">IF(AA353, IF(L353 = "", "", L353), "")</f>
        <v/>
      </c>
      <c r="AD353" s="67" t="str">
        <f t="shared" ref="AD353:AD355" si="561">IF(AA353, K353, "")</f>
        <v/>
      </c>
      <c r="AE353" s="67"/>
    </row>
    <row r="354" spans="1:31" x14ac:dyDescent="0.25">
      <c r="A354" s="48" t="s">
        <v>22</v>
      </c>
      <c r="B354" s="61">
        <f t="shared" ref="B354" si="562">Q354</f>
        <v>750</v>
      </c>
      <c r="C354" s="47" t="str">
        <f t="shared" ref="C354" si="563">IF(L354="","",L354)</f>
        <v>g</v>
      </c>
      <c r="D354" s="48" t="str">
        <f t="shared" si="550"/>
        <v>green beans</v>
      </c>
      <c r="I354" s="72">
        <v>1.2</v>
      </c>
      <c r="J354" s="64" t="s">
        <v>12</v>
      </c>
      <c r="K354" s="64" t="s">
        <v>212</v>
      </c>
      <c r="L354" s="65" t="s">
        <v>0</v>
      </c>
      <c r="M354" s="55">
        <f>INDEX(itemGPerQty, MATCH(K354, itemNames, 0))</f>
        <v>0</v>
      </c>
      <c r="N354" s="55">
        <f>INDEX(itemMlPerQty, MATCH(K354, itemNames, 0))</f>
        <v>0</v>
      </c>
      <c r="O354" s="55">
        <f t="shared" si="551"/>
        <v>1.2</v>
      </c>
      <c r="P354" s="55">
        <f t="shared" si="552"/>
        <v>0</v>
      </c>
      <c r="Q354" s="55">
        <f>MROUND(IF(AND(J354 = "", L354 = ""), I354 * recipe10Scale, IF(ISNA(CONVERT(O354, "kg", L354)), CONVERT(P354 * recipe10Scale, "l", L354), CONVERT(O354 * recipe10Scale, "kg", L354))), roundTo)</f>
        <v>750</v>
      </c>
      <c r="R354" s="56">
        <f t="shared" si="553"/>
        <v>0.75</v>
      </c>
      <c r="S354" s="56">
        <f t="shared" si="554"/>
        <v>0</v>
      </c>
      <c r="T354" s="55">
        <f t="shared" si="555"/>
        <v>0</v>
      </c>
      <c r="V354" s="52" t="b">
        <f>INDEX(itemPrepMethods, MATCH(K354, itemNames, 0))="chop"</f>
        <v>0</v>
      </c>
      <c r="W354" s="66" t="str">
        <f t="shared" si="556"/>
        <v/>
      </c>
      <c r="X354" s="67" t="str">
        <f t="shared" si="557"/>
        <v/>
      </c>
      <c r="Y354" s="67" t="str">
        <f t="shared" si="558"/>
        <v/>
      </c>
      <c r="Z354" s="68"/>
      <c r="AA354" s="52" t="b">
        <f>INDEX(itemPrepMethods, MATCH(K354, itemNames, 0))="soak"</f>
        <v>0</v>
      </c>
      <c r="AB354" s="67" t="str">
        <f t="shared" si="559"/>
        <v/>
      </c>
      <c r="AC354" s="67" t="str">
        <f t="shared" si="560"/>
        <v/>
      </c>
      <c r="AD354" s="67" t="str">
        <f t="shared" si="561"/>
        <v/>
      </c>
      <c r="AE354" s="67"/>
    </row>
    <row r="355" spans="1:31" x14ac:dyDescent="0.25">
      <c r="A355" s="48" t="s">
        <v>22</v>
      </c>
      <c r="B355" s="61">
        <f t="shared" ref="B355" si="564">Q355</f>
        <v>1.25</v>
      </c>
      <c r="C355" s="47" t="str">
        <f t="shared" ref="C355" si="565">IF(L355="","",L355)</f>
        <v/>
      </c>
      <c r="D355" s="48" t="str">
        <f t="shared" si="550"/>
        <v>tins coconut cream</v>
      </c>
      <c r="I355" s="72">
        <v>1.9</v>
      </c>
      <c r="J355" s="64"/>
      <c r="K355" s="64" t="s">
        <v>118</v>
      </c>
      <c r="L355" s="65"/>
      <c r="M355" s="55">
        <f>INDEX(itemGPerQty, MATCH(K355, itemNames, 0))</f>
        <v>0</v>
      </c>
      <c r="N355" s="55">
        <f>INDEX(itemMlPerQty, MATCH(K355, itemNames, 0))</f>
        <v>0</v>
      </c>
      <c r="O355" s="55">
        <f t="shared" si="551"/>
        <v>0</v>
      </c>
      <c r="P355" s="55">
        <f t="shared" si="552"/>
        <v>0</v>
      </c>
      <c r="Q355" s="55">
        <f>MROUND(IF(AND(J355 = "", L355 = ""), I355 * recipe10Scale, IF(ISNA(CONVERT(O355, "kg", L355)), CONVERT(P355 * recipe10Scale, "l", L355), CONVERT(O355 * recipe10Scale, "kg", L355))), roundTo)</f>
        <v>1.25</v>
      </c>
      <c r="R355" s="56">
        <f t="shared" si="553"/>
        <v>0</v>
      </c>
      <c r="S355" s="56">
        <f t="shared" si="554"/>
        <v>0</v>
      </c>
      <c r="T355" s="55">
        <f t="shared" si="555"/>
        <v>1.25</v>
      </c>
      <c r="V355" s="52" t="b">
        <f>INDEX(itemPrepMethods, MATCH(K355, itemNames, 0))="chop"</f>
        <v>0</v>
      </c>
      <c r="W355" s="66" t="str">
        <f t="shared" si="556"/>
        <v/>
      </c>
      <c r="X355" s="67" t="str">
        <f t="shared" si="557"/>
        <v/>
      </c>
      <c r="Y355" s="67" t="str">
        <f t="shared" si="558"/>
        <v/>
      </c>
      <c r="Z355" s="68"/>
      <c r="AA355" s="52" t="b">
        <f>INDEX(itemPrepMethods, MATCH(K355, itemNames, 0))="soak"</f>
        <v>0</v>
      </c>
      <c r="AB355" s="67" t="str">
        <f t="shared" si="559"/>
        <v/>
      </c>
      <c r="AC355" s="67" t="str">
        <f t="shared" si="560"/>
        <v/>
      </c>
      <c r="AD355" s="67" t="str">
        <f t="shared" si="561"/>
        <v/>
      </c>
      <c r="AE355" s="67"/>
    </row>
    <row r="356" spans="1:31" x14ac:dyDescent="0.25">
      <c r="A356" s="84"/>
      <c r="B356" s="84"/>
      <c r="C356" s="84"/>
      <c r="D356" s="84"/>
      <c r="I356" s="55"/>
      <c r="L356" s="52"/>
      <c r="M356" s="52"/>
      <c r="N356" s="52"/>
      <c r="W356" s="97"/>
      <c r="X356" s="98"/>
      <c r="Y356" s="98"/>
      <c r="Z356" s="99"/>
      <c r="AA356" s="81"/>
      <c r="AB356" s="97"/>
      <c r="AC356" s="97"/>
      <c r="AD356" s="97"/>
      <c r="AE356" s="97"/>
    </row>
    <row r="357" spans="1:31" x14ac:dyDescent="0.25">
      <c r="A357" s="84" t="s">
        <v>365</v>
      </c>
      <c r="B357" s="84"/>
      <c r="C357" s="84"/>
      <c r="D357" s="84"/>
      <c r="I357" s="55"/>
      <c r="L357" s="52"/>
      <c r="M357" s="52"/>
      <c r="N357" s="52"/>
      <c r="W357" s="97"/>
      <c r="X357" s="98"/>
      <c r="Y357" s="98"/>
      <c r="Z357" s="99"/>
      <c r="AA357" s="81"/>
      <c r="AB357" s="97"/>
      <c r="AC357" s="97"/>
      <c r="AD357" s="97"/>
      <c r="AE357" s="97"/>
    </row>
    <row r="358" spans="1:31" x14ac:dyDescent="0.25">
      <c r="A358" s="84"/>
      <c r="B358" s="84"/>
      <c r="C358" s="84"/>
      <c r="D358" s="84"/>
      <c r="I358" s="55"/>
      <c r="L358" s="52"/>
      <c r="M358" s="52"/>
      <c r="N358" s="52"/>
      <c r="W358" s="97"/>
      <c r="X358" s="98"/>
      <c r="Y358" s="98"/>
      <c r="Z358" s="99"/>
      <c r="AA358" s="81"/>
      <c r="AB358" s="97"/>
      <c r="AC358" s="97"/>
      <c r="AD358" s="97"/>
      <c r="AE358" s="97"/>
    </row>
    <row r="359" spans="1:31" x14ac:dyDescent="0.25">
      <c r="A359" s="84" t="s">
        <v>216</v>
      </c>
      <c r="B359" s="84"/>
      <c r="C359" s="84"/>
      <c r="D359" s="84"/>
      <c r="I359" s="55"/>
      <c r="L359" s="52"/>
      <c r="M359" s="52"/>
      <c r="N359" s="52"/>
      <c r="W359" s="97"/>
      <c r="X359" s="98"/>
      <c r="Y359" s="98"/>
      <c r="Z359" s="99"/>
      <c r="AA359" s="81"/>
      <c r="AB359" s="97"/>
      <c r="AC359" s="97"/>
      <c r="AD359" s="97"/>
      <c r="AE359" s="97"/>
    </row>
    <row r="360" spans="1:31" x14ac:dyDescent="0.25">
      <c r="A360" s="48" t="s">
        <v>22</v>
      </c>
      <c r="B360" s="61">
        <f t="shared" ref="B360" si="566">Q360</f>
        <v>2</v>
      </c>
      <c r="C360" s="47" t="str">
        <f t="shared" ref="C360:C362" si="567">IF(L360="","",L360)</f>
        <v>cup</v>
      </c>
      <c r="D360" s="48" t="str">
        <f t="shared" ref="D360:D362" si="568">_xlfn.CONCAT(K360, U360)</f>
        <v>cashew nuts</v>
      </c>
      <c r="I360" s="72">
        <v>3</v>
      </c>
      <c r="J360" s="64" t="s">
        <v>16</v>
      </c>
      <c r="K360" s="64" t="s">
        <v>217</v>
      </c>
      <c r="L360" s="65" t="s">
        <v>16</v>
      </c>
      <c r="M360" s="55">
        <f>INDEX(itemGPerQty, MATCH(K360, itemNames, 0))</f>
        <v>0</v>
      </c>
      <c r="N360" s="55">
        <f>INDEX(itemMlPerQty, MATCH(K360, itemNames, 0))</f>
        <v>0</v>
      </c>
      <c r="O360" s="55">
        <f>IF(J360 = "", I360 * M360, IF(ISNA(CONVERT(I360, J360, "kg")), CONVERT(I360, J360, "l") * IF(N360 &lt;&gt; 0, M360 / N360, 0), CONVERT(I360, J360, "kg")))</f>
        <v>0</v>
      </c>
      <c r="P360" s="55">
        <f>IF(J360 = "", I360 * N360, IF(ISNA(CONVERT(I360, J360, "l")), CONVERT(I360, J360, "kg") * IF(M360 &lt;&gt; 0, N360 / M360, 0), CONVERT(I360, J360, "l")))</f>
        <v>0.70976470949999992</v>
      </c>
      <c r="Q360" s="55">
        <f>MROUND(IF(AND(J360 = "", L360 = ""), I360 * recipe10Scale, IF(ISNA(CONVERT(O360, "kg", L360)), CONVERT(P360 * recipe10Scale, "l", L360), CONVERT(O360 * recipe10Scale, "kg", L360))), roundTo)</f>
        <v>2</v>
      </c>
      <c r="R360" s="56">
        <f>IF(L360 = "", Q360 * M360, IF(ISNA(CONVERT(Q360, L360, "kg")), CONVERT(Q360, L360, "l") * IF(N360 &lt;&gt; 0, M360 / N360, 0), CONVERT(Q360, L360, "kg")))</f>
        <v>0</v>
      </c>
      <c r="S360" s="56">
        <f>IF(R360 = 0, IF(L360 = "", Q360 * N360, IF(ISNA(CONVERT(Q360, L360, "l")), CONVERT(Q360, L360, "kg") * IF(M360 &lt;&gt; 0, N360 / M360, 0), CONVERT(Q360, L360, "l"))), 0)</f>
        <v>0.47317647299999999</v>
      </c>
      <c r="T360" s="55">
        <f>IF(AND(R360 = 0, S360 = 0, J360 = "", L360 = ""), Q360, 0)</f>
        <v>0</v>
      </c>
      <c r="V360" s="52" t="b">
        <f>INDEX(itemPrepMethods, MATCH(K360, itemNames, 0))="chop"</f>
        <v>0</v>
      </c>
      <c r="W360" s="66" t="str">
        <f>IF(V360, Q360, "")</f>
        <v/>
      </c>
      <c r="X360" s="67" t="str">
        <f t="shared" ref="X360" si="569">IF(V360, IF(L360 = "", "", L360), "")</f>
        <v/>
      </c>
      <c r="Y360" s="67" t="str">
        <f>IF(V360, K360, "")</f>
        <v/>
      </c>
      <c r="Z360" s="68"/>
      <c r="AA360" s="52" t="b">
        <f>INDEX(itemPrepMethods, MATCH(K360, itemNames, 0))="soak"</f>
        <v>0</v>
      </c>
      <c r="AB360" s="67" t="str">
        <f>IF(AA360, Q360, "")</f>
        <v/>
      </c>
      <c r="AC360" s="67" t="str">
        <f>IF(AA360, IF(L360 = "", "", L360), "")</f>
        <v/>
      </c>
      <c r="AD360" s="67" t="str">
        <f>IF(AA360, K360, "")</f>
        <v/>
      </c>
      <c r="AE360" s="67"/>
    </row>
    <row r="361" spans="1:31" x14ac:dyDescent="0.25">
      <c r="A361" s="48" t="s">
        <v>22</v>
      </c>
      <c r="B361" s="61"/>
      <c r="C361" s="47" t="str">
        <f t="shared" si="567"/>
        <v/>
      </c>
      <c r="D361" s="48" t="str">
        <f t="shared" si="568"/>
        <v>grilled tofu</v>
      </c>
      <c r="I361" s="55"/>
      <c r="L361" s="52"/>
      <c r="M361" s="52"/>
      <c r="N361" s="52"/>
      <c r="O361" s="52"/>
      <c r="P361" s="52"/>
      <c r="Q361" s="52"/>
      <c r="R361" s="52"/>
      <c r="S361" s="52"/>
      <c r="T361" s="52"/>
      <c r="U361" s="52" t="s">
        <v>135</v>
      </c>
      <c r="V361" s="81"/>
      <c r="W361" s="97"/>
      <c r="X361" s="98"/>
      <c r="Y361" s="98"/>
      <c r="Z361" s="99"/>
      <c r="AA361" s="81"/>
      <c r="AB361" s="97"/>
      <c r="AC361" s="97"/>
      <c r="AD361" s="97"/>
      <c r="AE361" s="97"/>
    </row>
    <row r="362" spans="1:31" x14ac:dyDescent="0.25">
      <c r="A362" s="48" t="s">
        <v>22</v>
      </c>
      <c r="B362" s="61"/>
      <c r="C362" s="47" t="str">
        <f t="shared" si="567"/>
        <v/>
      </c>
      <c r="D362" s="48" t="str">
        <f t="shared" si="568"/>
        <v>sprigs fresh corriander, for garnish</v>
      </c>
      <c r="I362" s="75"/>
      <c r="J362" s="70"/>
      <c r="K362" s="64" t="s">
        <v>93</v>
      </c>
      <c r="L362" s="70"/>
      <c r="M362" s="70"/>
      <c r="N362" s="70"/>
      <c r="O362" s="70"/>
      <c r="P362" s="70"/>
      <c r="U362" s="52" t="s">
        <v>274</v>
      </c>
      <c r="V362" s="52" t="b">
        <f>INDEX(itemPrepMethods, MATCH(K362, itemNames, 0))="chop"</f>
        <v>0</v>
      </c>
      <c r="W362" s="66" t="str">
        <f>IF(V362, Q362, "")</f>
        <v/>
      </c>
      <c r="X362" s="67" t="str">
        <f t="shared" ref="X362" si="570">IF(V362, IF(L362 = "", "", L362), "")</f>
        <v/>
      </c>
      <c r="Y362" s="67" t="str">
        <f>IF(V362, K362, "")</f>
        <v/>
      </c>
      <c r="Z362" s="68"/>
      <c r="AA362" s="52" t="b">
        <f>INDEX(itemPrepMethods, MATCH(K362, itemNames, 0))="soak"</f>
        <v>0</v>
      </c>
      <c r="AB362" s="67" t="str">
        <f>IF(AA362, Q362, "")</f>
        <v/>
      </c>
      <c r="AC362" s="67" t="str">
        <f>IF(AA362, IF(L362 = "", "", L362), "")</f>
        <v/>
      </c>
      <c r="AD362" s="67" t="str">
        <f>IF(AA362, K362, "")</f>
        <v/>
      </c>
      <c r="AE362" s="67"/>
    </row>
    <row r="363" spans="1:31" ht="15.75" x14ac:dyDescent="0.25">
      <c r="A363" s="83" t="s">
        <v>37</v>
      </c>
      <c r="B363" s="83"/>
      <c r="C363" s="83"/>
      <c r="D363" s="83"/>
      <c r="E363" s="51" t="s">
        <v>151</v>
      </c>
      <c r="F363" s="82" t="s">
        <v>218</v>
      </c>
      <c r="G363" s="82"/>
    </row>
    <row r="364" spans="1:31" ht="24" x14ac:dyDescent="0.2">
      <c r="A364" s="83" t="s">
        <v>44</v>
      </c>
      <c r="B364" s="83"/>
      <c r="C364" s="83"/>
      <c r="D364" s="83"/>
      <c r="E364" s="50" t="s">
        <v>60</v>
      </c>
      <c r="F364" s="55">
        <v>16</v>
      </c>
      <c r="G364" s="55"/>
      <c r="I364" s="92" t="s">
        <v>58</v>
      </c>
      <c r="J364" s="93" t="s">
        <v>59</v>
      </c>
      <c r="K364" s="93" t="s">
        <v>18</v>
      </c>
      <c r="L364" s="94" t="s">
        <v>57</v>
      </c>
      <c r="M364" s="92" t="s">
        <v>159</v>
      </c>
      <c r="N364" s="92" t="s">
        <v>160</v>
      </c>
      <c r="O364" s="92" t="s">
        <v>161</v>
      </c>
      <c r="P364" s="92" t="s">
        <v>162</v>
      </c>
      <c r="Q364" s="93" t="s">
        <v>254</v>
      </c>
      <c r="R364" s="95" t="s">
        <v>122</v>
      </c>
      <c r="S364" s="95" t="s">
        <v>123</v>
      </c>
      <c r="T364" s="92" t="s">
        <v>121</v>
      </c>
      <c r="U364" s="93" t="s">
        <v>23</v>
      </c>
      <c r="V364" s="93" t="s">
        <v>266</v>
      </c>
      <c r="W364" s="96" t="s">
        <v>263</v>
      </c>
      <c r="X364" s="93" t="s">
        <v>264</v>
      </c>
      <c r="Y364" s="93" t="s">
        <v>265</v>
      </c>
      <c r="Z364" s="93" t="s">
        <v>379</v>
      </c>
      <c r="AA364" s="93" t="s">
        <v>267</v>
      </c>
      <c r="AB364" s="93" t="s">
        <v>268</v>
      </c>
      <c r="AC364" s="93" t="s">
        <v>269</v>
      </c>
      <c r="AD364" s="93" t="s">
        <v>270</v>
      </c>
      <c r="AE364" s="93" t="s">
        <v>380</v>
      </c>
    </row>
    <row r="365" spans="1:31" ht="15.75" thickBot="1" x14ac:dyDescent="0.3">
      <c r="A365" s="84"/>
      <c r="B365" s="84"/>
      <c r="C365" s="84"/>
      <c r="D365" s="84"/>
      <c r="E365" s="50" t="s">
        <v>61</v>
      </c>
      <c r="F365" s="55">
        <v>10</v>
      </c>
      <c r="G365" s="55"/>
      <c r="I365" s="75"/>
      <c r="J365" s="50"/>
      <c r="K365" s="50"/>
      <c r="L365" s="76"/>
      <c r="M365" s="75"/>
      <c r="N365" s="75"/>
      <c r="O365" s="75"/>
      <c r="P365" s="75"/>
      <c r="Q365" s="50"/>
      <c r="R365" s="77"/>
      <c r="S365" s="77"/>
      <c r="T365" s="75"/>
      <c r="U365" s="50"/>
    </row>
    <row r="366" spans="1:31" ht="15.75" thickBot="1" x14ac:dyDescent="0.3">
      <c r="A366" s="84" t="s">
        <v>198</v>
      </c>
      <c r="B366" s="84"/>
      <c r="C366" s="84"/>
      <c r="D366" s="84"/>
      <c r="E366" s="50" t="s">
        <v>17</v>
      </c>
      <c r="F366" s="59">
        <f>F365/F364</f>
        <v>0.625</v>
      </c>
      <c r="G366" s="60" t="s">
        <v>171</v>
      </c>
      <c r="I366" s="75"/>
      <c r="J366" s="50"/>
      <c r="K366" s="50"/>
      <c r="L366" s="76"/>
      <c r="M366" s="75"/>
      <c r="N366" s="75"/>
      <c r="O366" s="75"/>
      <c r="P366" s="75"/>
      <c r="Q366" s="50"/>
      <c r="R366" s="77"/>
      <c r="S366" s="77"/>
      <c r="T366" s="75"/>
      <c r="U366" s="50"/>
    </row>
    <row r="367" spans="1:31" x14ac:dyDescent="0.25">
      <c r="A367" s="84"/>
      <c r="B367" s="84"/>
      <c r="C367" s="84"/>
      <c r="D367" s="84"/>
      <c r="I367" s="55"/>
    </row>
    <row r="368" spans="1:31" x14ac:dyDescent="0.25">
      <c r="A368" s="84" t="s">
        <v>219</v>
      </c>
      <c r="B368" s="84"/>
      <c r="C368" s="84"/>
      <c r="D368" s="84"/>
      <c r="I368" s="55"/>
    </row>
    <row r="369" spans="1:31" x14ac:dyDescent="0.25">
      <c r="A369" s="48" t="s">
        <v>22</v>
      </c>
      <c r="B369" s="61">
        <f t="shared" ref="B369" si="571">Q369</f>
        <v>1.25</v>
      </c>
      <c r="C369" s="47" t="str">
        <f t="shared" ref="C369" si="572">IF(L369="","",L369)</f>
        <v>cup</v>
      </c>
      <c r="D369" s="48" t="str">
        <f t="shared" ref="D369" si="573">_xlfn.CONCAT(K369, U369)</f>
        <v>split peas. Soaked by Tenzo the night before. Rinse and drain first</v>
      </c>
      <c r="I369" s="72">
        <v>2</v>
      </c>
      <c r="J369" s="64" t="s">
        <v>16</v>
      </c>
      <c r="K369" s="64" t="s">
        <v>7</v>
      </c>
      <c r="L369" s="65" t="s">
        <v>16</v>
      </c>
      <c r="M369" s="55">
        <f>INDEX(itemGPerQty, MATCH(K369, itemNames, 0))</f>
        <v>0.84699999999999998</v>
      </c>
      <c r="N369" s="55">
        <f>INDEX(itemMlPerQty, MATCH(K369, itemNames, 0))</f>
        <v>0.946353</v>
      </c>
      <c r="O369" s="55">
        <f>IF(J369 = "", I369 * M369, IF(ISNA(CONVERT(I369, J369, "kg")), CONVERT(I369, J369, "l") * IF(N369 &lt;&gt; 0, M369 / N369, 0), CONVERT(I369, J369, "kg")))</f>
        <v>0.4234999758345987</v>
      </c>
      <c r="P369" s="55">
        <f>IF(J369 = "", I369 * N369, IF(ISNA(CONVERT(I369, J369, "l")), CONVERT(I369, J369, "kg") * IF(M369 &lt;&gt; 0, N369 / M369, 0), CONVERT(I369, J369, "l")))</f>
        <v>0.47317647299999999</v>
      </c>
      <c r="Q369" s="55">
        <f>MROUND(IF(AND(J369 = "", L369 = ""), I369 * recipe11Scale, IF(ISNA(CONVERT(O369, "kg", L369)), CONVERT(P369 * recipe11Scale, "l", L369), CONVERT(O369 * recipe11Scale, "kg", L369))), roundTo)</f>
        <v>1.25</v>
      </c>
      <c r="R369" s="56">
        <f>IF(L369 = "", Q369 * M369, IF(ISNA(CONVERT(Q369, L369, "kg")), CONVERT(Q369, L369, "l") * IF(N369 &lt;&gt; 0, M369 / N369, 0), CONVERT(Q369, L369, "kg")))</f>
        <v>0.26468748489662419</v>
      </c>
      <c r="S369" s="56">
        <f>IF(R369 = 0, IF(L369 = "", Q369 * N369, IF(ISNA(CONVERT(Q369, L369, "l")), CONVERT(Q369, L369, "kg") * IF(M369 &lt;&gt; 0, N369 / M369, 0), CONVERT(Q369, L369, "l"))), 0)</f>
        <v>0</v>
      </c>
      <c r="T369" s="55">
        <f>IF(AND(R369 = 0, S369 = 0, J369 = "", L369 = ""), Q369, 0)</f>
        <v>0</v>
      </c>
      <c r="U369" s="52" t="s">
        <v>302</v>
      </c>
      <c r="V369" s="52" t="b">
        <f>INDEX(itemPrepMethods, MATCH(K369, itemNames, 0))="chop"</f>
        <v>0</v>
      </c>
      <c r="W369" s="66" t="str">
        <f>IF(V369, Q369, "")</f>
        <v/>
      </c>
      <c r="X369" s="67" t="str">
        <f t="shared" ref="X369" si="574">IF(V369, IF(L369 = "", "", L369), "")</f>
        <v/>
      </c>
      <c r="Y369" s="67" t="str">
        <f>IF(V369, K369, "")</f>
        <v/>
      </c>
      <c r="Z369" s="68"/>
      <c r="AA369" s="52" t="b">
        <f>INDEX(itemPrepMethods, MATCH(K369, itemNames, 0))="soak"</f>
        <v>1</v>
      </c>
      <c r="AB369" s="67">
        <f>IF(AA369, Q369, "")</f>
        <v>1.25</v>
      </c>
      <c r="AC369" s="67" t="str">
        <f>IF(AA369, IF(L369 = "", "", L369), "")</f>
        <v>cup</v>
      </c>
      <c r="AD369" s="67" t="str">
        <f>IF(AA369, K369, "")</f>
        <v>split peas</v>
      </c>
      <c r="AE369" s="67"/>
    </row>
    <row r="370" spans="1:31" x14ac:dyDescent="0.25">
      <c r="A370" s="84"/>
      <c r="B370" s="84"/>
      <c r="C370" s="84"/>
      <c r="D370" s="84"/>
      <c r="I370" s="55"/>
      <c r="W370" s="97"/>
      <c r="X370" s="98"/>
      <c r="Y370" s="98"/>
      <c r="Z370" s="99"/>
      <c r="AB370" s="97"/>
      <c r="AC370" s="97"/>
      <c r="AD370" s="97"/>
      <c r="AE370" s="97"/>
    </row>
    <row r="371" spans="1:31" x14ac:dyDescent="0.25">
      <c r="A371" s="84" t="s">
        <v>364</v>
      </c>
      <c r="B371" s="84"/>
      <c r="C371" s="84"/>
      <c r="D371" s="84"/>
      <c r="I371" s="55"/>
      <c r="W371" s="97"/>
      <c r="X371" s="98"/>
      <c r="Y371" s="98"/>
      <c r="Z371" s="99"/>
      <c r="AB371" s="97"/>
      <c r="AC371" s="97"/>
      <c r="AD371" s="97"/>
      <c r="AE371" s="97"/>
    </row>
    <row r="372" spans="1:31" x14ac:dyDescent="0.25">
      <c r="A372" s="48" t="s">
        <v>22</v>
      </c>
      <c r="B372" s="61">
        <f t="shared" ref="B372" si="575">Q372</f>
        <v>6.25</v>
      </c>
      <c r="C372" s="47" t="str">
        <f t="shared" ref="C372" si="576">IF(L372="","",L372)</f>
        <v>tbs</v>
      </c>
      <c r="D372" s="48" t="str">
        <f t="shared" ref="D372:D376" si="577">_xlfn.CONCAT(K372, U372)</f>
        <v>oil</v>
      </c>
      <c r="I372" s="72">
        <v>10</v>
      </c>
      <c r="J372" s="64" t="s">
        <v>15</v>
      </c>
      <c r="K372" s="64" t="s">
        <v>47</v>
      </c>
      <c r="L372" s="65" t="s">
        <v>15</v>
      </c>
      <c r="M372" s="55">
        <f t="shared" ref="M372:M376" si="578">INDEX(itemGPerQty, MATCH(K372, itemNames, 0))</f>
        <v>0</v>
      </c>
      <c r="N372" s="55">
        <f t="shared" ref="N372:N376" si="579">INDEX(itemMlPerQty, MATCH(K372, itemNames, 0))</f>
        <v>0</v>
      </c>
      <c r="O372" s="55">
        <f t="shared" ref="O372:O376" si="580">IF(J372 = "", I372 * M372, IF(ISNA(CONVERT(I372, J372, "kg")), CONVERT(I372, J372, "l") * IF(N372 &lt;&gt; 0, M372 / N372, 0), CONVERT(I372, J372, "kg")))</f>
        <v>0</v>
      </c>
      <c r="P372" s="55">
        <f t="shared" ref="P372:P376" si="581">IF(J372 = "", I372 * N372, IF(ISNA(CONVERT(I372, J372, "l")), CONVERT(I372, J372, "kg") * IF(M372 &lt;&gt; 0, N372 / M372, 0), CONVERT(I372, J372, "l")))</f>
        <v>0.1478676478125</v>
      </c>
      <c r="Q372" s="55">
        <f>MROUND(IF(AND(J372 = "", L372 = ""), I372 * recipe11Scale, IF(ISNA(CONVERT(O372, "kg", L372)), CONVERT(P372 * recipe11Scale, "l", L372), CONVERT(O372 * recipe11Scale, "kg", L372))), roundTo)</f>
        <v>6.25</v>
      </c>
      <c r="R372" s="56">
        <f t="shared" ref="R372:R376" si="582">IF(L372 = "", Q372 * M372, IF(ISNA(CONVERT(Q372, L372, "kg")), CONVERT(Q372, L372, "l") * IF(N372 &lt;&gt; 0, M372 / N372, 0), CONVERT(Q372, L372, "kg")))</f>
        <v>0</v>
      </c>
      <c r="S372" s="56">
        <f t="shared" ref="S372:S376" si="583">IF(R372 = 0, IF(L372 = "", Q372 * N372, IF(ISNA(CONVERT(Q372, L372, "l")), CONVERT(Q372, L372, "kg") * IF(M372 &lt;&gt; 0, N372 / M372, 0), CONVERT(Q372, L372, "l"))), 0)</f>
        <v>9.2417279882812495E-2</v>
      </c>
      <c r="T372" s="55">
        <f t="shared" ref="T372:T376" si="584">IF(AND(R372 = 0, S372 = 0, J372 = "", L372 = ""), Q372, 0)</f>
        <v>0</v>
      </c>
      <c r="V372" s="52" t="b">
        <f>INDEX(itemPrepMethods, MATCH(K372, itemNames, 0))="chop"</f>
        <v>0</v>
      </c>
      <c r="W372" s="66" t="str">
        <f t="shared" ref="W372:W376" si="585">IF(V372, Q372, "")</f>
        <v/>
      </c>
      <c r="X372" s="67" t="str">
        <f t="shared" ref="X372:X376" si="586">IF(V372, IF(L372 = "", "", L372), "")</f>
        <v/>
      </c>
      <c r="Y372" s="67" t="str">
        <f t="shared" ref="Y372:Y376" si="587">IF(V372, K372, "")</f>
        <v/>
      </c>
      <c r="Z372" s="68"/>
      <c r="AA372" s="52" t="b">
        <f>INDEX(itemPrepMethods, MATCH(K372, itemNames, 0))="soak"</f>
        <v>0</v>
      </c>
      <c r="AB372" s="67" t="str">
        <f t="shared" ref="AB372:AB376" si="588">IF(AA372, Q372, "")</f>
        <v/>
      </c>
      <c r="AC372" s="67" t="str">
        <f t="shared" ref="AC372:AC376" si="589">IF(AA372, IF(L372 = "", "", L372), "")</f>
        <v/>
      </c>
      <c r="AD372" s="67" t="str">
        <f t="shared" ref="AD372:AD376" si="590">IF(AA372, K372, "")</f>
        <v/>
      </c>
      <c r="AE372" s="67"/>
    </row>
    <row r="373" spans="1:31" x14ac:dyDescent="0.25">
      <c r="A373" s="48" t="s">
        <v>22</v>
      </c>
      <c r="B373" s="61">
        <f t="shared" ref="B373:B376" si="591">Q373</f>
        <v>5</v>
      </c>
      <c r="C373" s="47" t="str">
        <f t="shared" ref="C373:C376" si="592">IF(L373="","",L373)</f>
        <v/>
      </c>
      <c r="D373" s="48" t="str">
        <f t="shared" si="577"/>
        <v>garlic cloves. Remove from oil once cooked</v>
      </c>
      <c r="I373" s="72">
        <v>8</v>
      </c>
      <c r="J373" s="64"/>
      <c r="K373" s="64" t="s">
        <v>8</v>
      </c>
      <c r="L373" s="65"/>
      <c r="M373" s="55">
        <f t="shared" si="578"/>
        <v>0</v>
      </c>
      <c r="N373" s="55">
        <f t="shared" si="579"/>
        <v>0</v>
      </c>
      <c r="O373" s="55">
        <f t="shared" si="580"/>
        <v>0</v>
      </c>
      <c r="P373" s="55">
        <f t="shared" si="581"/>
        <v>0</v>
      </c>
      <c r="Q373" s="55">
        <f>MROUND(IF(AND(J373 = "", L373 = ""), I373 * recipe11Scale, IF(ISNA(CONVERT(O373, "kg", L373)), CONVERT(P373 * recipe11Scale, "l", L373), CONVERT(O373 * recipe11Scale, "kg", L373))), roundTo)</f>
        <v>5</v>
      </c>
      <c r="R373" s="56">
        <f t="shared" si="582"/>
        <v>0</v>
      </c>
      <c r="S373" s="56">
        <f t="shared" si="583"/>
        <v>0</v>
      </c>
      <c r="T373" s="55">
        <f t="shared" si="584"/>
        <v>5</v>
      </c>
      <c r="U373" s="52" t="s">
        <v>300</v>
      </c>
      <c r="V373" s="52" t="b">
        <f>INDEX(itemPrepMethods, MATCH(K373, itemNames, 0))="chop"</f>
        <v>0</v>
      </c>
      <c r="W373" s="66" t="str">
        <f t="shared" si="585"/>
        <v/>
      </c>
      <c r="X373" s="67" t="str">
        <f t="shared" si="586"/>
        <v/>
      </c>
      <c r="Y373" s="67" t="str">
        <f t="shared" si="587"/>
        <v/>
      </c>
      <c r="Z373" s="68"/>
      <c r="AA373" s="52" t="b">
        <f>INDEX(itemPrepMethods, MATCH(K373, itemNames, 0))="soak"</f>
        <v>0</v>
      </c>
      <c r="AB373" s="67" t="str">
        <f t="shared" si="588"/>
        <v/>
      </c>
      <c r="AC373" s="67" t="str">
        <f t="shared" si="589"/>
        <v/>
      </c>
      <c r="AD373" s="67" t="str">
        <f t="shared" si="590"/>
        <v/>
      </c>
      <c r="AE373" s="67"/>
    </row>
    <row r="374" spans="1:31" x14ac:dyDescent="0.25">
      <c r="A374" s="48" t="s">
        <v>22</v>
      </c>
      <c r="B374" s="61">
        <f t="shared" si="591"/>
        <v>1.25</v>
      </c>
      <c r="C374" s="47" t="str">
        <f t="shared" si="592"/>
        <v>tbs</v>
      </c>
      <c r="D374" s="48" t="str">
        <f t="shared" si="577"/>
        <v>ground turmeric</v>
      </c>
      <c r="I374" s="72">
        <v>2</v>
      </c>
      <c r="J374" s="64" t="s">
        <v>15</v>
      </c>
      <c r="K374" s="64" t="s">
        <v>386</v>
      </c>
      <c r="L374" s="65" t="s">
        <v>15</v>
      </c>
      <c r="M374" s="55">
        <f t="shared" si="578"/>
        <v>1.4E-2</v>
      </c>
      <c r="N374" s="55">
        <f t="shared" si="579"/>
        <v>2.2180100000000001E-2</v>
      </c>
      <c r="O374" s="55">
        <f t="shared" si="580"/>
        <v>1.8666706366292307E-2</v>
      </c>
      <c r="P374" s="55">
        <f t="shared" si="581"/>
        <v>2.9573529562499999E-2</v>
      </c>
      <c r="Q374" s="55">
        <f>MROUND(IF(AND(J374 = "", L374 = ""), I374 * recipe11Scale, IF(ISNA(CONVERT(O374, "kg", L374)), CONVERT(P374 * recipe11Scale, "l", L374), CONVERT(O374 * recipe11Scale, "kg", L374))), roundTo)</f>
        <v>1.25</v>
      </c>
      <c r="R374" s="56">
        <f t="shared" si="582"/>
        <v>1.1666691478932692E-2</v>
      </c>
      <c r="S374" s="56">
        <f t="shared" si="583"/>
        <v>0</v>
      </c>
      <c r="T374" s="55">
        <f t="shared" si="584"/>
        <v>0</v>
      </c>
      <c r="V374" s="52" t="b">
        <f>INDEX(itemPrepMethods, MATCH(K374, itemNames, 0))="chop"</f>
        <v>0</v>
      </c>
      <c r="W374" s="66" t="str">
        <f t="shared" si="585"/>
        <v/>
      </c>
      <c r="X374" s="67" t="str">
        <f t="shared" si="586"/>
        <v/>
      </c>
      <c r="Y374" s="67" t="str">
        <f t="shared" si="587"/>
        <v/>
      </c>
      <c r="Z374" s="68"/>
      <c r="AA374" s="52" t="b">
        <f>INDEX(itemPrepMethods, MATCH(K374, itemNames, 0))="soak"</f>
        <v>0</v>
      </c>
      <c r="AB374" s="67" t="str">
        <f t="shared" si="588"/>
        <v/>
      </c>
      <c r="AC374" s="67" t="str">
        <f t="shared" si="589"/>
        <v/>
      </c>
      <c r="AD374" s="67" t="str">
        <f t="shared" si="590"/>
        <v/>
      </c>
      <c r="AE374" s="67"/>
    </row>
    <row r="375" spans="1:31" x14ac:dyDescent="0.25">
      <c r="A375" s="48" t="s">
        <v>22</v>
      </c>
      <c r="B375" s="61">
        <f t="shared" si="591"/>
        <v>0.75</v>
      </c>
      <c r="C375" s="47" t="str">
        <f t="shared" si="592"/>
        <v>tbs</v>
      </c>
      <c r="D375" s="48" t="str">
        <f t="shared" si="577"/>
        <v>cinnamon</v>
      </c>
      <c r="I375" s="72">
        <v>1</v>
      </c>
      <c r="J375" s="64" t="s">
        <v>15</v>
      </c>
      <c r="K375" s="64" t="s">
        <v>113</v>
      </c>
      <c r="L375" s="65" t="s">
        <v>15</v>
      </c>
      <c r="M375" s="55">
        <f t="shared" si="578"/>
        <v>1.0999999999999999E-2</v>
      </c>
      <c r="N375" s="55">
        <f t="shared" si="579"/>
        <v>2.2180100000000001E-2</v>
      </c>
      <c r="O375" s="55">
        <f t="shared" si="580"/>
        <v>7.3333489296148338E-3</v>
      </c>
      <c r="P375" s="55">
        <f t="shared" si="581"/>
        <v>1.478676478125E-2</v>
      </c>
      <c r="Q375" s="55">
        <f>MROUND(IF(AND(J375 = "", L375 = ""), I375 * recipe11Scale, IF(ISNA(CONVERT(O375, "kg", L375)), CONVERT(P375 * recipe11Scale, "l", L375), CONVERT(O375 * recipe11Scale, "kg", L375))), roundTo)</f>
        <v>0.75</v>
      </c>
      <c r="R375" s="56">
        <f t="shared" si="582"/>
        <v>5.5000116972111247E-3</v>
      </c>
      <c r="S375" s="56">
        <f t="shared" si="583"/>
        <v>0</v>
      </c>
      <c r="T375" s="55">
        <f t="shared" si="584"/>
        <v>0</v>
      </c>
      <c r="V375" s="52" t="b">
        <f>INDEX(itemPrepMethods, MATCH(K375, itemNames, 0))="chop"</f>
        <v>0</v>
      </c>
      <c r="W375" s="66" t="str">
        <f t="shared" si="585"/>
        <v/>
      </c>
      <c r="X375" s="67" t="str">
        <f t="shared" si="586"/>
        <v/>
      </c>
      <c r="Y375" s="67" t="str">
        <f t="shared" si="587"/>
        <v/>
      </c>
      <c r="Z375" s="68"/>
      <c r="AA375" s="52" t="b">
        <f>INDEX(itemPrepMethods, MATCH(K375, itemNames, 0))="soak"</f>
        <v>0</v>
      </c>
      <c r="AB375" s="67" t="str">
        <f t="shared" si="588"/>
        <v/>
      </c>
      <c r="AC375" s="67" t="str">
        <f t="shared" si="589"/>
        <v/>
      </c>
      <c r="AD375" s="67" t="str">
        <f t="shared" si="590"/>
        <v/>
      </c>
      <c r="AE375" s="67"/>
    </row>
    <row r="376" spans="1:31" x14ac:dyDescent="0.25">
      <c r="A376" s="48" t="s">
        <v>22</v>
      </c>
      <c r="B376" s="61">
        <f t="shared" si="591"/>
        <v>4.5</v>
      </c>
      <c r="C376" s="47" t="str">
        <f t="shared" si="592"/>
        <v>tbs</v>
      </c>
      <c r="D376" s="48" t="str">
        <f t="shared" si="577"/>
        <v>minced fresh ginger</v>
      </c>
      <c r="I376" s="72">
        <v>7</v>
      </c>
      <c r="J376" s="64" t="s">
        <v>15</v>
      </c>
      <c r="K376" s="64" t="s">
        <v>288</v>
      </c>
      <c r="L376" s="65" t="s">
        <v>15</v>
      </c>
      <c r="M376" s="55">
        <f t="shared" si="578"/>
        <v>0</v>
      </c>
      <c r="N376" s="55">
        <f t="shared" si="579"/>
        <v>0</v>
      </c>
      <c r="O376" s="55">
        <f t="shared" si="580"/>
        <v>0</v>
      </c>
      <c r="P376" s="55">
        <f t="shared" si="581"/>
        <v>0.10350735346874999</v>
      </c>
      <c r="Q376" s="55">
        <f>MROUND(IF(AND(J376 = "", L376 = ""), I376 * recipe11Scale, IF(ISNA(CONVERT(O376, "kg", L376)), CONVERT(P376 * recipe11Scale, "l", L376), CONVERT(O376 * recipe11Scale, "kg", L376))), roundTo)</f>
        <v>4.5</v>
      </c>
      <c r="R376" s="56">
        <f t="shared" si="582"/>
        <v>0</v>
      </c>
      <c r="S376" s="56">
        <f t="shared" si="583"/>
        <v>6.6540441515624993E-2</v>
      </c>
      <c r="T376" s="55">
        <f t="shared" si="584"/>
        <v>0</v>
      </c>
      <c r="V376" s="52" t="b">
        <f>INDEX(itemPrepMethods, MATCH(K376, itemNames, 0))="chop"</f>
        <v>1</v>
      </c>
      <c r="W376" s="66">
        <f t="shared" si="585"/>
        <v>4.5</v>
      </c>
      <c r="X376" s="67" t="str">
        <f t="shared" si="586"/>
        <v>tbs</v>
      </c>
      <c r="Y376" s="67" t="str">
        <f t="shared" si="587"/>
        <v>minced fresh ginger</v>
      </c>
      <c r="Z376" s="68"/>
      <c r="AA376" s="52" t="b">
        <f>INDEX(itemPrepMethods, MATCH(K376, itemNames, 0))="soak"</f>
        <v>0</v>
      </c>
      <c r="AB376" s="67" t="str">
        <f t="shared" si="588"/>
        <v/>
      </c>
      <c r="AC376" s="67" t="str">
        <f t="shared" si="589"/>
        <v/>
      </c>
      <c r="AD376" s="67" t="str">
        <f t="shared" si="590"/>
        <v/>
      </c>
      <c r="AE376" s="67"/>
    </row>
    <row r="377" spans="1:31" x14ac:dyDescent="0.25">
      <c r="A377" s="84"/>
      <c r="B377" s="84"/>
      <c r="C377" s="84"/>
      <c r="D377" s="84"/>
      <c r="I377" s="52"/>
      <c r="L377" s="52"/>
      <c r="M377" s="52"/>
      <c r="N377" s="52"/>
      <c r="O377" s="52"/>
      <c r="P377" s="52"/>
      <c r="Q377" s="52"/>
      <c r="R377" s="52"/>
      <c r="S377" s="52"/>
      <c r="T377" s="52"/>
      <c r="W377" s="97"/>
      <c r="X377" s="98"/>
      <c r="Y377" s="98"/>
      <c r="Z377" s="99"/>
      <c r="AB377" s="97"/>
      <c r="AC377" s="97"/>
      <c r="AD377" s="97"/>
      <c r="AE377" s="97"/>
    </row>
    <row r="378" spans="1:31" x14ac:dyDescent="0.25">
      <c r="A378" s="84" t="s">
        <v>224</v>
      </c>
      <c r="B378" s="84"/>
      <c r="C378" s="84"/>
      <c r="D378" s="84"/>
      <c r="I378" s="52"/>
      <c r="L378" s="52"/>
      <c r="M378" s="52"/>
      <c r="N378" s="52"/>
      <c r="O378" s="52"/>
      <c r="P378" s="52"/>
      <c r="Q378" s="52"/>
      <c r="R378" s="52"/>
      <c r="S378" s="52"/>
      <c r="T378" s="52"/>
      <c r="W378" s="97"/>
      <c r="X378" s="98"/>
      <c r="Y378" s="98"/>
      <c r="Z378" s="99"/>
      <c r="AB378" s="97"/>
      <c r="AC378" s="97"/>
      <c r="AD378" s="97"/>
      <c r="AE378" s="97"/>
    </row>
    <row r="379" spans="1:31" x14ac:dyDescent="0.25">
      <c r="A379" s="48" t="s">
        <v>22</v>
      </c>
      <c r="B379" s="61">
        <f t="shared" ref="B379:B381" si="593">Q379</f>
        <v>1.25</v>
      </c>
      <c r="C379" s="47" t="str">
        <f t="shared" ref="C379:C381" si="594">IF(L379="","",L379)</f>
        <v>l</v>
      </c>
      <c r="D379" s="48" t="str">
        <f t="shared" ref="D379:D382" si="595">_xlfn.CONCAT(K379, U379)</f>
        <v>water. This soup is thick so DON'T ADD TOO MUCH</v>
      </c>
      <c r="I379" s="72">
        <v>2</v>
      </c>
      <c r="J379" s="64" t="s">
        <v>62</v>
      </c>
      <c r="K379" s="64" t="s">
        <v>49</v>
      </c>
      <c r="L379" s="65" t="s">
        <v>62</v>
      </c>
      <c r="M379" s="55">
        <f>INDEX(itemGPerQty, MATCH(K379, itemNames, 0))</f>
        <v>1</v>
      </c>
      <c r="N379" s="55">
        <f>INDEX(itemMlPerQty, MATCH(K379, itemNames, 0))</f>
        <v>1</v>
      </c>
      <c r="O379" s="55">
        <f t="shared" ref="O379:O382" si="596">IF(J379 = "", I379 * M379, IF(ISNA(CONVERT(I379, J379, "kg")), CONVERT(I379, J379, "l") * IF(N379 &lt;&gt; 0, M379 / N379, 0), CONVERT(I379, J379, "kg")))</f>
        <v>2</v>
      </c>
      <c r="P379" s="55">
        <f t="shared" ref="P379:P382" si="597">IF(J379 = "", I379 * N379, IF(ISNA(CONVERT(I379, J379, "l")), CONVERT(I379, J379, "kg") * IF(M379 &lt;&gt; 0, N379 / M379, 0), CONVERT(I379, J379, "l")))</f>
        <v>2</v>
      </c>
      <c r="Q379" s="55">
        <f>MROUND(IF(AND(J379 = "", L379 = ""), I379 * recipe11Scale, IF(ISNA(CONVERT(O379, "kg", L379)), CONVERT(P379 * recipe11Scale, "l", L379), CONVERT(O379 * recipe11Scale, "kg", L379))), roundTo)</f>
        <v>1.25</v>
      </c>
      <c r="R379" s="56">
        <f t="shared" ref="R379:R382" si="598">IF(L379 = "", Q379 * M379, IF(ISNA(CONVERT(Q379, L379, "kg")), CONVERT(Q379, L379, "l") * IF(N379 &lt;&gt; 0, M379 / N379, 0), CONVERT(Q379, L379, "kg")))</f>
        <v>1.25</v>
      </c>
      <c r="S379" s="56">
        <f t="shared" ref="S379:S382" si="599">IF(R379 = 0, IF(L379 = "", Q379 * N379, IF(ISNA(CONVERT(Q379, L379, "l")), CONVERT(Q379, L379, "kg") * IF(M379 &lt;&gt; 0, N379 / M379, 0), CONVERT(Q379, L379, "l"))), 0)</f>
        <v>0</v>
      </c>
      <c r="T379" s="55">
        <f t="shared" ref="T379:T382" si="600">IF(AND(R379 = 0, S379 = 0, J379 = "", L379 = ""), Q379, 0)</f>
        <v>0</v>
      </c>
      <c r="U379" s="52" t="s">
        <v>363</v>
      </c>
      <c r="V379" s="52" t="b">
        <f>INDEX(itemPrepMethods, MATCH(K379, itemNames, 0))="chop"</f>
        <v>0</v>
      </c>
      <c r="W379" s="66" t="str">
        <f t="shared" ref="W379:W382" si="601">IF(V379, Q379, "")</f>
        <v/>
      </c>
      <c r="X379" s="67" t="str">
        <f t="shared" ref="X379:X382" si="602">IF(V379, IF(L379 = "", "", L379), "")</f>
        <v/>
      </c>
      <c r="Y379" s="67" t="str">
        <f t="shared" ref="Y379:Y382" si="603">IF(V379, K379, "")</f>
        <v/>
      </c>
      <c r="Z379" s="68"/>
      <c r="AA379" s="52" t="b">
        <f>INDEX(itemPrepMethods, MATCH(K379, itemNames, 0))="soak"</f>
        <v>0</v>
      </c>
      <c r="AB379" s="67" t="str">
        <f t="shared" ref="AB379:AB382" si="604">IF(AA379, Q379, "")</f>
        <v/>
      </c>
      <c r="AC379" s="67" t="str">
        <f t="shared" ref="AC379:AC382" si="605">IF(AA379, IF(L379 = "", "", L379), "")</f>
        <v/>
      </c>
      <c r="AD379" s="67" t="str">
        <f t="shared" ref="AD379:AD382" si="606">IF(AA379, K379, "")</f>
        <v/>
      </c>
      <c r="AE379" s="67"/>
    </row>
    <row r="380" spans="1:31" x14ac:dyDescent="0.25">
      <c r="A380" s="48" t="s">
        <v>22</v>
      </c>
      <c r="B380" s="61">
        <f t="shared" si="593"/>
        <v>5</v>
      </c>
      <c r="C380" s="47" t="str">
        <f t="shared" si="594"/>
        <v/>
      </c>
      <c r="D380" s="48" t="str">
        <f t="shared" si="595"/>
        <v>chopped potatoes</v>
      </c>
      <c r="I380" s="72">
        <v>8</v>
      </c>
      <c r="J380" s="64"/>
      <c r="K380" s="64" t="s">
        <v>4</v>
      </c>
      <c r="L380" s="65"/>
      <c r="M380" s="55">
        <f>INDEX(itemGPerQty, MATCH(K380, itemNames, 0))</f>
        <v>0.22500000000000001</v>
      </c>
      <c r="N380" s="55">
        <f>INDEX(itemMlPerQty, MATCH(K380, itemNames, 0))</f>
        <v>0.33750000000000002</v>
      </c>
      <c r="O380" s="55">
        <f t="shared" si="596"/>
        <v>1.8</v>
      </c>
      <c r="P380" s="55">
        <f t="shared" si="597"/>
        <v>2.7</v>
      </c>
      <c r="Q380" s="55">
        <f>MROUND(IF(AND(J380 = "", L380 = ""), I380 * recipe11Scale, IF(ISNA(CONVERT(O380, "kg", L380)), CONVERT(P380 * recipe11Scale, "l", L380), CONVERT(O380 * recipe11Scale, "kg", L380))), roundTo)</f>
        <v>5</v>
      </c>
      <c r="R380" s="56">
        <f t="shared" si="598"/>
        <v>1.125</v>
      </c>
      <c r="S380" s="56">
        <f t="shared" si="599"/>
        <v>0</v>
      </c>
      <c r="T380" s="55">
        <f t="shared" si="600"/>
        <v>0</v>
      </c>
      <c r="V380" s="52" t="b">
        <f>INDEX(itemPrepMethods, MATCH(K380, itemNames, 0))="chop"</f>
        <v>1</v>
      </c>
      <c r="W380" s="66">
        <f t="shared" si="601"/>
        <v>5</v>
      </c>
      <c r="X380" s="67" t="str">
        <f t="shared" si="602"/>
        <v/>
      </c>
      <c r="Y380" s="67" t="str">
        <f t="shared" si="603"/>
        <v>chopped potatoes</v>
      </c>
      <c r="Z380" s="68"/>
      <c r="AA380" s="52" t="b">
        <f>INDEX(itemPrepMethods, MATCH(K380, itemNames, 0))="soak"</f>
        <v>0</v>
      </c>
      <c r="AB380" s="67" t="str">
        <f t="shared" si="604"/>
        <v/>
      </c>
      <c r="AC380" s="67" t="str">
        <f t="shared" si="605"/>
        <v/>
      </c>
      <c r="AD380" s="67" t="str">
        <f t="shared" si="606"/>
        <v/>
      </c>
      <c r="AE380" s="67"/>
    </row>
    <row r="381" spans="1:31" x14ac:dyDescent="0.25">
      <c r="A381" s="48" t="s">
        <v>22</v>
      </c>
      <c r="B381" s="61">
        <f t="shared" si="593"/>
        <v>7</v>
      </c>
      <c r="C381" s="47" t="str">
        <f t="shared" si="594"/>
        <v/>
      </c>
      <c r="D381" s="48" t="str">
        <f t="shared" si="595"/>
        <v>chopped celery stalks</v>
      </c>
      <c r="I381" s="72">
        <v>11</v>
      </c>
      <c r="J381" s="64"/>
      <c r="K381" s="64" t="s">
        <v>184</v>
      </c>
      <c r="L381" s="65"/>
      <c r="M381" s="55">
        <f>INDEX(itemGPerQty, MATCH(K381, itemNames, 0))</f>
        <v>0</v>
      </c>
      <c r="N381" s="55">
        <f>INDEX(itemMlPerQty, MATCH(K381, itemNames, 0))</f>
        <v>0</v>
      </c>
      <c r="O381" s="55">
        <f t="shared" si="596"/>
        <v>0</v>
      </c>
      <c r="P381" s="55">
        <f t="shared" si="597"/>
        <v>0</v>
      </c>
      <c r="Q381" s="55">
        <f>MROUND(IF(AND(J381 = "", L381 = ""), I381 * recipe11Scale, IF(ISNA(CONVERT(O381, "kg", L381)), CONVERT(P381 * recipe11Scale, "l", L381), CONVERT(O381 * recipe11Scale, "kg", L381))), roundTo)</f>
        <v>7</v>
      </c>
      <c r="R381" s="56">
        <f t="shared" si="598"/>
        <v>0</v>
      </c>
      <c r="S381" s="56">
        <f t="shared" si="599"/>
        <v>0</v>
      </c>
      <c r="T381" s="55">
        <f t="shared" si="600"/>
        <v>7</v>
      </c>
      <c r="V381" s="52" t="b">
        <f>INDEX(itemPrepMethods, MATCH(K381, itemNames, 0))="chop"</f>
        <v>1</v>
      </c>
      <c r="W381" s="66">
        <f t="shared" si="601"/>
        <v>7</v>
      </c>
      <c r="X381" s="67" t="str">
        <f t="shared" si="602"/>
        <v/>
      </c>
      <c r="Y381" s="67" t="str">
        <f t="shared" si="603"/>
        <v>chopped celery stalks</v>
      </c>
      <c r="Z381" s="68"/>
      <c r="AA381" s="52" t="b">
        <f>INDEX(itemPrepMethods, MATCH(K381, itemNames, 0))="soak"</f>
        <v>0</v>
      </c>
      <c r="AB381" s="67" t="str">
        <f t="shared" si="604"/>
        <v/>
      </c>
      <c r="AC381" s="67" t="str">
        <f t="shared" si="605"/>
        <v/>
      </c>
      <c r="AD381" s="67" t="str">
        <f t="shared" si="606"/>
        <v/>
      </c>
      <c r="AE381" s="67"/>
    </row>
    <row r="382" spans="1:31" x14ac:dyDescent="0.25">
      <c r="A382" s="48" t="s">
        <v>22</v>
      </c>
      <c r="B382" s="61">
        <f t="shared" ref="B382" si="607">Q382</f>
        <v>7</v>
      </c>
      <c r="C382" s="47" t="str">
        <f t="shared" ref="C382" si="608">IF(L382="","",L382)</f>
        <v/>
      </c>
      <c r="D382" s="48" t="str">
        <f t="shared" si="595"/>
        <v>chopped silverbeet leaves</v>
      </c>
      <c r="I382" s="72">
        <v>11</v>
      </c>
      <c r="J382" s="64"/>
      <c r="K382" s="64" t="s">
        <v>223</v>
      </c>
      <c r="L382" s="65"/>
      <c r="M382" s="55">
        <f>INDEX(itemGPerQty, MATCH(K382, itemNames, 0))</f>
        <v>0</v>
      </c>
      <c r="N382" s="55">
        <f>INDEX(itemMlPerQty, MATCH(K382, itemNames, 0))</f>
        <v>0</v>
      </c>
      <c r="O382" s="55">
        <f t="shared" si="596"/>
        <v>0</v>
      </c>
      <c r="P382" s="55">
        <f t="shared" si="597"/>
        <v>0</v>
      </c>
      <c r="Q382" s="55">
        <f>MROUND(IF(AND(J382 = "", L382 = ""), I382 * recipe11Scale, IF(ISNA(CONVERT(O382, "kg", L382)), CONVERT(P382 * recipe11Scale, "l", L382), CONVERT(O382 * recipe11Scale, "kg", L382))), roundTo)</f>
        <v>7</v>
      </c>
      <c r="R382" s="56">
        <f t="shared" si="598"/>
        <v>0</v>
      </c>
      <c r="S382" s="56">
        <f t="shared" si="599"/>
        <v>0</v>
      </c>
      <c r="T382" s="55">
        <f t="shared" si="600"/>
        <v>7</v>
      </c>
      <c r="V382" s="52" t="b">
        <f>INDEX(itemPrepMethods, MATCH(K382, itemNames, 0))="chop"</f>
        <v>1</v>
      </c>
      <c r="W382" s="66">
        <f t="shared" si="601"/>
        <v>7</v>
      </c>
      <c r="X382" s="67" t="str">
        <f t="shared" si="602"/>
        <v/>
      </c>
      <c r="Y382" s="67" t="str">
        <f t="shared" si="603"/>
        <v>chopped silverbeet leaves</v>
      </c>
      <c r="Z382" s="68"/>
      <c r="AA382" s="52" t="b">
        <f>INDEX(itemPrepMethods, MATCH(K382, itemNames, 0))="soak"</f>
        <v>0</v>
      </c>
      <c r="AB382" s="67" t="str">
        <f t="shared" si="604"/>
        <v/>
      </c>
      <c r="AC382" s="67" t="str">
        <f t="shared" si="605"/>
        <v/>
      </c>
      <c r="AD382" s="67" t="str">
        <f t="shared" si="606"/>
        <v/>
      </c>
      <c r="AE382" s="67"/>
    </row>
    <row r="383" spans="1:31" x14ac:dyDescent="0.25">
      <c r="A383" s="84"/>
      <c r="B383" s="84"/>
      <c r="C383" s="84"/>
      <c r="D383" s="84"/>
      <c r="I383" s="55"/>
      <c r="L383" s="52"/>
      <c r="M383" s="52"/>
      <c r="N383" s="52"/>
      <c r="W383" s="97"/>
      <c r="X383" s="98"/>
      <c r="Y383" s="98"/>
      <c r="Z383" s="99"/>
      <c r="AB383" s="97"/>
      <c r="AC383" s="97"/>
      <c r="AD383" s="97"/>
      <c r="AE383" s="97"/>
    </row>
    <row r="384" spans="1:31" x14ac:dyDescent="0.25">
      <c r="A384" s="84" t="s">
        <v>190</v>
      </c>
      <c r="B384" s="84"/>
      <c r="C384" s="84"/>
      <c r="D384" s="84"/>
      <c r="I384" s="55"/>
      <c r="L384" s="52"/>
      <c r="M384" s="52"/>
      <c r="N384" s="52"/>
      <c r="W384" s="97"/>
      <c r="X384" s="98"/>
      <c r="Y384" s="98"/>
      <c r="Z384" s="99"/>
      <c r="AB384" s="97"/>
      <c r="AC384" s="97"/>
      <c r="AD384" s="97"/>
      <c r="AE384" s="97"/>
    </row>
    <row r="385" spans="1:31" x14ac:dyDescent="0.25">
      <c r="A385" s="48" t="s">
        <v>22</v>
      </c>
      <c r="B385" s="61">
        <f t="shared" ref="B385" si="609">Q385</f>
        <v>1.25</v>
      </c>
      <c r="C385" s="47" t="str">
        <f t="shared" ref="C385:C386" si="610">IF(L385="","",L385)</f>
        <v/>
      </c>
      <c r="D385" s="48" t="str">
        <f t="shared" ref="D385:D388" si="611">_xlfn.CONCAT(K385, U385)</f>
        <v>tins coconut cream</v>
      </c>
      <c r="I385" s="72">
        <v>2</v>
      </c>
      <c r="J385" s="64"/>
      <c r="K385" s="64" t="s">
        <v>118</v>
      </c>
      <c r="L385" s="65"/>
      <c r="M385" s="55">
        <f>INDEX(itemGPerQty, MATCH(K385, itemNames, 0))</f>
        <v>0</v>
      </c>
      <c r="N385" s="55">
        <f>INDEX(itemMlPerQty, MATCH(K385, itemNames, 0))</f>
        <v>0</v>
      </c>
      <c r="O385" s="55">
        <f>IF(J385 = "", I385 * M385, IF(ISNA(CONVERT(I385, J385, "kg")), CONVERT(I385, J385, "l") * IF(N385 &lt;&gt; 0, M385 / N385, 0), CONVERT(I385, J385, "kg")))</f>
        <v>0</v>
      </c>
      <c r="P385" s="55">
        <f>IF(J385 = "", I385 * N385, IF(ISNA(CONVERT(I385, J385, "l")), CONVERT(I385, J385, "kg") * IF(M385 &lt;&gt; 0, N385 / M385, 0), CONVERT(I385, J385, "l")))</f>
        <v>0</v>
      </c>
      <c r="Q385" s="55">
        <f>MROUND(IF(AND(J385 = "", L385 = ""), I385 * recipe11Scale, IF(ISNA(CONVERT(O385, "kg", L385)), CONVERT(P385 * recipe11Scale, "l", L385), CONVERT(O385 * recipe11Scale, "kg", L385))), roundTo)</f>
        <v>1.25</v>
      </c>
      <c r="R385" s="56">
        <f>IF(L385 = "", Q385 * M385, IF(ISNA(CONVERT(Q385, L385, "kg")), CONVERT(Q385, L385, "l") * IF(N385 &lt;&gt; 0, M385 / N385, 0), CONVERT(Q385, L385, "kg")))</f>
        <v>0</v>
      </c>
      <c r="S385" s="56">
        <f>IF(R385 = 0, IF(L385 = "", Q385 * N385, IF(ISNA(CONVERT(Q385, L385, "l")), CONVERT(Q385, L385, "kg") * IF(M385 &lt;&gt; 0, N385 / M385, 0), CONVERT(Q385, L385, "l"))), 0)</f>
        <v>0</v>
      </c>
      <c r="T385" s="55">
        <f>IF(AND(R385 = 0, S385 = 0, J385 = "", L385 = ""), Q385, 0)</f>
        <v>1.25</v>
      </c>
      <c r="V385" s="52" t="b">
        <f>INDEX(itemPrepMethods, MATCH(K385, itemNames, 0))="chop"</f>
        <v>0</v>
      </c>
      <c r="W385" s="66" t="str">
        <f>IF(V385, Q385, "")</f>
        <v/>
      </c>
      <c r="X385" s="67" t="str">
        <f t="shared" ref="X385" si="612">IF(V385, IF(L385 = "", "", L385), "")</f>
        <v/>
      </c>
      <c r="Y385" s="67" t="str">
        <f>IF(V385, K385, "")</f>
        <v/>
      </c>
      <c r="Z385" s="68"/>
      <c r="AA385" s="52" t="b">
        <f>INDEX(itemPrepMethods, MATCH(K385, itemNames, 0))="soak"</f>
        <v>0</v>
      </c>
      <c r="AB385" s="67" t="str">
        <f>IF(AA385, Q385, "")</f>
        <v/>
      </c>
      <c r="AC385" s="67" t="str">
        <f>IF(AA385, IF(L385 = "", "", L385), "")</f>
        <v/>
      </c>
      <c r="AD385" s="67" t="str">
        <f>IF(AA385, K385, "")</f>
        <v/>
      </c>
      <c r="AE385" s="67"/>
    </row>
    <row r="386" spans="1:31" x14ac:dyDescent="0.25">
      <c r="A386" s="48" t="s">
        <v>22</v>
      </c>
      <c r="B386" s="61"/>
      <c r="C386" s="47" t="str">
        <f t="shared" si="610"/>
        <v/>
      </c>
      <c r="D386" s="48" t="str">
        <f t="shared" si="611"/>
        <v>cooked split peas from step 1</v>
      </c>
      <c r="I386" s="55"/>
      <c r="L386" s="52"/>
      <c r="M386" s="52"/>
      <c r="N386" s="52"/>
      <c r="O386" s="52"/>
      <c r="P386" s="52"/>
      <c r="Q386" s="52"/>
      <c r="R386" s="52"/>
      <c r="S386" s="52"/>
      <c r="T386" s="52"/>
      <c r="U386" s="52" t="s">
        <v>298</v>
      </c>
      <c r="W386" s="66"/>
      <c r="X386" s="67"/>
      <c r="Y386" s="67"/>
      <c r="Z386" s="68"/>
      <c r="AB386" s="67"/>
      <c r="AC386" s="67"/>
      <c r="AD386" s="67"/>
      <c r="AE386" s="67"/>
    </row>
    <row r="387" spans="1:31" x14ac:dyDescent="0.25">
      <c r="A387" s="48" t="s">
        <v>22</v>
      </c>
      <c r="B387" s="61"/>
      <c r="C387" s="47" t="str">
        <f>IF(L387="","",L387)</f>
        <v/>
      </c>
      <c r="D387" s="48" t="str">
        <f t="shared" si="611"/>
        <v>water, if required</v>
      </c>
      <c r="I387" s="55"/>
      <c r="K387" s="64" t="s">
        <v>49</v>
      </c>
      <c r="L387" s="52"/>
      <c r="M387" s="52"/>
      <c r="N387" s="52"/>
      <c r="O387" s="52"/>
      <c r="P387" s="52"/>
      <c r="U387" s="52" t="s">
        <v>273</v>
      </c>
      <c r="V387" s="52" t="b">
        <f>INDEX(itemPrepMethods, MATCH(K387, itemNames, 0))="chop"</f>
        <v>0</v>
      </c>
      <c r="W387" s="66" t="str">
        <f t="shared" ref="W387:W388" si="613">IF(V387, Q387, "")</f>
        <v/>
      </c>
      <c r="X387" s="67" t="str">
        <f t="shared" ref="X387:X388" si="614">IF(V387, IF(L387 = "", "", L387), "")</f>
        <v/>
      </c>
      <c r="Y387" s="67" t="str">
        <f t="shared" ref="Y387:Y388" si="615">IF(V387, K387, "")</f>
        <v/>
      </c>
      <c r="Z387" s="68"/>
      <c r="AA387" s="52" t="b">
        <f>INDEX(itemPrepMethods, MATCH(K387, itemNames, 0))="soak"</f>
        <v>0</v>
      </c>
      <c r="AB387" s="67" t="str">
        <f t="shared" ref="AB387:AB388" si="616">IF(AA387, Q387, "")</f>
        <v/>
      </c>
      <c r="AC387" s="67" t="str">
        <f t="shared" ref="AC387:AC388" si="617">IF(AA387, IF(L387 = "", "", L387), "")</f>
        <v/>
      </c>
      <c r="AD387" s="67" t="str">
        <f t="shared" ref="AD387:AD388" si="618">IF(AA387, K387, "")</f>
        <v/>
      </c>
      <c r="AE387" s="67"/>
    </row>
    <row r="388" spans="1:31" x14ac:dyDescent="0.25">
      <c r="A388" s="48" t="s">
        <v>22</v>
      </c>
      <c r="D388" s="48" t="str">
        <f t="shared" si="611"/>
        <v>salt, to taste</v>
      </c>
      <c r="I388" s="55"/>
      <c r="K388" s="64" t="s">
        <v>11</v>
      </c>
      <c r="U388" s="54" t="s">
        <v>272</v>
      </c>
      <c r="V388" s="52" t="b">
        <f>INDEX(itemPrepMethods, MATCH(K388, itemNames, 0))="chop"</f>
        <v>0</v>
      </c>
      <c r="W388" s="66" t="str">
        <f t="shared" si="613"/>
        <v/>
      </c>
      <c r="X388" s="67" t="str">
        <f t="shared" si="614"/>
        <v/>
      </c>
      <c r="Y388" s="67" t="str">
        <f t="shared" si="615"/>
        <v/>
      </c>
      <c r="Z388" s="68"/>
      <c r="AA388" s="52" t="b">
        <f>INDEX(itemPrepMethods, MATCH(K388, itemNames, 0))="soak"</f>
        <v>0</v>
      </c>
      <c r="AB388" s="67" t="str">
        <f t="shared" si="616"/>
        <v/>
      </c>
      <c r="AC388" s="67" t="str">
        <f t="shared" si="617"/>
        <v/>
      </c>
      <c r="AD388" s="67" t="str">
        <f t="shared" si="618"/>
        <v/>
      </c>
      <c r="AE388" s="67"/>
    </row>
    <row r="389" spans="1:31" x14ac:dyDescent="0.25">
      <c r="A389" s="84"/>
      <c r="B389" s="84"/>
      <c r="C389" s="84"/>
      <c r="D389" s="84"/>
      <c r="I389" s="52"/>
      <c r="L389" s="52"/>
    </row>
    <row r="390" spans="1:31" x14ac:dyDescent="0.25">
      <c r="A390" s="84" t="s">
        <v>365</v>
      </c>
      <c r="B390" s="84"/>
      <c r="C390" s="84"/>
      <c r="D390" s="84"/>
      <c r="I390" s="52"/>
      <c r="L390" s="52"/>
    </row>
    <row r="391" spans="1:31" ht="15.75" x14ac:dyDescent="0.25">
      <c r="A391" s="87" t="s">
        <v>38</v>
      </c>
      <c r="B391" s="87"/>
      <c r="C391" s="87"/>
      <c r="D391" s="87"/>
    </row>
    <row r="392" spans="1:31" ht="15.75" x14ac:dyDescent="0.25">
      <c r="A392" s="89" t="s">
        <v>45</v>
      </c>
      <c r="B392" s="89"/>
      <c r="C392" s="89"/>
      <c r="D392" s="89"/>
    </row>
    <row r="397" spans="1:31" ht="15.75" x14ac:dyDescent="0.25">
      <c r="A397" s="87" t="s">
        <v>175</v>
      </c>
      <c r="B397" s="87"/>
      <c r="C397" s="87"/>
      <c r="D397" s="87"/>
    </row>
    <row r="399" spans="1:31" x14ac:dyDescent="0.25">
      <c r="D399" s="48" t="s">
        <v>246</v>
      </c>
    </row>
    <row r="400" spans="1:31" x14ac:dyDescent="0.25">
      <c r="D400" s="48" t="s">
        <v>176</v>
      </c>
    </row>
    <row r="401" spans="4:4" x14ac:dyDescent="0.25">
      <c r="D401" s="48" t="s">
        <v>247</v>
      </c>
    </row>
    <row r="402" spans="4:4" x14ac:dyDescent="0.25">
      <c r="D402" s="48" t="s">
        <v>177</v>
      </c>
    </row>
  </sheetData>
  <mergeCells count="207">
    <mergeCell ref="A292:D292"/>
    <mergeCell ref="A293:D293"/>
    <mergeCell ref="A294:D294"/>
    <mergeCell ref="A1:D1"/>
    <mergeCell ref="F1:G1"/>
    <mergeCell ref="A2:D2"/>
    <mergeCell ref="A3:D3"/>
    <mergeCell ref="A4:D4"/>
    <mergeCell ref="A14:D14"/>
    <mergeCell ref="A15:D15"/>
    <mergeCell ref="A203:D203"/>
    <mergeCell ref="A205:D205"/>
    <mergeCell ref="A209:D209"/>
    <mergeCell ref="A240:D240"/>
    <mergeCell ref="A245:D245"/>
    <mergeCell ref="A246:D246"/>
    <mergeCell ref="A248:D248"/>
    <mergeCell ref="A295:D295"/>
    <mergeCell ref="A249:D249"/>
    <mergeCell ref="A250:D250"/>
    <mergeCell ref="A251:D251"/>
    <mergeCell ref="A256:D256"/>
    <mergeCell ref="A257:D257"/>
    <mergeCell ref="A259:D259"/>
    <mergeCell ref="A260:D260"/>
    <mergeCell ref="A264:D264"/>
    <mergeCell ref="A265:D265"/>
    <mergeCell ref="A266:D266"/>
    <mergeCell ref="A268:D268"/>
    <mergeCell ref="A267:D267"/>
    <mergeCell ref="A271:D271"/>
    <mergeCell ref="A272:D272"/>
    <mergeCell ref="A276:D276"/>
    <mergeCell ref="A277:D277"/>
    <mergeCell ref="A185:D185"/>
    <mergeCell ref="A189:D189"/>
    <mergeCell ref="A190:D190"/>
    <mergeCell ref="A191:D191"/>
    <mergeCell ref="A192:D192"/>
    <mergeCell ref="A193:D193"/>
    <mergeCell ref="A194:D194"/>
    <mergeCell ref="A198:D198"/>
    <mergeCell ref="A199:D199"/>
    <mergeCell ref="A57:D57"/>
    <mergeCell ref="F87:G87"/>
    <mergeCell ref="A90:D90"/>
    <mergeCell ref="A92:D92"/>
    <mergeCell ref="A93:D93"/>
    <mergeCell ref="A97:D97"/>
    <mergeCell ref="A98:D98"/>
    <mergeCell ref="A101:D101"/>
    <mergeCell ref="A102:D102"/>
    <mergeCell ref="A85:D85"/>
    <mergeCell ref="A87:D87"/>
    <mergeCell ref="A141:D141"/>
    <mergeCell ref="A370:D370"/>
    <mergeCell ref="A332:D332"/>
    <mergeCell ref="A299:D299"/>
    <mergeCell ref="A304:D304"/>
    <mergeCell ref="A314:D314"/>
    <mergeCell ref="A313:D313"/>
    <mergeCell ref="A319:D319"/>
    <mergeCell ref="A320:D320"/>
    <mergeCell ref="A321:D321"/>
    <mergeCell ref="A322:D322"/>
    <mergeCell ref="A328:D328"/>
    <mergeCell ref="A344:D344"/>
    <mergeCell ref="A345:D345"/>
    <mergeCell ref="A351:D351"/>
    <mergeCell ref="A352:D352"/>
    <mergeCell ref="A356:D356"/>
    <mergeCell ref="A300:D300"/>
    <mergeCell ref="A301:D301"/>
    <mergeCell ref="A330:D330"/>
    <mergeCell ref="A331:D331"/>
    <mergeCell ref="A363:D363"/>
    <mergeCell ref="A181:D181"/>
    <mergeCell ref="A184:D184"/>
    <mergeCell ref="A119:D119"/>
    <mergeCell ref="A120:D120"/>
    <mergeCell ref="A122:D122"/>
    <mergeCell ref="A126:D126"/>
    <mergeCell ref="A127:D127"/>
    <mergeCell ref="A131:D131"/>
    <mergeCell ref="A132:D132"/>
    <mergeCell ref="A138:D138"/>
    <mergeCell ref="A139:D139"/>
    <mergeCell ref="F124:G124"/>
    <mergeCell ref="F147:G147"/>
    <mergeCell ref="F179:G179"/>
    <mergeCell ref="F211:G211"/>
    <mergeCell ref="F237:G237"/>
    <mergeCell ref="A147:D147"/>
    <mergeCell ref="A148:D148"/>
    <mergeCell ref="A179:D179"/>
    <mergeCell ref="A218:D218"/>
    <mergeCell ref="A221:D221"/>
    <mergeCell ref="A222:D222"/>
    <mergeCell ref="A224:D224"/>
    <mergeCell ref="A225:D225"/>
    <mergeCell ref="A229:D229"/>
    <mergeCell ref="A230:D230"/>
    <mergeCell ref="A124:D124"/>
    <mergeCell ref="A125:D125"/>
    <mergeCell ref="A149:D149"/>
    <mergeCell ref="A144:D144"/>
    <mergeCell ref="A156:D156"/>
    <mergeCell ref="A160:D160"/>
    <mergeCell ref="A157:D157"/>
    <mergeCell ref="A142:D142"/>
    <mergeCell ref="A143:D143"/>
    <mergeCell ref="A383:D383"/>
    <mergeCell ref="A384:D384"/>
    <mergeCell ref="A389:D389"/>
    <mergeCell ref="A390:D390"/>
    <mergeCell ref="A397:D397"/>
    <mergeCell ref="F296:G296"/>
    <mergeCell ref="F263:G263"/>
    <mergeCell ref="F363:G363"/>
    <mergeCell ref="F330:G330"/>
    <mergeCell ref="A333:D333"/>
    <mergeCell ref="A337:D337"/>
    <mergeCell ref="A338:D338"/>
    <mergeCell ref="A392:D392"/>
    <mergeCell ref="A329:D329"/>
    <mergeCell ref="A298:D298"/>
    <mergeCell ref="A303:D303"/>
    <mergeCell ref="A279:D279"/>
    <mergeCell ref="A280:D280"/>
    <mergeCell ref="A282:D282"/>
    <mergeCell ref="A281:D281"/>
    <mergeCell ref="A283:D283"/>
    <mergeCell ref="A284:D284"/>
    <mergeCell ref="A285:D285"/>
    <mergeCell ref="A286:D286"/>
    <mergeCell ref="A50:D50"/>
    <mergeCell ref="A45:D45"/>
    <mergeCell ref="A49:D49"/>
    <mergeCell ref="A42:D42"/>
    <mergeCell ref="A46:D46"/>
    <mergeCell ref="A61:D61"/>
    <mergeCell ref="A62:D62"/>
    <mergeCell ref="A391:D391"/>
    <mergeCell ref="A364:D364"/>
    <mergeCell ref="A263:D263"/>
    <mergeCell ref="A88:D88"/>
    <mergeCell ref="A296:D296"/>
    <mergeCell ref="A297:D297"/>
    <mergeCell ref="A180:D180"/>
    <mergeCell ref="A211:D211"/>
    <mergeCell ref="A212:D212"/>
    <mergeCell ref="A214:D214"/>
    <mergeCell ref="A217:D217"/>
    <mergeCell ref="A237:D237"/>
    <mergeCell ref="A238:D238"/>
    <mergeCell ref="A170:D170"/>
    <mergeCell ref="A171:D171"/>
    <mergeCell ref="A177:D177"/>
    <mergeCell ref="A178:D178"/>
    <mergeCell ref="A358:D358"/>
    <mergeCell ref="A359:D359"/>
    <mergeCell ref="A371:D371"/>
    <mergeCell ref="A150:D150"/>
    <mergeCell ref="A365:D365"/>
    <mergeCell ref="A366:D366"/>
    <mergeCell ref="A79:D79"/>
    <mergeCell ref="A80:D80"/>
    <mergeCell ref="A81:D81"/>
    <mergeCell ref="A82:D82"/>
    <mergeCell ref="A84:D84"/>
    <mergeCell ref="A182:D182"/>
    <mergeCell ref="A113:D113"/>
    <mergeCell ref="A161:D161"/>
    <mergeCell ref="A164:D164"/>
    <mergeCell ref="A165:D165"/>
    <mergeCell ref="A213:D213"/>
    <mergeCell ref="A239:D239"/>
    <mergeCell ref="A89:D89"/>
    <mergeCell ref="A107:D107"/>
    <mergeCell ref="A108:D108"/>
    <mergeCell ref="A112:D112"/>
    <mergeCell ref="A115:D115"/>
    <mergeCell ref="A116:D116"/>
    <mergeCell ref="F16:G16"/>
    <mergeCell ref="A17:D17"/>
    <mergeCell ref="A18:D18"/>
    <mergeCell ref="A19:D19"/>
    <mergeCell ref="A26:D26"/>
    <mergeCell ref="A27:D27"/>
    <mergeCell ref="A34:D34"/>
    <mergeCell ref="A377:D377"/>
    <mergeCell ref="A378:D378"/>
    <mergeCell ref="A367:D367"/>
    <mergeCell ref="A368:D368"/>
    <mergeCell ref="A64:D64"/>
    <mergeCell ref="A66:D66"/>
    <mergeCell ref="A67:D67"/>
    <mergeCell ref="A71:D71"/>
    <mergeCell ref="A72:D72"/>
    <mergeCell ref="A39:D39"/>
    <mergeCell ref="F39:G39"/>
    <mergeCell ref="F61:G61"/>
    <mergeCell ref="A40:D40"/>
    <mergeCell ref="A41:D41"/>
    <mergeCell ref="A63:D63"/>
    <mergeCell ref="A16:D16"/>
    <mergeCell ref="A357:D357"/>
  </mergeCells>
  <conditionalFormatting sqref="M16:T16 M298:T299 M332:T363 M41:T61 M239:T239 M63:T87 M95:T96 M99:T100 M103:T106 M109:T111 M114:T114 M117:T118 M123:T124 M128:T130 M133:T140 M144:T147 M149:T179 M182:T183 M186:T187 M195:T197 M200:T203 M207:T211 M213:T237 M241:T244 M247:T247 M252:T255 M258:T258 M261:T263 M268:T268 M296:T296 M302:T330 M365:T1048576 M18:T39 M89:T91 M265:T266">
    <cfRule type="cellIs" dxfId="184" priority="185" operator="equal">
      <formula>0</formula>
    </cfRule>
    <cfRule type="cellIs" dxfId="183" priority="186" operator="equal">
      <formula>0</formula>
    </cfRule>
  </conditionalFormatting>
  <conditionalFormatting sqref="M40:T40">
    <cfRule type="cellIs" dxfId="182" priority="183" operator="equal">
      <formula>0</formula>
    </cfRule>
    <cfRule type="cellIs" dxfId="181" priority="184" operator="equal">
      <formula>0</formula>
    </cfRule>
  </conditionalFormatting>
  <conditionalFormatting sqref="M94:T94">
    <cfRule type="cellIs" dxfId="180" priority="159" operator="equal">
      <formula>0</formula>
    </cfRule>
    <cfRule type="cellIs" dxfId="179" priority="160" operator="equal">
      <formula>0</formula>
    </cfRule>
  </conditionalFormatting>
  <conditionalFormatting sqref="M92:T93">
    <cfRule type="cellIs" dxfId="178" priority="161" operator="equal">
      <formula>0</formula>
    </cfRule>
    <cfRule type="cellIs" dxfId="177" priority="162" operator="equal">
      <formula>0</formula>
    </cfRule>
  </conditionalFormatting>
  <conditionalFormatting sqref="M184:T185">
    <cfRule type="cellIs" dxfId="176" priority="139" operator="equal">
      <formula>0</formula>
    </cfRule>
    <cfRule type="cellIs" dxfId="175" priority="140" operator="equal">
      <formula>0</formula>
    </cfRule>
  </conditionalFormatting>
  <conditionalFormatting sqref="M181:T181">
    <cfRule type="cellIs" dxfId="174" priority="175" operator="equal">
      <formula>0</formula>
    </cfRule>
    <cfRule type="cellIs" dxfId="173" priority="176" operator="equal">
      <formula>0</formula>
    </cfRule>
  </conditionalFormatting>
  <conditionalFormatting sqref="M115:T116">
    <cfRule type="cellIs" dxfId="172" priority="149" operator="equal">
      <formula>0</formula>
    </cfRule>
    <cfRule type="cellIs" dxfId="171" priority="150" operator="equal">
      <formula>0</formula>
    </cfRule>
  </conditionalFormatting>
  <conditionalFormatting sqref="M188:T188">
    <cfRule type="cellIs" dxfId="170" priority="137" operator="equal">
      <formula>0</formula>
    </cfRule>
    <cfRule type="cellIs" dxfId="169" priority="138" operator="equal">
      <formula>0</formula>
    </cfRule>
  </conditionalFormatting>
  <conditionalFormatting sqref="M97:T98">
    <cfRule type="cellIs" dxfId="168" priority="157" operator="equal">
      <formula>0</formula>
    </cfRule>
    <cfRule type="cellIs" dxfId="167" priority="158" operator="equal">
      <formula>0</formula>
    </cfRule>
  </conditionalFormatting>
  <conditionalFormatting sqref="M101:T102">
    <cfRule type="cellIs" dxfId="166" priority="155" operator="equal">
      <formula>0</formula>
    </cfRule>
    <cfRule type="cellIs" dxfId="165" priority="156" operator="equal">
      <formula>0</formula>
    </cfRule>
  </conditionalFormatting>
  <conditionalFormatting sqref="M107:T108">
    <cfRule type="cellIs" dxfId="164" priority="153" operator="equal">
      <formula>0</formula>
    </cfRule>
    <cfRule type="cellIs" dxfId="163" priority="154" operator="equal">
      <formula>0</formula>
    </cfRule>
  </conditionalFormatting>
  <conditionalFormatting sqref="M112:T113">
    <cfRule type="cellIs" dxfId="162" priority="151" operator="equal">
      <formula>0</formula>
    </cfRule>
    <cfRule type="cellIs" dxfId="161" priority="152" operator="equal">
      <formula>0</formula>
    </cfRule>
  </conditionalFormatting>
  <conditionalFormatting sqref="M204:T205">
    <cfRule type="cellIs" dxfId="160" priority="127" operator="equal">
      <formula>0</formula>
    </cfRule>
    <cfRule type="cellIs" dxfId="159" priority="128" operator="equal">
      <formula>0</formula>
    </cfRule>
  </conditionalFormatting>
  <conditionalFormatting sqref="M119:T122">
    <cfRule type="cellIs" dxfId="158" priority="147" operator="equal">
      <formula>0</formula>
    </cfRule>
    <cfRule type="cellIs" dxfId="157" priority="148" operator="equal">
      <formula>0</formula>
    </cfRule>
  </conditionalFormatting>
  <conditionalFormatting sqref="M126:T127">
    <cfRule type="cellIs" dxfId="156" priority="145" operator="equal">
      <formula>0</formula>
    </cfRule>
    <cfRule type="cellIs" dxfId="155" priority="146" operator="equal">
      <formula>0</formula>
    </cfRule>
  </conditionalFormatting>
  <conditionalFormatting sqref="M131:T134">
    <cfRule type="cellIs" dxfId="154" priority="143" operator="equal">
      <formula>0</formula>
    </cfRule>
    <cfRule type="cellIs" dxfId="153" priority="144" operator="equal">
      <formula>0</formula>
    </cfRule>
  </conditionalFormatting>
  <conditionalFormatting sqref="M141:T143">
    <cfRule type="cellIs" dxfId="152" priority="141" operator="equal">
      <formula>0</formula>
    </cfRule>
    <cfRule type="cellIs" dxfId="151" priority="142" operator="equal">
      <formula>0</formula>
    </cfRule>
  </conditionalFormatting>
  <conditionalFormatting sqref="M189:T190">
    <cfRule type="cellIs" dxfId="150" priority="135" operator="equal">
      <formula>0</formula>
    </cfRule>
    <cfRule type="cellIs" dxfId="149" priority="136" operator="equal">
      <formula>0</formula>
    </cfRule>
  </conditionalFormatting>
  <conditionalFormatting sqref="M191:T192">
    <cfRule type="cellIs" dxfId="148" priority="133" operator="equal">
      <formula>0</formula>
    </cfRule>
    <cfRule type="cellIs" dxfId="147" priority="134" operator="equal">
      <formula>0</formula>
    </cfRule>
  </conditionalFormatting>
  <conditionalFormatting sqref="M193:T194">
    <cfRule type="cellIs" dxfId="146" priority="131" operator="equal">
      <formula>0</formula>
    </cfRule>
    <cfRule type="cellIs" dxfId="145" priority="132" operator="equal">
      <formula>0</formula>
    </cfRule>
  </conditionalFormatting>
  <conditionalFormatting sqref="M198:T199">
    <cfRule type="cellIs" dxfId="144" priority="129" operator="equal">
      <formula>0</formula>
    </cfRule>
    <cfRule type="cellIs" dxfId="143" priority="130" operator="equal">
      <formula>0</formula>
    </cfRule>
  </conditionalFormatting>
  <conditionalFormatting sqref="M206:T206">
    <cfRule type="cellIs" dxfId="142" priority="125" operator="equal">
      <formula>0</formula>
    </cfRule>
    <cfRule type="cellIs" dxfId="141" priority="126" operator="equal">
      <formula>0</formula>
    </cfRule>
  </conditionalFormatting>
  <conditionalFormatting sqref="M208:T209">
    <cfRule type="cellIs" dxfId="140" priority="123" operator="equal">
      <formula>0</formula>
    </cfRule>
    <cfRule type="cellIs" dxfId="139" priority="124" operator="equal">
      <formula>0</formula>
    </cfRule>
  </conditionalFormatting>
  <conditionalFormatting sqref="M240:T240">
    <cfRule type="cellIs" dxfId="138" priority="121" operator="equal">
      <formula>0</formula>
    </cfRule>
    <cfRule type="cellIs" dxfId="137" priority="122" operator="equal">
      <formula>0</formula>
    </cfRule>
  </conditionalFormatting>
  <conditionalFormatting sqref="M245:T246">
    <cfRule type="cellIs" dxfId="136" priority="119" operator="equal">
      <formula>0</formula>
    </cfRule>
    <cfRule type="cellIs" dxfId="135" priority="120" operator="equal">
      <formula>0</formula>
    </cfRule>
  </conditionalFormatting>
  <conditionalFormatting sqref="M248:T249">
    <cfRule type="cellIs" dxfId="134" priority="117" operator="equal">
      <formula>0</formula>
    </cfRule>
    <cfRule type="cellIs" dxfId="133" priority="118" operator="equal">
      <formula>0</formula>
    </cfRule>
  </conditionalFormatting>
  <conditionalFormatting sqref="M250:T251">
    <cfRule type="cellIs" dxfId="132" priority="115" operator="equal">
      <formula>0</formula>
    </cfRule>
    <cfRule type="cellIs" dxfId="131" priority="116" operator="equal">
      <formula>0</formula>
    </cfRule>
  </conditionalFormatting>
  <conditionalFormatting sqref="M256:T257">
    <cfRule type="cellIs" dxfId="130" priority="113" operator="equal">
      <formula>0</formula>
    </cfRule>
    <cfRule type="cellIs" dxfId="129" priority="114" operator="equal">
      <formula>0</formula>
    </cfRule>
  </conditionalFormatting>
  <conditionalFormatting sqref="M259:T260">
    <cfRule type="cellIs" dxfId="128" priority="111" operator="equal">
      <formula>0</formula>
    </cfRule>
    <cfRule type="cellIs" dxfId="127" priority="112" operator="equal">
      <formula>0</formula>
    </cfRule>
  </conditionalFormatting>
  <conditionalFormatting sqref="M267:T267">
    <cfRule type="cellIs" dxfId="126" priority="109" operator="equal">
      <formula>0</formula>
    </cfRule>
    <cfRule type="cellIs" dxfId="125" priority="110" operator="equal">
      <formula>0</formula>
    </cfRule>
  </conditionalFormatting>
  <conditionalFormatting sqref="M269:T269">
    <cfRule type="cellIs" dxfId="124" priority="107" operator="equal">
      <formula>0</formula>
    </cfRule>
    <cfRule type="cellIs" dxfId="123" priority="108" operator="equal">
      <formula>0</formula>
    </cfRule>
  </conditionalFormatting>
  <conditionalFormatting sqref="M270:T270">
    <cfRule type="cellIs" dxfId="122" priority="105" operator="equal">
      <formula>0</formula>
    </cfRule>
    <cfRule type="cellIs" dxfId="121" priority="106" operator="equal">
      <formula>0</formula>
    </cfRule>
  </conditionalFormatting>
  <conditionalFormatting sqref="M272:T272">
    <cfRule type="cellIs" dxfId="120" priority="103" operator="equal">
      <formula>0</formula>
    </cfRule>
    <cfRule type="cellIs" dxfId="119" priority="104" operator="equal">
      <formula>0</formula>
    </cfRule>
  </conditionalFormatting>
  <conditionalFormatting sqref="M271:T271">
    <cfRule type="cellIs" dxfId="118" priority="101" operator="equal">
      <formula>0</formula>
    </cfRule>
    <cfRule type="cellIs" dxfId="117" priority="102" operator="equal">
      <formula>0</formula>
    </cfRule>
  </conditionalFormatting>
  <conditionalFormatting sqref="M275:T275">
    <cfRule type="cellIs" dxfId="116" priority="99" operator="equal">
      <formula>0</formula>
    </cfRule>
    <cfRule type="cellIs" dxfId="115" priority="100" operator="equal">
      <formula>0</formula>
    </cfRule>
  </conditionalFormatting>
  <conditionalFormatting sqref="M273:T273">
    <cfRule type="cellIs" dxfId="114" priority="97" operator="equal">
      <formula>0</formula>
    </cfRule>
    <cfRule type="cellIs" dxfId="113" priority="98" operator="equal">
      <formula>0</formula>
    </cfRule>
  </conditionalFormatting>
  <conditionalFormatting sqref="M274:T274">
    <cfRule type="cellIs" dxfId="112" priority="95" operator="equal">
      <formula>0</formula>
    </cfRule>
    <cfRule type="cellIs" dxfId="111" priority="96" operator="equal">
      <formula>0</formula>
    </cfRule>
  </conditionalFormatting>
  <conditionalFormatting sqref="M277:T277">
    <cfRule type="cellIs" dxfId="110" priority="93" operator="equal">
      <formula>0</formula>
    </cfRule>
    <cfRule type="cellIs" dxfId="109" priority="94" operator="equal">
      <formula>0</formula>
    </cfRule>
  </conditionalFormatting>
  <conditionalFormatting sqref="M276:T276">
    <cfRule type="cellIs" dxfId="108" priority="91" operator="equal">
      <formula>0</formula>
    </cfRule>
    <cfRule type="cellIs" dxfId="107" priority="92" operator="equal">
      <formula>0</formula>
    </cfRule>
  </conditionalFormatting>
  <conditionalFormatting sqref="M278:T278">
    <cfRule type="cellIs" dxfId="106" priority="87" operator="equal">
      <formula>0</formula>
    </cfRule>
    <cfRule type="cellIs" dxfId="105" priority="88" operator="equal">
      <formula>0</formula>
    </cfRule>
  </conditionalFormatting>
  <conditionalFormatting sqref="M279:T279">
    <cfRule type="cellIs" dxfId="104" priority="81" operator="equal">
      <formula>0</formula>
    </cfRule>
    <cfRule type="cellIs" dxfId="103" priority="82" operator="equal">
      <formula>0</formula>
    </cfRule>
  </conditionalFormatting>
  <conditionalFormatting sqref="M280:T280">
    <cfRule type="cellIs" dxfId="102" priority="83" operator="equal">
      <formula>0</formula>
    </cfRule>
    <cfRule type="cellIs" dxfId="101" priority="84" operator="equal">
      <formula>0</formula>
    </cfRule>
  </conditionalFormatting>
  <conditionalFormatting sqref="M282:T282">
    <cfRule type="cellIs" dxfId="100" priority="79" operator="equal">
      <formula>0</formula>
    </cfRule>
    <cfRule type="cellIs" dxfId="99" priority="80" operator="equal">
      <formula>0</formula>
    </cfRule>
  </conditionalFormatting>
  <conditionalFormatting sqref="M281:T281">
    <cfRule type="cellIs" dxfId="98" priority="77" operator="equal">
      <formula>0</formula>
    </cfRule>
    <cfRule type="cellIs" dxfId="97" priority="78" operator="equal">
      <formula>0</formula>
    </cfRule>
  </conditionalFormatting>
  <conditionalFormatting sqref="M283:T283">
    <cfRule type="cellIs" dxfId="96" priority="73" operator="equal">
      <formula>0</formula>
    </cfRule>
    <cfRule type="cellIs" dxfId="95" priority="74" operator="equal">
      <formula>0</formula>
    </cfRule>
  </conditionalFormatting>
  <conditionalFormatting sqref="M284:T284">
    <cfRule type="cellIs" dxfId="94" priority="75" operator="equal">
      <formula>0</formula>
    </cfRule>
    <cfRule type="cellIs" dxfId="93" priority="76" operator="equal">
      <formula>0</formula>
    </cfRule>
  </conditionalFormatting>
  <conditionalFormatting sqref="M286:T286">
    <cfRule type="cellIs" dxfId="92" priority="71" operator="equal">
      <formula>0</formula>
    </cfRule>
    <cfRule type="cellIs" dxfId="91" priority="72" operator="equal">
      <formula>0</formula>
    </cfRule>
  </conditionalFormatting>
  <conditionalFormatting sqref="M291:T291">
    <cfRule type="cellIs" dxfId="90" priority="67" operator="equal">
      <formula>0</formula>
    </cfRule>
    <cfRule type="cellIs" dxfId="89" priority="68" operator="equal">
      <formula>0</formula>
    </cfRule>
  </conditionalFormatting>
  <conditionalFormatting sqref="M285:T285">
    <cfRule type="cellIs" dxfId="88" priority="69" operator="equal">
      <formula>0</formula>
    </cfRule>
    <cfRule type="cellIs" dxfId="87" priority="70" operator="equal">
      <formula>0</formula>
    </cfRule>
  </conditionalFormatting>
  <conditionalFormatting sqref="M289:T289">
    <cfRule type="cellIs" dxfId="86" priority="63" operator="equal">
      <formula>0</formula>
    </cfRule>
    <cfRule type="cellIs" dxfId="85" priority="64" operator="equal">
      <formula>0</formula>
    </cfRule>
  </conditionalFormatting>
  <conditionalFormatting sqref="M290:T290">
    <cfRule type="cellIs" dxfId="84" priority="65" operator="equal">
      <formula>0</formula>
    </cfRule>
    <cfRule type="cellIs" dxfId="83" priority="66" operator="equal">
      <formula>0</formula>
    </cfRule>
  </conditionalFormatting>
  <conditionalFormatting sqref="M288:T288">
    <cfRule type="cellIs" dxfId="82" priority="61" operator="equal">
      <formula>0</formula>
    </cfRule>
    <cfRule type="cellIs" dxfId="81" priority="62" operator="equal">
      <formula>0</formula>
    </cfRule>
  </conditionalFormatting>
  <conditionalFormatting sqref="M287:T287">
    <cfRule type="cellIs" dxfId="80" priority="59" operator="equal">
      <formula>0</formula>
    </cfRule>
    <cfRule type="cellIs" dxfId="79" priority="60" operator="equal">
      <formula>0</formula>
    </cfRule>
  </conditionalFormatting>
  <conditionalFormatting sqref="M292:T292">
    <cfRule type="cellIs" dxfId="78" priority="55" operator="equal">
      <formula>0</formula>
    </cfRule>
    <cfRule type="cellIs" dxfId="77" priority="56" operator="equal">
      <formula>0</formula>
    </cfRule>
  </conditionalFormatting>
  <conditionalFormatting sqref="M293:T293">
    <cfRule type="cellIs" dxfId="76" priority="57" operator="equal">
      <formula>0</formula>
    </cfRule>
    <cfRule type="cellIs" dxfId="75" priority="58" operator="equal">
      <formula>0</formula>
    </cfRule>
  </conditionalFormatting>
  <conditionalFormatting sqref="M294:T294">
    <cfRule type="cellIs" dxfId="74" priority="51" operator="equal">
      <formula>0</formula>
    </cfRule>
    <cfRule type="cellIs" dxfId="73" priority="52" operator="equal">
      <formula>0</formula>
    </cfRule>
  </conditionalFormatting>
  <conditionalFormatting sqref="M295:T295">
    <cfRule type="cellIs" dxfId="72" priority="53" operator="equal">
      <formula>0</formula>
    </cfRule>
    <cfRule type="cellIs" dxfId="71" priority="54" operator="equal">
      <formula>0</formula>
    </cfRule>
  </conditionalFormatting>
  <conditionalFormatting sqref="M300:T302">
    <cfRule type="cellIs" dxfId="70" priority="49" operator="equal">
      <formula>0</formula>
    </cfRule>
    <cfRule type="cellIs" dxfId="69" priority="50" operator="equal">
      <formula>0</formula>
    </cfRule>
  </conditionalFormatting>
  <conditionalFormatting sqref="M17:T17">
    <cfRule type="cellIs" dxfId="68" priority="45" operator="equal">
      <formula>0</formula>
    </cfRule>
    <cfRule type="cellIs" dxfId="67" priority="46" operator="equal">
      <formula>0</formula>
    </cfRule>
  </conditionalFormatting>
  <conditionalFormatting sqref="M62:T62">
    <cfRule type="cellIs" dxfId="66" priority="43" operator="equal">
      <formula>0</formula>
    </cfRule>
    <cfRule type="cellIs" dxfId="65" priority="44" operator="equal">
      <formula>0</formula>
    </cfRule>
  </conditionalFormatting>
  <conditionalFormatting sqref="M88:T88">
    <cfRule type="cellIs" dxfId="64" priority="41" operator="equal">
      <formula>0</formula>
    </cfRule>
    <cfRule type="cellIs" dxfId="63" priority="42" operator="equal">
      <formula>0</formula>
    </cfRule>
  </conditionalFormatting>
  <conditionalFormatting sqref="M125:T125">
    <cfRule type="cellIs" dxfId="62" priority="39" operator="equal">
      <formula>0</formula>
    </cfRule>
    <cfRule type="cellIs" dxfId="61" priority="40" operator="equal">
      <formula>0</formula>
    </cfRule>
  </conditionalFormatting>
  <conditionalFormatting sqref="M148:T148">
    <cfRule type="cellIs" dxfId="60" priority="37" operator="equal">
      <formula>0</formula>
    </cfRule>
    <cfRule type="cellIs" dxfId="59" priority="38" operator="equal">
      <formula>0</formula>
    </cfRule>
  </conditionalFormatting>
  <conditionalFormatting sqref="M180:T180">
    <cfRule type="cellIs" dxfId="58" priority="35" operator="equal">
      <formula>0</formula>
    </cfRule>
    <cfRule type="cellIs" dxfId="57" priority="36" operator="equal">
      <formula>0</formula>
    </cfRule>
  </conditionalFormatting>
  <conditionalFormatting sqref="M212:T212">
    <cfRule type="cellIs" dxfId="56" priority="33" operator="equal">
      <formula>0</formula>
    </cfRule>
    <cfRule type="cellIs" dxfId="55" priority="34" operator="equal">
      <formula>0</formula>
    </cfRule>
  </conditionalFormatting>
  <conditionalFormatting sqref="M238:T238">
    <cfRule type="cellIs" dxfId="54" priority="31" operator="equal">
      <formula>0</formula>
    </cfRule>
    <cfRule type="cellIs" dxfId="53" priority="32" operator="equal">
      <formula>0</formula>
    </cfRule>
  </conditionalFormatting>
  <conditionalFormatting sqref="M264:T264">
    <cfRule type="cellIs" dxfId="52" priority="29" operator="equal">
      <formula>0</formula>
    </cfRule>
    <cfRule type="cellIs" dxfId="51" priority="30" operator="equal">
      <formula>0</formula>
    </cfRule>
  </conditionalFormatting>
  <conditionalFormatting sqref="M297:T297">
    <cfRule type="cellIs" dxfId="50" priority="27" operator="equal">
      <formula>0</formula>
    </cfRule>
    <cfRule type="cellIs" dxfId="49" priority="28" operator="equal">
      <formula>0</formula>
    </cfRule>
  </conditionalFormatting>
  <conditionalFormatting sqref="M331:T331">
    <cfRule type="cellIs" dxfId="48" priority="25" operator="equal">
      <formula>0</formula>
    </cfRule>
    <cfRule type="cellIs" dxfId="47" priority="26" operator="equal">
      <formula>0</formula>
    </cfRule>
  </conditionalFormatting>
  <conditionalFormatting sqref="M364:T364">
    <cfRule type="cellIs" dxfId="46" priority="23" operator="equal">
      <formula>0</formula>
    </cfRule>
    <cfRule type="cellIs" dxfId="45" priority="24" operator="equal">
      <formula>0</formula>
    </cfRule>
  </conditionalFormatting>
  <conditionalFormatting sqref="M1:T1 M3:T4">
    <cfRule type="cellIs" dxfId="44" priority="21" operator="equal">
      <formula>0</formula>
    </cfRule>
    <cfRule type="cellIs" dxfId="43" priority="22" operator="equal">
      <formula>0</formula>
    </cfRule>
  </conditionalFormatting>
  <conditionalFormatting sqref="M2:T2">
    <cfRule type="cellIs" dxfId="42" priority="19" operator="equal">
      <formula>0</formula>
    </cfRule>
    <cfRule type="cellIs" dxfId="41" priority="20" operator="equal">
      <formula>0</formula>
    </cfRule>
  </conditionalFormatting>
  <conditionalFormatting sqref="M5:T5">
    <cfRule type="cellIs" dxfId="40" priority="17" operator="equal">
      <formula>0</formula>
    </cfRule>
    <cfRule type="cellIs" dxfId="39" priority="18" operator="equal">
      <formula>0</formula>
    </cfRule>
  </conditionalFormatting>
  <conditionalFormatting sqref="M6:T6">
    <cfRule type="cellIs" dxfId="38" priority="15" operator="equal">
      <formula>0</formula>
    </cfRule>
    <cfRule type="cellIs" dxfId="37" priority="16" operator="equal">
      <formula>0</formula>
    </cfRule>
  </conditionalFormatting>
  <conditionalFormatting sqref="M7:T7">
    <cfRule type="cellIs" dxfId="36" priority="13" operator="equal">
      <formula>0</formula>
    </cfRule>
    <cfRule type="cellIs" dxfId="35" priority="14" operator="equal">
      <formula>0</formula>
    </cfRule>
  </conditionalFormatting>
  <conditionalFormatting sqref="M8:T8">
    <cfRule type="cellIs" dxfId="34" priority="11" operator="equal">
      <formula>0</formula>
    </cfRule>
    <cfRule type="cellIs" dxfId="33" priority="12" operator="equal">
      <formula>0</formula>
    </cfRule>
  </conditionalFormatting>
  <conditionalFormatting sqref="M9:T9">
    <cfRule type="cellIs" dxfId="32" priority="9" operator="equal">
      <formula>0</formula>
    </cfRule>
    <cfRule type="cellIs" dxfId="31" priority="10" operator="equal">
      <formula>0</formula>
    </cfRule>
  </conditionalFormatting>
  <conditionalFormatting sqref="M10:T10">
    <cfRule type="cellIs" dxfId="30" priority="7" operator="equal">
      <formula>0</formula>
    </cfRule>
    <cfRule type="cellIs" dxfId="29" priority="8" operator="equal">
      <formula>0</formula>
    </cfRule>
  </conditionalFormatting>
  <conditionalFormatting sqref="M11:T11">
    <cfRule type="cellIs" dxfId="28" priority="5" operator="equal">
      <formula>0</formula>
    </cfRule>
    <cfRule type="cellIs" dxfId="27" priority="6" operator="equal">
      <formula>0</formula>
    </cfRule>
  </conditionalFormatting>
  <conditionalFormatting sqref="M12:T12">
    <cfRule type="cellIs" dxfId="26" priority="3" operator="equal">
      <formula>0</formula>
    </cfRule>
    <cfRule type="cellIs" dxfId="25" priority="4" operator="equal">
      <formula>0</formula>
    </cfRule>
  </conditionalFormatting>
  <conditionalFormatting sqref="M13:T13">
    <cfRule type="cellIs" dxfId="24" priority="1" operator="equal">
      <formula>0</formula>
    </cfRule>
    <cfRule type="cellIs" dxfId="23" priority="2" operator="equal">
      <formula>0</formula>
    </cfRule>
  </conditionalFormatting>
  <dataValidations count="2">
    <dataValidation type="list" allowBlank="1" showInputMessage="1" showErrorMessage="1" sqref="K43:K44 K231:K234 K47:K48 K123:L123 L59 K65 K68:K70 K73:K78 K215:K216 K219:K220 K223 K83 K226:K228 L141:L146 K158:K159 K162:K163 K166:K169 L174:L176 K172:K176 L313 L319 L321 L325:L328 K334:K337 L386:T386 K362:L362 K369 K385 K387:L388 K20:K24 K28:K38 L34:L38 K372:K383 L334:U334 M361:T361 K51:K55 K91 K95:K96 K99:K100 K103:K106 K114 K117:K118 K128:K130 K133:K137 L138:L139 K145:L146 K140 K144 K151:K155 K183 L188 K186:K188 K200:K201 K195:K197 K206:L210 K241:K244 K247 K252:K255 K258 L261:L262 K269:K270 K273:K275 K278 K287:K291 K302 K305:K329 K339:K361 K5:K13" xr:uid="{E7201FAD-AA48-42E3-BC0A-8F8918B06E93}">
      <formula1>itemNames</formula1>
    </dataValidation>
    <dataValidation type="list" allowBlank="1" showInputMessage="1" showErrorMessage="1" sqref="J43:J44 L219:L220 L215:L216 L73:L78 L223 L51:L55 L68:L70 L65 L47:L48 J65 L226:L228 J68:J70 J73:J78 L43:L44 J144:J146 J117:J118 J231:J234 J215:J216 J219:J220 L231:L234 J223 J83 J133:J137 L158:L159 J158:J159 J162:J163 L162:L163 L166:L169 J166:J169 J172:J173 L172:L173 J322:J324 L314:L318 J314:J318 J320 L320 L329 J329 L322:L324 J335:J337 L335:L337 J339:J344 J346:J351 J353:J356 J358 L28:L38 J360 L369 J369 J385 L385 J20:J24 L20:L24 J28:J38 L339:L361 J47:J48 J51:J55 L83 L91 J91 J95:J96 L95:L96 L99:L100 J99:J100 L117:L118 L103:L106 J103:J106 J114 L114 J128:J130 L128:L130 L133:L137 J140 L140 L144:L146 L151:L155 J151:J155 L183 J183 J186:J187 L186:L187 J200:J201 L195:L197 J195:J197 L200:L201 J226:J228 L241:L244 J241:J244 J247 L247 L252:L255 J252:J255 L258 J258 L269:L270 J269:J270 L273:L275 J273:J275 J278 L278 J287:J291 L287:L291 J302 L302 J305:J312 L305:L312 J372:J383 L372:L383 J5:J13 L5:L13" xr:uid="{B95634C9-7DCA-4E70-95DD-F7642F51A747}">
      <formula1>unitNames</formula1>
    </dataValidation>
  </dataValidations>
  <pageMargins left="0.25" right="0.25" top="0.75" bottom="0.75" header="0.3" footer="0.3"/>
  <pageSetup orientation="portrait" r:id="rId1"/>
  <headerFooter>
    <oddFooter>&amp;C&amp;P</oddFooter>
  </headerFooter>
  <rowBreaks count="16" manualBreakCount="16">
    <brk id="15" max="16383" man="1"/>
    <brk id="38" max="16383" man="1"/>
    <brk id="60" max="16383" man="1"/>
    <brk id="86" max="16383" man="1"/>
    <brk id="123" max="16383" man="1"/>
    <brk id="146" max="16383" man="1"/>
    <brk id="178" max="16383" man="1"/>
    <brk id="210" max="16383" man="1"/>
    <brk id="236" max="16383" man="1"/>
    <brk id="262" max="16383" man="1"/>
    <brk id="295" max="16383" man="1"/>
    <brk id="329" max="16383" man="1"/>
    <brk id="362" max="16383" man="1"/>
    <brk id="390" max="16383" man="1"/>
    <brk id="396" max="16383" man="1"/>
    <brk id="403"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010D3-4AF6-4C9A-8055-372F9FC0E129}">
  <dimension ref="A1:B16"/>
  <sheetViews>
    <sheetView workbookViewId="0">
      <selection activeCell="A17" sqref="A17"/>
    </sheetView>
  </sheetViews>
  <sheetFormatPr defaultRowHeight="15" x14ac:dyDescent="0.25"/>
  <cols>
    <col min="1" max="1" width="27.5703125" bestFit="1" customWidth="1"/>
  </cols>
  <sheetData>
    <row r="1" spans="1:2" x14ac:dyDescent="0.25">
      <c r="A1" t="s">
        <v>137</v>
      </c>
    </row>
    <row r="2" spans="1:2" x14ac:dyDescent="0.25">
      <c r="A2" t="s">
        <v>138</v>
      </c>
    </row>
    <row r="3" spans="1:2" x14ac:dyDescent="0.25">
      <c r="A3" t="s">
        <v>248</v>
      </c>
      <c r="B3" t="s">
        <v>376</v>
      </c>
    </row>
    <row r="4" spans="1:2" x14ac:dyDescent="0.25">
      <c r="A4" t="s">
        <v>249</v>
      </c>
      <c r="B4" t="s">
        <v>374</v>
      </c>
    </row>
    <row r="5" spans="1:2" x14ac:dyDescent="0.25">
      <c r="A5" t="s">
        <v>250</v>
      </c>
    </row>
    <row r="6" spans="1:2" x14ac:dyDescent="0.25">
      <c r="A6" t="s">
        <v>251</v>
      </c>
    </row>
    <row r="7" spans="1:2" x14ac:dyDescent="0.25">
      <c r="A7" t="s">
        <v>252</v>
      </c>
    </row>
    <row r="8" spans="1:2" x14ac:dyDescent="0.25">
      <c r="A8" t="s">
        <v>253</v>
      </c>
    </row>
    <row r="9" spans="1:2" x14ac:dyDescent="0.25">
      <c r="A9" t="s">
        <v>348</v>
      </c>
      <c r="B9" t="s">
        <v>377</v>
      </c>
    </row>
    <row r="10" spans="1:2" x14ac:dyDescent="0.25">
      <c r="A10" t="s">
        <v>370</v>
      </c>
    </row>
    <row r="11" spans="1:2" x14ac:dyDescent="0.25">
      <c r="A11" t="s">
        <v>371</v>
      </c>
    </row>
    <row r="12" spans="1:2" x14ac:dyDescent="0.25">
      <c r="A12" t="s">
        <v>372</v>
      </c>
    </row>
    <row r="13" spans="1:2" x14ac:dyDescent="0.25">
      <c r="A13" t="s">
        <v>373</v>
      </c>
    </row>
    <row r="14" spans="1:2" x14ac:dyDescent="0.25">
      <c r="A14" t="s">
        <v>375</v>
      </c>
      <c r="B14" t="s">
        <v>374</v>
      </c>
    </row>
    <row r="15" spans="1:2" x14ac:dyDescent="0.25">
      <c r="A15" t="s">
        <v>378</v>
      </c>
    </row>
    <row r="16" spans="1:2" x14ac:dyDescent="0.25">
      <c r="A16" t="s">
        <v>396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86A15-F039-4732-8224-D8AE4342938B}">
  <dimension ref="A1:Q100"/>
  <sheetViews>
    <sheetView zoomScale="85" zoomScaleNormal="85" workbookViewId="0">
      <selection activeCell="M10" sqref="M10"/>
    </sheetView>
  </sheetViews>
  <sheetFormatPr defaultRowHeight="12.75" x14ac:dyDescent="0.2"/>
  <cols>
    <col min="1" max="1" width="28.85546875" style="1" bestFit="1" customWidth="1"/>
    <col min="2" max="2" width="7.42578125" style="45" bestFit="1" customWidth="1"/>
    <col min="3" max="3" width="19.85546875" style="1" bestFit="1" customWidth="1"/>
    <col min="4" max="5" width="8.85546875" style="2" bestFit="1" customWidth="1"/>
    <col min="6" max="6" width="10.28515625" style="2" bestFit="1" customWidth="1"/>
    <col min="7" max="8" width="9.28515625" style="2" bestFit="1" customWidth="1"/>
    <col min="9" max="10" width="6" style="2" bestFit="1" customWidth="1"/>
    <col min="11" max="11" width="6.7109375" style="2" bestFit="1" customWidth="1"/>
    <col min="12" max="12" width="6.7109375" style="2" customWidth="1"/>
    <col min="13" max="13" width="9.85546875" style="1" bestFit="1" customWidth="1"/>
    <col min="14" max="14" width="9.140625" style="1"/>
    <col min="15" max="15" width="7.7109375" style="1" bestFit="1" customWidth="1"/>
    <col min="16" max="16" width="9.140625" style="1"/>
    <col min="17" max="17" width="11.85546875" style="1" bestFit="1" customWidth="1"/>
    <col min="18" max="16384" width="9.140625" style="1"/>
  </cols>
  <sheetData>
    <row r="1" spans="1:17" ht="26.25" thickBot="1" x14ac:dyDescent="0.25">
      <c r="A1" s="14" t="s">
        <v>173</v>
      </c>
      <c r="B1" s="40" t="s">
        <v>258</v>
      </c>
      <c r="C1" s="14" t="s">
        <v>174</v>
      </c>
      <c r="D1" s="13" t="s">
        <v>56</v>
      </c>
      <c r="E1" s="13" t="s">
        <v>155</v>
      </c>
      <c r="F1" s="13" t="s">
        <v>156</v>
      </c>
      <c r="G1" s="15" t="s">
        <v>157</v>
      </c>
      <c r="H1" s="15" t="s">
        <v>158</v>
      </c>
      <c r="I1" s="15" t="s">
        <v>122</v>
      </c>
      <c r="J1" s="15" t="s">
        <v>123</v>
      </c>
      <c r="K1" s="15" t="s">
        <v>121</v>
      </c>
      <c r="L1" s="15"/>
      <c r="M1" s="14" t="s">
        <v>262</v>
      </c>
      <c r="O1" s="14" t="s">
        <v>139</v>
      </c>
      <c r="Q1" s="14" t="s">
        <v>257</v>
      </c>
    </row>
    <row r="2" spans="1:17" ht="14.25" thickTop="1" thickBot="1" x14ac:dyDescent="0.25">
      <c r="A2" s="24" t="s">
        <v>96</v>
      </c>
      <c r="B2" s="41"/>
      <c r="C2" s="22" t="s">
        <v>96</v>
      </c>
      <c r="D2" s="8"/>
      <c r="E2" s="8"/>
      <c r="F2" s="8"/>
      <c r="G2" s="20">
        <f t="shared" ref="G2:G36" si="0">IF(D2&lt;&gt;0, E2/D2, 0)</f>
        <v>0</v>
      </c>
      <c r="H2" s="20">
        <f t="shared" ref="H2:H36" si="1">IF(D2&lt;&gt;0, F2/D2, 0)</f>
        <v>0</v>
      </c>
      <c r="I2" s="20">
        <f>SUMIF(recipes!K:K,A2,recipes!R:R)</f>
        <v>0</v>
      </c>
      <c r="J2" s="20">
        <f>SUMIF(recipes!K:K,A2,recipes!S:S)</f>
        <v>0</v>
      </c>
      <c r="K2" s="21">
        <f>SUMIF(recipes!K:K,A2,recipes!T:T)</f>
        <v>4.25</v>
      </c>
      <c r="L2" s="3"/>
      <c r="M2" s="11" t="s">
        <v>16</v>
      </c>
      <c r="O2" s="11">
        <v>0.25</v>
      </c>
      <c r="Q2" s="11" t="s">
        <v>259</v>
      </c>
    </row>
    <row r="3" spans="1:17" ht="13.5" thickBot="1" x14ac:dyDescent="0.25">
      <c r="A3" s="25" t="s">
        <v>52</v>
      </c>
      <c r="B3" s="42"/>
      <c r="C3" s="4" t="s">
        <v>52</v>
      </c>
      <c r="D3" s="6">
        <v>1</v>
      </c>
      <c r="E3" s="6">
        <v>1.6E-2</v>
      </c>
      <c r="F3" s="6">
        <v>2.2180100000000001E-2</v>
      </c>
      <c r="G3" s="3">
        <f t="shared" si="0"/>
        <v>1.6E-2</v>
      </c>
      <c r="H3" s="3">
        <f t="shared" si="1"/>
        <v>2.2180100000000001E-2</v>
      </c>
      <c r="I3" s="3">
        <f>SUMIF(recipes!K:K,A3,recipes!R:R)</f>
        <v>3.7333412732584614E-2</v>
      </c>
      <c r="J3" s="3">
        <f>SUMIF(recipes!K:K,A3,recipes!S:S)</f>
        <v>0</v>
      </c>
      <c r="K3" s="16">
        <f>SUMIF(recipes!K:K,A3,recipes!T:T)</f>
        <v>0</v>
      </c>
      <c r="L3" s="3"/>
      <c r="M3" s="12" t="s">
        <v>230</v>
      </c>
      <c r="O3" s="10" t="s">
        <v>140</v>
      </c>
      <c r="Q3" s="11" t="s">
        <v>260</v>
      </c>
    </row>
    <row r="4" spans="1:17" ht="13.5" thickBot="1" x14ac:dyDescent="0.25">
      <c r="A4" s="25" t="s">
        <v>127</v>
      </c>
      <c r="B4" s="42" t="s">
        <v>259</v>
      </c>
      <c r="C4" s="4" t="s">
        <v>2</v>
      </c>
      <c r="D4" s="5">
        <v>1</v>
      </c>
      <c r="E4" s="5">
        <v>0.313</v>
      </c>
      <c r="F4" s="7"/>
      <c r="G4" s="3">
        <f t="shared" si="0"/>
        <v>0.313</v>
      </c>
      <c r="H4" s="3">
        <f t="shared" si="1"/>
        <v>0</v>
      </c>
      <c r="I4" s="3">
        <f>SUMIF(recipes!K:K,A4,recipes!R:R)</f>
        <v>1.0954999999999999</v>
      </c>
      <c r="J4" s="3">
        <f>SUMIF(recipes!K:K,A4,recipes!S:S)</f>
        <v>1.77441177375</v>
      </c>
      <c r="K4" s="16">
        <f>SUMIF(recipes!K:K,A4,recipes!T:T)</f>
        <v>0</v>
      </c>
      <c r="L4" s="3"/>
      <c r="M4" s="12" t="s">
        <v>0</v>
      </c>
      <c r="Q4" s="10" t="s">
        <v>261</v>
      </c>
    </row>
    <row r="5" spans="1:17" x14ac:dyDescent="0.2">
      <c r="A5" s="25" t="s">
        <v>5</v>
      </c>
      <c r="B5" s="42" t="s">
        <v>259</v>
      </c>
      <c r="C5" s="4" t="s">
        <v>70</v>
      </c>
      <c r="D5" s="5">
        <v>3</v>
      </c>
      <c r="E5" s="5">
        <v>0.44500000000000001</v>
      </c>
      <c r="F5" s="5">
        <v>0.6</v>
      </c>
      <c r="G5" s="3">
        <f t="shared" si="0"/>
        <v>0.14833333333333334</v>
      </c>
      <c r="H5" s="3">
        <f t="shared" si="1"/>
        <v>0.19999999999999998</v>
      </c>
      <c r="I5" s="3">
        <f>SUMIF(recipes!K:K,A5,recipes!R:R)</f>
        <v>2.8554166666666672</v>
      </c>
      <c r="J5" s="3">
        <f>SUMIF(recipes!K:K,A5,recipes!S:S)</f>
        <v>0</v>
      </c>
      <c r="K5" s="16">
        <f>SUMIF(recipes!K:K,A5,recipes!T:T)</f>
        <v>0</v>
      </c>
      <c r="L5" s="3"/>
      <c r="M5" s="12" t="s">
        <v>12</v>
      </c>
    </row>
    <row r="6" spans="1:17" x14ac:dyDescent="0.2">
      <c r="A6" s="25" t="s">
        <v>107</v>
      </c>
      <c r="B6" s="42" t="s">
        <v>259</v>
      </c>
      <c r="C6" s="4" t="s">
        <v>70</v>
      </c>
      <c r="D6" s="6"/>
      <c r="E6" s="6"/>
      <c r="F6" s="6"/>
      <c r="G6" s="3">
        <f t="shared" si="0"/>
        <v>0</v>
      </c>
      <c r="H6" s="3">
        <f t="shared" si="1"/>
        <v>0</v>
      </c>
      <c r="I6" s="3">
        <f>SUMIF(recipes!K:K,A6,recipes!R:R)</f>
        <v>0</v>
      </c>
      <c r="J6" s="3">
        <f>SUMIF(recipes!K:K,A6,recipes!S:S)</f>
        <v>0</v>
      </c>
      <c r="K6" s="16">
        <f>SUMIF(recipes!K:K,A6,recipes!T:T)</f>
        <v>18.5</v>
      </c>
      <c r="L6" s="3"/>
      <c r="M6" s="12" t="s">
        <v>62</v>
      </c>
    </row>
    <row r="7" spans="1:17" x14ac:dyDescent="0.2">
      <c r="A7" s="25" t="s">
        <v>240</v>
      </c>
      <c r="B7" s="42" t="s">
        <v>259</v>
      </c>
      <c r="C7" s="4" t="s">
        <v>70</v>
      </c>
      <c r="D7" s="6"/>
      <c r="E7" s="6"/>
      <c r="F7" s="6"/>
      <c r="G7" s="3">
        <f t="shared" si="0"/>
        <v>0</v>
      </c>
      <c r="H7" s="3">
        <f t="shared" si="1"/>
        <v>0</v>
      </c>
      <c r="I7" s="3">
        <f>SUMIF(recipes!K:K,A7,recipes!R:R)</f>
        <v>0</v>
      </c>
      <c r="J7" s="3">
        <f>SUMIF(recipes!K:K,A7,recipes!S:S)</f>
        <v>0.59147059125000001</v>
      </c>
      <c r="K7" s="16">
        <f>SUMIF(recipes!K:K,A7,recipes!T:T)</f>
        <v>0</v>
      </c>
      <c r="L7" s="3"/>
      <c r="M7" s="12" t="s">
        <v>1</v>
      </c>
    </row>
    <row r="8" spans="1:17" x14ac:dyDescent="0.2">
      <c r="A8" s="25" t="s">
        <v>66</v>
      </c>
      <c r="B8" s="42" t="s">
        <v>259</v>
      </c>
      <c r="C8" s="4" t="s">
        <v>70</v>
      </c>
      <c r="D8" s="6"/>
      <c r="E8" s="6"/>
      <c r="F8" s="6"/>
      <c r="G8" s="3">
        <f t="shared" si="0"/>
        <v>0</v>
      </c>
      <c r="H8" s="3">
        <f t="shared" si="1"/>
        <v>0</v>
      </c>
      <c r="I8" s="3">
        <f>SUMIF(recipes!K:K,A8,recipes!R:R)</f>
        <v>0</v>
      </c>
      <c r="J8" s="3">
        <f>SUMIF(recipes!K:K,A8,recipes!S:S)</f>
        <v>0</v>
      </c>
      <c r="K8" s="16">
        <f>SUMIF(recipes!K:K,A8,recipes!T:T)</f>
        <v>6.75</v>
      </c>
      <c r="L8" s="3"/>
      <c r="M8" s="12" t="s">
        <v>15</v>
      </c>
    </row>
    <row r="9" spans="1:17" x14ac:dyDescent="0.2">
      <c r="A9" s="25" t="s">
        <v>217</v>
      </c>
      <c r="B9" s="42"/>
      <c r="C9" s="4" t="s">
        <v>217</v>
      </c>
      <c r="D9" s="6"/>
      <c r="E9" s="6"/>
      <c r="F9" s="6"/>
      <c r="G9" s="3">
        <f t="shared" si="0"/>
        <v>0</v>
      </c>
      <c r="H9" s="3">
        <f t="shared" si="1"/>
        <v>0</v>
      </c>
      <c r="I9" s="3">
        <f>SUMIF(recipes!K:K,A9,recipes!R:R)</f>
        <v>0</v>
      </c>
      <c r="J9" s="3">
        <f>SUMIF(recipes!K:K,A9,recipes!S:S)</f>
        <v>0.47317647299999999</v>
      </c>
      <c r="K9" s="16">
        <f>SUMIF(recipes!K:K,A9,recipes!T:T)</f>
        <v>0</v>
      </c>
      <c r="L9" s="3"/>
      <c r="M9" s="12" t="s">
        <v>13</v>
      </c>
    </row>
    <row r="10" spans="1:17" ht="13.5" thickBot="1" x14ac:dyDescent="0.25">
      <c r="A10" s="25" t="s">
        <v>196</v>
      </c>
      <c r="B10" s="42" t="s">
        <v>259</v>
      </c>
      <c r="C10" s="4" t="s">
        <v>193</v>
      </c>
      <c r="D10" s="6"/>
      <c r="E10" s="6"/>
      <c r="F10" s="6"/>
      <c r="G10" s="3">
        <f t="shared" si="0"/>
        <v>0</v>
      </c>
      <c r="H10" s="3">
        <f t="shared" si="1"/>
        <v>0</v>
      </c>
      <c r="I10" s="3">
        <f>SUMIF(recipes!K:K,A10,recipes!R:R)</f>
        <v>0</v>
      </c>
      <c r="J10" s="3">
        <f>SUMIF(recipes!K:K,A10,recipes!S:S)</f>
        <v>0</v>
      </c>
      <c r="K10" s="16">
        <f>SUMIF(recipes!K:K,A10,recipes!T:T)</f>
        <v>3</v>
      </c>
      <c r="L10" s="3"/>
      <c r="M10" s="10" t="s">
        <v>55</v>
      </c>
    </row>
    <row r="11" spans="1:17" s="38" customFormat="1" x14ac:dyDescent="0.2">
      <c r="A11" s="25" t="s">
        <v>184</v>
      </c>
      <c r="B11" s="42" t="s">
        <v>259</v>
      </c>
      <c r="C11" s="4" t="s">
        <v>69</v>
      </c>
      <c r="D11" s="6"/>
      <c r="E11" s="6"/>
      <c r="F11" s="6"/>
      <c r="G11" s="3">
        <f t="shared" si="0"/>
        <v>0</v>
      </c>
      <c r="H11" s="3">
        <f t="shared" si="1"/>
        <v>0</v>
      </c>
      <c r="I11" s="3">
        <f>SUMIF(recipes!K:K,A11,recipes!R:R)</f>
        <v>0</v>
      </c>
      <c r="J11" s="3">
        <f>SUMIF(recipes!K:K,A11,recipes!S:S)</f>
        <v>0</v>
      </c>
      <c r="K11" s="16">
        <f>SUMIF(recipes!K:K,A11,recipes!T:T)</f>
        <v>14.25</v>
      </c>
      <c r="L11" s="3"/>
      <c r="M11" s="1"/>
    </row>
    <row r="12" spans="1:17" x14ac:dyDescent="0.2">
      <c r="A12" s="25" t="s">
        <v>108</v>
      </c>
      <c r="B12" s="42" t="s">
        <v>259</v>
      </c>
      <c r="C12" s="4" t="s">
        <v>69</v>
      </c>
      <c r="D12" s="6"/>
      <c r="E12" s="6"/>
      <c r="F12" s="6"/>
      <c r="G12" s="3">
        <f t="shared" si="0"/>
        <v>0</v>
      </c>
      <c r="H12" s="3">
        <f t="shared" si="1"/>
        <v>0</v>
      </c>
      <c r="I12" s="3">
        <f>SUMIF(recipes!K:K,A12,recipes!R:R)</f>
        <v>0</v>
      </c>
      <c r="J12" s="3">
        <f>SUMIF(recipes!K:K,A12,recipes!S:S)</f>
        <v>0</v>
      </c>
      <c r="K12" s="16">
        <f>SUMIF(recipes!K:K,A12,recipes!T:T)</f>
        <v>9.5</v>
      </c>
      <c r="L12" s="3"/>
      <c r="M12" s="38"/>
    </row>
    <row r="13" spans="1:17" s="38" customFormat="1" x14ac:dyDescent="0.2">
      <c r="A13" s="25" t="s">
        <v>388</v>
      </c>
      <c r="B13" s="42" t="s">
        <v>259</v>
      </c>
      <c r="C13" s="4" t="s">
        <v>70</v>
      </c>
      <c r="D13" s="6"/>
      <c r="E13" s="6"/>
      <c r="F13" s="6"/>
      <c r="G13" s="3">
        <f t="shared" ref="G13" si="2">IF(D13&lt;&gt;0, E13/D13, 0)</f>
        <v>0</v>
      </c>
      <c r="H13" s="3">
        <f t="shared" ref="H13" si="3">IF(D13&lt;&gt;0, F13/D13, 0)</f>
        <v>0</v>
      </c>
      <c r="I13" s="3">
        <f>SUMIF(recipes!K:K,A13,recipes!R:R)</f>
        <v>0</v>
      </c>
      <c r="J13" s="3">
        <f>SUMIF(recipes!K:K,A13,recipes!S:S)</f>
        <v>0</v>
      </c>
      <c r="K13" s="16">
        <f>SUMIF(recipes!K:K,A13,recipes!T:T)</f>
        <v>0.5</v>
      </c>
      <c r="L13" s="3"/>
    </row>
    <row r="14" spans="1:17" x14ac:dyDescent="0.2">
      <c r="A14" s="25" t="s">
        <v>207</v>
      </c>
      <c r="B14" s="42" t="s">
        <v>259</v>
      </c>
      <c r="C14" s="4" t="s">
        <v>69</v>
      </c>
      <c r="D14" s="6"/>
      <c r="E14" s="6"/>
      <c r="F14" s="6"/>
      <c r="G14" s="3">
        <f t="shared" si="0"/>
        <v>0</v>
      </c>
      <c r="H14" s="3">
        <f t="shared" si="1"/>
        <v>0</v>
      </c>
      <c r="I14" s="3">
        <f>SUMIF(recipes!K:K,A14,recipes!R:R)</f>
        <v>0</v>
      </c>
      <c r="J14" s="3">
        <f>SUMIF(recipes!K:K,A14,recipes!S:S)</f>
        <v>0</v>
      </c>
      <c r="K14" s="16">
        <f>SUMIF(recipes!K:K,A14,recipes!T:T)</f>
        <v>7.75</v>
      </c>
      <c r="L14" s="3"/>
    </row>
    <row r="15" spans="1:17" s="38" customFormat="1" x14ac:dyDescent="0.2">
      <c r="A15" s="25" t="s">
        <v>67</v>
      </c>
      <c r="B15" s="42" t="s">
        <v>259</v>
      </c>
      <c r="C15" s="4" t="s">
        <v>69</v>
      </c>
      <c r="D15" s="6"/>
      <c r="E15" s="6"/>
      <c r="F15" s="6"/>
      <c r="G15" s="3">
        <f t="shared" si="0"/>
        <v>0</v>
      </c>
      <c r="H15" s="3">
        <f t="shared" si="1"/>
        <v>0</v>
      </c>
      <c r="I15" s="3">
        <f>SUMIF(recipes!K:K,A15,recipes!R:R)</f>
        <v>0</v>
      </c>
      <c r="J15" s="3">
        <f>SUMIF(recipes!K:K,A15,recipes!S:S)</f>
        <v>0</v>
      </c>
      <c r="K15" s="16">
        <f>SUMIF(recipes!K:K,A15,recipes!T:T)</f>
        <v>3.25</v>
      </c>
      <c r="L15" s="3"/>
    </row>
    <row r="16" spans="1:17" s="38" customFormat="1" x14ac:dyDescent="0.2">
      <c r="A16" s="25" t="s">
        <v>85</v>
      </c>
      <c r="B16" s="42"/>
      <c r="C16" s="4" t="s">
        <v>85</v>
      </c>
      <c r="D16" s="18">
        <v>1</v>
      </c>
      <c r="E16" s="18">
        <v>1.4E-2</v>
      </c>
      <c r="F16" s="18">
        <v>2.2180100000000001E-2</v>
      </c>
      <c r="G16" s="3">
        <f t="shared" si="0"/>
        <v>1.4E-2</v>
      </c>
      <c r="H16" s="3">
        <f t="shared" si="1"/>
        <v>2.2180100000000001E-2</v>
      </c>
      <c r="I16" s="3">
        <f>SUMIF(recipes!K:K,A16,recipes!R:R)</f>
        <v>0</v>
      </c>
      <c r="J16" s="3">
        <f>SUMIF(recipes!K:K,A16,recipes!S:S)</f>
        <v>0</v>
      </c>
      <c r="K16" s="16">
        <f>SUMIF(recipes!K:K,A16,recipes!T:T)</f>
        <v>0</v>
      </c>
      <c r="L16" s="3"/>
    </row>
    <row r="17" spans="1:12" x14ac:dyDescent="0.2">
      <c r="A17" s="25" t="s">
        <v>125</v>
      </c>
      <c r="B17" s="42"/>
      <c r="C17" s="4" t="s">
        <v>125</v>
      </c>
      <c r="D17" s="6"/>
      <c r="E17" s="6"/>
      <c r="F17" s="6"/>
      <c r="G17" s="3">
        <f t="shared" si="0"/>
        <v>0</v>
      </c>
      <c r="H17" s="3">
        <f t="shared" si="1"/>
        <v>0</v>
      </c>
      <c r="I17" s="3">
        <f>SUMIF(recipes!K:K,A17,recipes!R:R)</f>
        <v>0</v>
      </c>
      <c r="J17" s="3">
        <f>SUMIF(recipes!K:K,A17,recipes!S:S)</f>
        <v>5.9147059124999998E-2</v>
      </c>
      <c r="K17" s="16">
        <f>SUMIF(recipes!K:K,A17,recipes!T:T)</f>
        <v>0</v>
      </c>
      <c r="L17" s="3"/>
    </row>
    <row r="18" spans="1:12" x14ac:dyDescent="0.2">
      <c r="A18" s="25" t="s">
        <v>113</v>
      </c>
      <c r="B18" s="42"/>
      <c r="C18" s="4" t="s">
        <v>113</v>
      </c>
      <c r="D18" s="18">
        <v>1</v>
      </c>
      <c r="E18" s="18">
        <v>1.0999999999999999E-2</v>
      </c>
      <c r="F18" s="18">
        <v>2.2180100000000001E-2</v>
      </c>
      <c r="G18" s="3">
        <f t="shared" si="0"/>
        <v>1.0999999999999999E-2</v>
      </c>
      <c r="H18" s="3">
        <f t="shared" si="1"/>
        <v>2.2180100000000001E-2</v>
      </c>
      <c r="I18" s="3">
        <f>SUMIF(recipes!K:K,A18,recipes!R:R)</f>
        <v>1.0388910983621014E-2</v>
      </c>
      <c r="J18" s="3">
        <f>SUMIF(recipes!K:K,A18,recipes!S:S)</f>
        <v>0</v>
      </c>
      <c r="K18" s="16">
        <f>SUMIF(recipes!K:K,A18,recipes!T:T)</f>
        <v>0</v>
      </c>
      <c r="L18" s="3"/>
    </row>
    <row r="19" spans="1:12" x14ac:dyDescent="0.2">
      <c r="A19" s="25" t="s">
        <v>387</v>
      </c>
      <c r="B19" s="42" t="s">
        <v>259</v>
      </c>
      <c r="C19" s="4" t="s">
        <v>192</v>
      </c>
      <c r="D19" s="5">
        <v>1</v>
      </c>
      <c r="E19" s="5">
        <v>0.30599999999999999</v>
      </c>
      <c r="F19" s="7"/>
      <c r="G19" s="3">
        <f t="shared" si="0"/>
        <v>0.30599999999999999</v>
      </c>
      <c r="H19" s="3">
        <f t="shared" si="1"/>
        <v>0</v>
      </c>
      <c r="I19" s="3">
        <f>SUMIF(recipes!K:K,A19,recipes!R:R)</f>
        <v>0.153</v>
      </c>
      <c r="J19" s="3">
        <f>SUMIF(recipes!K:K,A19,recipes!S:S)</f>
        <v>0</v>
      </c>
      <c r="K19" s="16">
        <f>SUMIF(recipes!K:K,A19,recipes!T:T)</f>
        <v>0</v>
      </c>
      <c r="L19" s="3"/>
    </row>
    <row r="20" spans="1:12" x14ac:dyDescent="0.2">
      <c r="A20" s="25" t="s">
        <v>53</v>
      </c>
      <c r="B20" s="42"/>
      <c r="C20" s="4" t="s">
        <v>53</v>
      </c>
      <c r="D20" s="18">
        <v>1</v>
      </c>
      <c r="E20" s="18">
        <v>1.0999999999999999E-2</v>
      </c>
      <c r="F20" s="18">
        <v>2.2180100000000001E-2</v>
      </c>
      <c r="G20" s="3">
        <f t="shared" si="0"/>
        <v>1.0999999999999999E-2</v>
      </c>
      <c r="H20" s="3">
        <f t="shared" si="1"/>
        <v>2.2180100000000001E-2</v>
      </c>
      <c r="I20" s="3">
        <f>SUMIF(recipes!K:K,A20,recipes!R:R)</f>
        <v>2.5666721253651919E-2</v>
      </c>
      <c r="J20" s="3">
        <f>SUMIF(recipes!K:K,A20,recipes!S:S)</f>
        <v>0</v>
      </c>
      <c r="K20" s="16">
        <f>SUMIF(recipes!K:K,A20,recipes!T:T)</f>
        <v>0</v>
      </c>
      <c r="L20" s="3"/>
    </row>
    <row r="21" spans="1:12" x14ac:dyDescent="0.2">
      <c r="A21" s="25" t="s">
        <v>9</v>
      </c>
      <c r="B21" s="42"/>
      <c r="C21" s="4" t="s">
        <v>9</v>
      </c>
      <c r="D21" s="18">
        <v>1</v>
      </c>
      <c r="E21" s="18">
        <v>1.2E-2</v>
      </c>
      <c r="F21" s="18">
        <v>2.2180100000000001E-2</v>
      </c>
      <c r="G21" s="3">
        <f t="shared" si="0"/>
        <v>1.2E-2</v>
      </c>
      <c r="H21" s="3">
        <f t="shared" si="1"/>
        <v>2.2180100000000001E-2</v>
      </c>
      <c r="I21" s="3">
        <f>SUMIF(recipes!K:K,A21,recipes!R:R)</f>
        <v>4.2000089324157684E-2</v>
      </c>
      <c r="J21" s="3">
        <f>SUMIF(recipes!K:K,A21,recipes!S:S)</f>
        <v>0</v>
      </c>
      <c r="K21" s="16">
        <f>SUMIF(recipes!K:K,A21,recipes!T:T)</f>
        <v>0</v>
      </c>
      <c r="L21" s="3"/>
    </row>
    <row r="22" spans="1:12" x14ac:dyDescent="0.2">
      <c r="A22" s="25" t="s">
        <v>80</v>
      </c>
      <c r="B22" s="42"/>
      <c r="C22" s="4" t="s">
        <v>80</v>
      </c>
      <c r="D22" s="6"/>
      <c r="E22" s="6"/>
      <c r="F22" s="6"/>
      <c r="G22" s="3">
        <f t="shared" si="0"/>
        <v>0</v>
      </c>
      <c r="H22" s="3">
        <f t="shared" si="1"/>
        <v>0</v>
      </c>
      <c r="I22" s="3">
        <f>SUMIF(recipes!K:K,A22,recipes!R:R)</f>
        <v>0</v>
      </c>
      <c r="J22" s="3">
        <f>SUMIF(recipes!K:K,A22,recipes!S:S)</f>
        <v>8.7488358289062484E-2</v>
      </c>
      <c r="K22" s="16">
        <f>SUMIF(recipes!K:K,A22,recipes!T:T)</f>
        <v>0</v>
      </c>
      <c r="L22" s="3"/>
    </row>
    <row r="23" spans="1:12" s="38" customFormat="1" x14ac:dyDescent="0.2">
      <c r="A23" s="25" t="s">
        <v>350</v>
      </c>
      <c r="B23" s="42"/>
      <c r="C23" s="4" t="s">
        <v>350</v>
      </c>
      <c r="D23" s="6"/>
      <c r="E23" s="6"/>
      <c r="F23" s="6"/>
      <c r="G23" s="3">
        <f t="shared" ref="G23" si="4">IF(D23&lt;&gt;0, E23/D23, 0)</f>
        <v>0</v>
      </c>
      <c r="H23" s="3">
        <f t="shared" ref="H23" si="5">IF(D23&lt;&gt;0, F23/D23, 0)</f>
        <v>0</v>
      </c>
      <c r="I23" s="3">
        <f>SUMIF(recipes!K:K,A23,recipes!R:R)</f>
        <v>0</v>
      </c>
      <c r="J23" s="3">
        <f>SUMIF(recipes!K:K,A23,recipes!S:S)</f>
        <v>1.478676478125E-2</v>
      </c>
      <c r="K23" s="16">
        <f>SUMIF(recipes!K:K,A23,recipes!T:T)</f>
        <v>0</v>
      </c>
      <c r="L23" s="3"/>
    </row>
    <row r="24" spans="1:12" s="38" customFormat="1" x14ac:dyDescent="0.2">
      <c r="A24" s="25" t="s">
        <v>112</v>
      </c>
      <c r="B24" s="42"/>
      <c r="C24" s="4" t="s">
        <v>112</v>
      </c>
      <c r="D24" s="18">
        <v>1</v>
      </c>
      <c r="E24" s="18">
        <v>3.0000000000000001E-3</v>
      </c>
      <c r="F24" s="18">
        <v>2.2180100000000001E-2</v>
      </c>
      <c r="G24" s="3">
        <f t="shared" si="0"/>
        <v>3.0000000000000001E-3</v>
      </c>
      <c r="H24" s="3">
        <f t="shared" si="1"/>
        <v>2.2180100000000001E-2</v>
      </c>
      <c r="I24" s="3">
        <f>SUMIF(recipes!K:K,A24,recipes!R:R)</f>
        <v>1.1666691478932692E-3</v>
      </c>
      <c r="J24" s="3">
        <f>SUMIF(recipes!K:K,A24,recipes!S:S)</f>
        <v>0</v>
      </c>
      <c r="K24" s="16">
        <f>SUMIF(recipes!K:K,A24,recipes!T:T)</f>
        <v>0</v>
      </c>
      <c r="L24" s="3"/>
    </row>
    <row r="25" spans="1:12" x14ac:dyDescent="0.2">
      <c r="A25" s="25" t="s">
        <v>104</v>
      </c>
      <c r="B25" s="42" t="s">
        <v>260</v>
      </c>
      <c r="C25" s="4" t="s">
        <v>105</v>
      </c>
      <c r="D25" s="18">
        <v>1</v>
      </c>
      <c r="E25" s="18">
        <v>0.76300000000000001</v>
      </c>
      <c r="F25" s="18">
        <v>0.946353</v>
      </c>
      <c r="G25" s="3">
        <f t="shared" si="0"/>
        <v>0.76300000000000001</v>
      </c>
      <c r="H25" s="3">
        <f t="shared" si="1"/>
        <v>0.946353</v>
      </c>
      <c r="I25" s="3">
        <f>SUMIF(recipes!K:K,A25,recipes!R:R)</f>
        <v>0.28612498367337558</v>
      </c>
      <c r="J25" s="3">
        <f>SUMIF(recipes!K:K,A25,recipes!S:S)</f>
        <v>0</v>
      </c>
      <c r="K25" s="16">
        <f>SUMIF(recipes!K:K,A25,recipes!T:T)</f>
        <v>0</v>
      </c>
      <c r="L25" s="3"/>
    </row>
    <row r="26" spans="1:12" s="38" customFormat="1" x14ac:dyDescent="0.2">
      <c r="A26" s="25" t="s">
        <v>347</v>
      </c>
      <c r="B26" s="42"/>
      <c r="C26" s="4" t="s">
        <v>347</v>
      </c>
      <c r="D26" s="6"/>
      <c r="E26" s="6"/>
      <c r="F26" s="6"/>
      <c r="G26" s="3">
        <f t="shared" si="0"/>
        <v>0</v>
      </c>
      <c r="H26" s="3">
        <f t="shared" si="1"/>
        <v>0</v>
      </c>
      <c r="I26" s="3">
        <f>SUMIF(recipes!K:K,A26,recipes!R:R)</f>
        <v>0</v>
      </c>
      <c r="J26" s="3">
        <f>SUMIF(recipes!K:K,A26,recipes!S:S)</f>
        <v>0.47317647299999999</v>
      </c>
      <c r="K26" s="16">
        <f>SUMIF(recipes!K:K,A26,recipes!T:T)</f>
        <v>0</v>
      </c>
      <c r="L26" s="3"/>
    </row>
    <row r="27" spans="1:12" x14ac:dyDescent="0.2">
      <c r="A27" s="25" t="s">
        <v>46</v>
      </c>
      <c r="B27" s="42" t="s">
        <v>260</v>
      </c>
      <c r="C27" s="4" t="s">
        <v>106</v>
      </c>
      <c r="D27" s="18">
        <v>1</v>
      </c>
      <c r="E27" s="18">
        <v>0.80800000000000005</v>
      </c>
      <c r="F27" s="18">
        <v>0.946353</v>
      </c>
      <c r="G27" s="3">
        <f t="shared" si="0"/>
        <v>0.80800000000000005</v>
      </c>
      <c r="H27" s="3">
        <f t="shared" si="1"/>
        <v>0.946353</v>
      </c>
      <c r="I27" s="3">
        <f>SUMIF(recipes!K:K,A27,recipes!R:R)</f>
        <v>0.70699995965775986</v>
      </c>
      <c r="J27" s="3">
        <f>SUMIF(recipes!K:K,A27,recipes!S:S)</f>
        <v>0</v>
      </c>
      <c r="K27" s="16">
        <f>SUMIF(recipes!K:K,A27,recipes!T:T)</f>
        <v>0</v>
      </c>
      <c r="L27" s="3"/>
    </row>
    <row r="28" spans="1:12" x14ac:dyDescent="0.2">
      <c r="A28" s="25" t="s">
        <v>7</v>
      </c>
      <c r="B28" s="42" t="s">
        <v>260</v>
      </c>
      <c r="C28" s="4" t="s">
        <v>255</v>
      </c>
      <c r="D28" s="18">
        <v>1</v>
      </c>
      <c r="E28" s="18">
        <v>0.84699999999999998</v>
      </c>
      <c r="F28" s="18">
        <v>0.946353</v>
      </c>
      <c r="G28" s="3">
        <f t="shared" si="0"/>
        <v>0.84699999999999998</v>
      </c>
      <c r="H28" s="3">
        <f t="shared" si="1"/>
        <v>0.946353</v>
      </c>
      <c r="I28" s="3">
        <f>SUMIF(recipes!K:K,A28,recipes!R:R)</f>
        <v>1.0587499395864968</v>
      </c>
      <c r="J28" s="3">
        <f>SUMIF(recipes!K:K,A28,recipes!S:S)</f>
        <v>0</v>
      </c>
      <c r="K28" s="16">
        <f>SUMIF(recipes!K:K,A28,recipes!T:T)</f>
        <v>0</v>
      </c>
      <c r="L28" s="3"/>
    </row>
    <row r="29" spans="1:12" x14ac:dyDescent="0.2">
      <c r="A29" s="25" t="s">
        <v>89</v>
      </c>
      <c r="B29" s="42" t="s">
        <v>259</v>
      </c>
      <c r="C29" s="4" t="s">
        <v>90</v>
      </c>
      <c r="D29" s="6"/>
      <c r="E29" s="6"/>
      <c r="F29" s="6"/>
      <c r="G29" s="3">
        <f t="shared" si="0"/>
        <v>0</v>
      </c>
      <c r="H29" s="3">
        <f t="shared" si="1"/>
        <v>0</v>
      </c>
      <c r="I29" s="3">
        <f>SUMIF(recipes!K:K,A29,recipes!R:R)</f>
        <v>0</v>
      </c>
      <c r="J29" s="3">
        <f>SUMIF(recipes!K:K,A29,recipes!S:S)</f>
        <v>0</v>
      </c>
      <c r="K29" s="16">
        <f>SUMIF(recipes!K:K,A29,recipes!T:T)</f>
        <v>0</v>
      </c>
      <c r="L29" s="3"/>
    </row>
    <row r="30" spans="1:12" x14ac:dyDescent="0.2">
      <c r="A30" s="25" t="s">
        <v>93</v>
      </c>
      <c r="B30" s="42"/>
      <c r="C30" s="4" t="s">
        <v>84</v>
      </c>
      <c r="D30" s="6"/>
      <c r="E30" s="6"/>
      <c r="F30" s="6"/>
      <c r="G30" s="3">
        <f t="shared" si="0"/>
        <v>0</v>
      </c>
      <c r="H30" s="3">
        <f t="shared" si="1"/>
        <v>0</v>
      </c>
      <c r="I30" s="3">
        <f>SUMIF(recipes!K:K,A30,recipes!R:R)</f>
        <v>0</v>
      </c>
      <c r="J30" s="3">
        <f>SUMIF(recipes!K:K,A30,recipes!S:S)</f>
        <v>0</v>
      </c>
      <c r="K30" s="16">
        <f>SUMIF(recipes!K:K,A30,recipes!T:T)</f>
        <v>0</v>
      </c>
      <c r="L30" s="3"/>
    </row>
    <row r="31" spans="1:12" x14ac:dyDescent="0.2">
      <c r="A31" s="25" t="s">
        <v>94</v>
      </c>
      <c r="B31" s="42"/>
      <c r="C31" s="4" t="s">
        <v>97</v>
      </c>
      <c r="D31" s="6"/>
      <c r="E31" s="6"/>
      <c r="F31" s="6"/>
      <c r="G31" s="3">
        <f t="shared" si="0"/>
        <v>0</v>
      </c>
      <c r="H31" s="3">
        <f t="shared" si="1"/>
        <v>0</v>
      </c>
      <c r="I31" s="3">
        <f>SUMIF(recipes!K:K,A31,recipes!R:R)</f>
        <v>0</v>
      </c>
      <c r="J31" s="3">
        <f>SUMIF(recipes!K:K,A31,recipes!S:S)</f>
        <v>0</v>
      </c>
      <c r="K31" s="16">
        <f>SUMIF(recipes!K:K,A31,recipes!T:T)</f>
        <v>2.5</v>
      </c>
      <c r="L31" s="3"/>
    </row>
    <row r="32" spans="1:12" x14ac:dyDescent="0.2">
      <c r="A32" s="25" t="s">
        <v>95</v>
      </c>
      <c r="B32" s="42"/>
      <c r="C32" s="4" t="s">
        <v>98</v>
      </c>
      <c r="D32" s="6"/>
      <c r="E32" s="6"/>
      <c r="F32" s="6"/>
      <c r="G32" s="3">
        <f t="shared" si="0"/>
        <v>0</v>
      </c>
      <c r="H32" s="3">
        <f t="shared" si="1"/>
        <v>0</v>
      </c>
      <c r="I32" s="3">
        <f>SUMIF(recipes!K:K,A32,recipes!R:R)</f>
        <v>0</v>
      </c>
      <c r="J32" s="3">
        <f>SUMIF(recipes!K:K,A32,recipes!S:S)</f>
        <v>0</v>
      </c>
      <c r="K32" s="16">
        <f>SUMIF(recipes!K:K,A32,recipes!T:T)</f>
        <v>2.5</v>
      </c>
      <c r="L32" s="3"/>
    </row>
    <row r="33" spans="1:13" x14ac:dyDescent="0.2">
      <c r="A33" s="25" t="s">
        <v>10</v>
      </c>
      <c r="B33" s="42"/>
      <c r="C33" s="4" t="s">
        <v>10</v>
      </c>
      <c r="D33" s="18">
        <v>1</v>
      </c>
      <c r="E33" s="18">
        <v>0.01</v>
      </c>
      <c r="F33" s="18">
        <v>2.2180100000000001E-2</v>
      </c>
      <c r="G33" s="3">
        <f t="shared" si="0"/>
        <v>0.01</v>
      </c>
      <c r="H33" s="3">
        <f t="shared" si="1"/>
        <v>2.2180100000000001E-2</v>
      </c>
      <c r="I33" s="3">
        <f>SUMIF(recipes!K:K,A33,recipes!R:R)</f>
        <v>2.5000053169141483E-2</v>
      </c>
      <c r="J33" s="3">
        <f>SUMIF(recipes!K:K,A33,recipes!S:S)</f>
        <v>0</v>
      </c>
      <c r="K33" s="16">
        <f>SUMIF(recipes!K:K,A33,recipes!T:T)</f>
        <v>0</v>
      </c>
      <c r="L33" s="3"/>
    </row>
    <row r="34" spans="1:13" x14ac:dyDescent="0.2">
      <c r="A34" s="25" t="s">
        <v>8</v>
      </c>
      <c r="B34" s="42"/>
      <c r="C34" s="4" t="s">
        <v>74</v>
      </c>
      <c r="D34" s="6"/>
      <c r="E34" s="6"/>
      <c r="F34" s="6"/>
      <c r="G34" s="3">
        <f t="shared" si="0"/>
        <v>0</v>
      </c>
      <c r="H34" s="3">
        <f t="shared" si="1"/>
        <v>0</v>
      </c>
      <c r="I34" s="3">
        <f>SUMIF(recipes!K:K,A34,recipes!R:R)</f>
        <v>0</v>
      </c>
      <c r="J34" s="3">
        <f>SUMIF(recipes!K:K,A34,recipes!S:S)</f>
        <v>0</v>
      </c>
      <c r="K34" s="16">
        <f>SUMIF(recipes!K:K,A34,recipes!T:T)</f>
        <v>26</v>
      </c>
      <c r="L34" s="3"/>
    </row>
    <row r="35" spans="1:13" x14ac:dyDescent="0.2">
      <c r="A35" s="25" t="s">
        <v>288</v>
      </c>
      <c r="B35" s="42" t="s">
        <v>259</v>
      </c>
      <c r="C35" s="4" t="s">
        <v>75</v>
      </c>
      <c r="D35" s="7"/>
      <c r="E35" s="7"/>
      <c r="F35" s="7"/>
      <c r="G35" s="3">
        <f t="shared" si="0"/>
        <v>0</v>
      </c>
      <c r="H35" s="3">
        <f t="shared" si="1"/>
        <v>0</v>
      </c>
      <c r="I35" s="3">
        <f>SUMIF(recipes!K:K,A35,recipes!R:R)</f>
        <v>0</v>
      </c>
      <c r="J35" s="3">
        <f>SUMIF(recipes!K:K,A35,recipes!S:S)</f>
        <v>0.36966911953125003</v>
      </c>
      <c r="K35" s="16">
        <f>SUMIF(recipes!K:K,A35,recipes!T:T)</f>
        <v>0</v>
      </c>
      <c r="L35" s="3"/>
    </row>
    <row r="36" spans="1:13" x14ac:dyDescent="0.2">
      <c r="A36" s="25" t="s">
        <v>231</v>
      </c>
      <c r="B36" s="42"/>
      <c r="C36" s="4" t="s">
        <v>231</v>
      </c>
      <c r="D36" s="6"/>
      <c r="E36" s="6"/>
      <c r="F36" s="6"/>
      <c r="G36" s="3">
        <f t="shared" si="0"/>
        <v>0</v>
      </c>
      <c r="H36" s="3">
        <f t="shared" si="1"/>
        <v>0</v>
      </c>
      <c r="I36" s="3">
        <f>SUMIF(recipes!K:K,A36,recipes!R:R)</f>
        <v>0</v>
      </c>
      <c r="J36" s="3">
        <f>SUMIF(recipes!K:K,A36,recipes!S:S)</f>
        <v>0.1478676478125</v>
      </c>
      <c r="K36" s="16">
        <f>SUMIF(recipes!K:K,A36,recipes!T:T)</f>
        <v>0</v>
      </c>
      <c r="L36" s="3"/>
    </row>
    <row r="37" spans="1:13" x14ac:dyDescent="0.2">
      <c r="A37" s="25" t="s">
        <v>212</v>
      </c>
      <c r="B37" s="42"/>
      <c r="C37" s="4" t="s">
        <v>212</v>
      </c>
      <c r="D37" s="6"/>
      <c r="E37" s="6"/>
      <c r="F37" s="6"/>
      <c r="G37" s="3">
        <f t="shared" ref="G37:G77" si="6">IF(D37&lt;&gt;0, E37/D37, 0)</f>
        <v>0</v>
      </c>
      <c r="H37" s="3">
        <f t="shared" ref="H37:H77" si="7">IF(D37&lt;&gt;0, F37/D37, 0)</f>
        <v>0</v>
      </c>
      <c r="I37" s="3">
        <f>SUMIF(recipes!K:K,A37,recipes!R:R)</f>
        <v>0.75</v>
      </c>
      <c r="J37" s="3">
        <f>SUMIF(recipes!K:K,A37,recipes!S:S)</f>
        <v>0</v>
      </c>
      <c r="K37" s="16">
        <f>SUMIF(recipes!K:K,A37,recipes!T:T)</f>
        <v>0</v>
      </c>
      <c r="L37" s="3"/>
    </row>
    <row r="38" spans="1:13" s="38" customFormat="1" x14ac:dyDescent="0.2">
      <c r="A38" s="25" t="s">
        <v>389</v>
      </c>
      <c r="B38" s="42" t="s">
        <v>259</v>
      </c>
      <c r="C38" s="4" t="s">
        <v>194</v>
      </c>
      <c r="D38" s="6"/>
      <c r="E38" s="6"/>
      <c r="F38" s="6"/>
      <c r="G38" s="3">
        <f t="shared" si="6"/>
        <v>0</v>
      </c>
      <c r="H38" s="3">
        <f t="shared" si="7"/>
        <v>0</v>
      </c>
      <c r="I38" s="3">
        <f>SUMIF(recipes!K:K,A38,recipes!R:R)</f>
        <v>0</v>
      </c>
      <c r="J38" s="3">
        <f>SUMIF(recipes!K:K,A38,recipes!S:S)</f>
        <v>0</v>
      </c>
      <c r="K38" s="16">
        <f>SUMIF(recipes!K:K,A38,recipes!T:T)</f>
        <v>0.5</v>
      </c>
      <c r="L38" s="3"/>
    </row>
    <row r="39" spans="1:13" s="38" customFormat="1" x14ac:dyDescent="0.2">
      <c r="A39" s="25" t="s">
        <v>282</v>
      </c>
      <c r="B39" s="42" t="s">
        <v>259</v>
      </c>
      <c r="C39" s="4" t="s">
        <v>194</v>
      </c>
      <c r="D39" s="6"/>
      <c r="E39" s="6"/>
      <c r="F39" s="6"/>
      <c r="G39" s="3">
        <f t="shared" ref="G39" si="8">IF(D39&lt;&gt;0, E39/D39, 0)</f>
        <v>0</v>
      </c>
      <c r="H39" s="3">
        <f t="shared" ref="H39" si="9">IF(D39&lt;&gt;0, F39/D39, 0)</f>
        <v>0</v>
      </c>
      <c r="I39" s="3">
        <f>SUMIF(recipes!K:K,A39,recipes!R:R)</f>
        <v>0</v>
      </c>
      <c r="J39" s="3">
        <f>SUMIF(recipes!K:K,A39,recipes!S:S)</f>
        <v>0</v>
      </c>
      <c r="K39" s="16">
        <f>SUMIF(recipes!K:K,A39,recipes!T:T)</f>
        <v>0</v>
      </c>
      <c r="L39" s="3"/>
    </row>
    <row r="40" spans="1:13" x14ac:dyDescent="0.2">
      <c r="A40" s="25" t="s">
        <v>197</v>
      </c>
      <c r="B40" s="42" t="s">
        <v>259</v>
      </c>
      <c r="C40" s="4" t="s">
        <v>194</v>
      </c>
      <c r="D40" s="5">
        <v>2</v>
      </c>
      <c r="E40" s="5">
        <v>0.377</v>
      </c>
      <c r="F40" s="5">
        <v>0.5</v>
      </c>
      <c r="G40" s="3">
        <f t="shared" si="6"/>
        <v>0.1885</v>
      </c>
      <c r="H40" s="3">
        <f t="shared" si="7"/>
        <v>0.25</v>
      </c>
      <c r="I40" s="3">
        <f>SUMIF(recipes!K:K,A40,recipes!R:R)</f>
        <v>0</v>
      </c>
      <c r="J40" s="3">
        <f>SUMIF(recipes!K:K,A40,recipes!S:S)</f>
        <v>0</v>
      </c>
      <c r="K40" s="16">
        <f>SUMIF(recipes!K:K,A40,recipes!T:T)</f>
        <v>0</v>
      </c>
      <c r="L40" s="3"/>
    </row>
    <row r="41" spans="1:13" s="38" customFormat="1" x14ac:dyDescent="0.2">
      <c r="A41" s="25" t="s">
        <v>51</v>
      </c>
      <c r="B41" s="42" t="s">
        <v>259</v>
      </c>
      <c r="C41" s="4" t="s">
        <v>50</v>
      </c>
      <c r="D41" s="6"/>
      <c r="E41" s="6"/>
      <c r="F41" s="6"/>
      <c r="G41" s="3">
        <f t="shared" si="6"/>
        <v>0</v>
      </c>
      <c r="H41" s="3">
        <f t="shared" si="7"/>
        <v>0</v>
      </c>
      <c r="I41" s="3">
        <f>SUMIF(recipes!K:K,A41,recipes!R:R)</f>
        <v>0</v>
      </c>
      <c r="J41" s="3">
        <f>SUMIF(recipes!K:K,A41,recipes!S:S)</f>
        <v>0</v>
      </c>
      <c r="K41" s="16">
        <f>SUMIF(recipes!K:K,A41,recipes!T:T)</f>
        <v>2.5</v>
      </c>
      <c r="L41" s="3"/>
      <c r="M41" s="1"/>
    </row>
    <row r="42" spans="1:13" x14ac:dyDescent="0.2">
      <c r="A42" s="25" t="s">
        <v>86</v>
      </c>
      <c r="B42" s="42"/>
      <c r="C42" s="4" t="s">
        <v>86</v>
      </c>
      <c r="D42" s="18">
        <v>1</v>
      </c>
      <c r="E42" s="18">
        <v>1.0999999999999999E-2</v>
      </c>
      <c r="F42" s="18">
        <v>2.2180100000000001E-2</v>
      </c>
      <c r="G42" s="3">
        <f t="shared" si="6"/>
        <v>1.0999999999999999E-2</v>
      </c>
      <c r="H42" s="3">
        <f t="shared" si="7"/>
        <v>2.2180100000000001E-2</v>
      </c>
      <c r="I42" s="3">
        <f>SUMIF(recipes!K:K,A42,recipes!R:R)</f>
        <v>0</v>
      </c>
      <c r="J42" s="3">
        <f>SUMIF(recipes!K:K,A42,recipes!S:S)</f>
        <v>0</v>
      </c>
      <c r="K42" s="16">
        <f>SUMIF(recipes!K:K,A42,recipes!T:T)</f>
        <v>0</v>
      </c>
      <c r="L42" s="3"/>
      <c r="M42" s="38"/>
    </row>
    <row r="43" spans="1:13" x14ac:dyDescent="0.2">
      <c r="A43" s="25" t="s">
        <v>185</v>
      </c>
      <c r="B43" s="42"/>
      <c r="C43" s="4" t="s">
        <v>185</v>
      </c>
      <c r="D43" s="6"/>
      <c r="E43" s="6"/>
      <c r="F43" s="6"/>
      <c r="G43" s="3">
        <f t="shared" si="6"/>
        <v>0</v>
      </c>
      <c r="H43" s="3">
        <f t="shared" si="7"/>
        <v>0</v>
      </c>
      <c r="I43" s="3">
        <f>SUMIF(recipes!K:K,A43,recipes!R:R)</f>
        <v>0</v>
      </c>
      <c r="J43" s="3">
        <f>SUMIF(recipes!K:K,A43,recipes!S:S)</f>
        <v>1.84834559765625E-2</v>
      </c>
      <c r="K43" s="16">
        <f>SUMIF(recipes!K:K,A43,recipes!T:T)</f>
        <v>0</v>
      </c>
      <c r="L43" s="3"/>
    </row>
    <row r="44" spans="1:13" x14ac:dyDescent="0.2">
      <c r="A44" s="25" t="s">
        <v>14</v>
      </c>
      <c r="B44" s="42"/>
      <c r="C44" s="4" t="s">
        <v>14</v>
      </c>
      <c r="D44" s="18">
        <v>1</v>
      </c>
      <c r="E44" s="18">
        <v>1.0999999999999999E-2</v>
      </c>
      <c r="F44" s="18">
        <v>2.2180100000000001E-2</v>
      </c>
      <c r="G44" s="3">
        <f t="shared" si="6"/>
        <v>1.0999999999999999E-2</v>
      </c>
      <c r="H44" s="3">
        <f t="shared" si="7"/>
        <v>2.2180100000000001E-2</v>
      </c>
      <c r="I44" s="3">
        <f>SUMIF(recipes!K:K,A44,recipes!R:R)</f>
        <v>2.5666721253651922E-2</v>
      </c>
      <c r="J44" s="3">
        <f>SUMIF(recipes!K:K,A44,recipes!S:S)</f>
        <v>0</v>
      </c>
      <c r="K44" s="16">
        <f>SUMIF(recipes!K:K,A44,recipes!T:T)</f>
        <v>0</v>
      </c>
      <c r="L44" s="3"/>
    </row>
    <row r="45" spans="1:13" x14ac:dyDescent="0.2">
      <c r="A45" s="25" t="s">
        <v>386</v>
      </c>
      <c r="B45" s="42"/>
      <c r="C45" s="4" t="s">
        <v>386</v>
      </c>
      <c r="D45" s="18">
        <v>1</v>
      </c>
      <c r="E45" s="18">
        <v>1.4E-2</v>
      </c>
      <c r="F45" s="18">
        <v>2.2180100000000001E-2</v>
      </c>
      <c r="G45" s="3">
        <f t="shared" si="6"/>
        <v>1.4E-2</v>
      </c>
      <c r="H45" s="3">
        <f t="shared" si="7"/>
        <v>2.2180100000000001E-2</v>
      </c>
      <c r="I45" s="3">
        <f>SUMIF(recipes!K:K,A45,recipes!R:R)</f>
        <v>6.9222369441667306E-2</v>
      </c>
      <c r="J45" s="3">
        <f>SUMIF(recipes!K:K,A45,recipes!S:S)</f>
        <v>0</v>
      </c>
      <c r="K45" s="16">
        <f>SUMIF(recipes!K:K,A45,recipes!T:T)</f>
        <v>0</v>
      </c>
      <c r="L45" s="3"/>
    </row>
    <row r="46" spans="1:13" x14ac:dyDescent="0.2">
      <c r="A46" s="25" t="s">
        <v>187</v>
      </c>
      <c r="B46" s="42" t="s">
        <v>259</v>
      </c>
      <c r="C46" s="4" t="s">
        <v>3</v>
      </c>
      <c r="D46" s="5">
        <v>1</v>
      </c>
      <c r="E46" s="5">
        <v>0.34</v>
      </c>
      <c r="F46" s="7"/>
      <c r="G46" s="3">
        <f t="shared" si="6"/>
        <v>0.34</v>
      </c>
      <c r="H46" s="3">
        <f t="shared" si="7"/>
        <v>0</v>
      </c>
      <c r="I46" s="3">
        <f>SUMIF(recipes!K:K,A46,recipes!R:R)</f>
        <v>7.2249999999999996</v>
      </c>
      <c r="J46" s="3">
        <f>SUMIF(recipes!K:K,A46,recipes!S:S)</f>
        <v>0</v>
      </c>
      <c r="K46" s="16">
        <f>SUMIF(recipes!K:K,A46,recipes!T:T)</f>
        <v>0</v>
      </c>
      <c r="L46" s="3"/>
    </row>
    <row r="47" spans="1:13" s="38" customFormat="1" x14ac:dyDescent="0.2">
      <c r="A47" s="25" t="s">
        <v>233</v>
      </c>
      <c r="B47" s="42"/>
      <c r="C47" s="4" t="s">
        <v>191</v>
      </c>
      <c r="D47" s="6"/>
      <c r="E47" s="6"/>
      <c r="F47" s="6"/>
      <c r="G47" s="3">
        <f t="shared" si="6"/>
        <v>0</v>
      </c>
      <c r="H47" s="3">
        <f t="shared" si="7"/>
        <v>0</v>
      </c>
      <c r="I47" s="3">
        <f>SUMIF(recipes!K:K,A47,recipes!R:R)</f>
        <v>0</v>
      </c>
      <c r="J47" s="3">
        <f>SUMIF(recipes!K:K,A47,recipes!S:S)</f>
        <v>3.6966911953125001E-2</v>
      </c>
      <c r="K47" s="16">
        <f>SUMIF(recipes!K:K,A47,recipes!T:T)</f>
        <v>0</v>
      </c>
      <c r="L47" s="3"/>
    </row>
    <row r="48" spans="1:13" s="38" customFormat="1" x14ac:dyDescent="0.2">
      <c r="A48" s="25" t="s">
        <v>191</v>
      </c>
      <c r="B48" s="42" t="s">
        <v>256</v>
      </c>
      <c r="C48" s="4" t="s">
        <v>191</v>
      </c>
      <c r="D48" s="6"/>
      <c r="E48" s="6"/>
      <c r="F48" s="6"/>
      <c r="G48" s="3">
        <f t="shared" si="6"/>
        <v>0</v>
      </c>
      <c r="H48" s="3">
        <f t="shared" si="7"/>
        <v>0</v>
      </c>
      <c r="I48" s="3">
        <f>SUMIF(recipes!K:K,A48,recipes!R:R)</f>
        <v>0</v>
      </c>
      <c r="J48" s="3">
        <f>SUMIF(recipes!K:K,A48,recipes!S:S)</f>
        <v>0</v>
      </c>
      <c r="K48" s="16">
        <f>SUMIF(recipes!K:K,A48,recipes!T:T)</f>
        <v>1.25</v>
      </c>
      <c r="L48" s="3"/>
      <c r="M48" s="1"/>
    </row>
    <row r="49" spans="1:13" s="38" customFormat="1" x14ac:dyDescent="0.2">
      <c r="A49" s="25" t="s">
        <v>390</v>
      </c>
      <c r="B49" s="42" t="s">
        <v>259</v>
      </c>
      <c r="C49" s="4" t="s">
        <v>195</v>
      </c>
      <c r="D49" s="5">
        <v>1</v>
      </c>
      <c r="E49" s="5">
        <v>0.84399999999999997</v>
      </c>
      <c r="F49" s="7"/>
      <c r="G49" s="3">
        <f t="shared" si="6"/>
        <v>0.84399999999999997</v>
      </c>
      <c r="H49" s="3">
        <f t="shared" si="7"/>
        <v>0</v>
      </c>
      <c r="I49" s="3">
        <f>SUMIF(recipes!K:K,A49,recipes!R:R)</f>
        <v>0.84399999999999997</v>
      </c>
      <c r="J49" s="3">
        <f>SUMIF(recipes!K:K,A49,recipes!S:S)</f>
        <v>0</v>
      </c>
      <c r="K49" s="16">
        <f>SUMIF(recipes!K:K,A49,recipes!T:T)</f>
        <v>0</v>
      </c>
      <c r="L49" s="3"/>
    </row>
    <row r="50" spans="1:13" x14ac:dyDescent="0.2">
      <c r="A50" s="25" t="s">
        <v>211</v>
      </c>
      <c r="B50" s="42" t="s">
        <v>256</v>
      </c>
      <c r="C50" s="4" t="s">
        <v>211</v>
      </c>
      <c r="D50" s="6"/>
      <c r="E50" s="6"/>
      <c r="F50" s="6"/>
      <c r="G50" s="3">
        <f t="shared" si="6"/>
        <v>0</v>
      </c>
      <c r="H50" s="3">
        <f t="shared" si="7"/>
        <v>0</v>
      </c>
      <c r="I50" s="3">
        <f>SUMIF(recipes!K:K,A50,recipes!R:R)</f>
        <v>0</v>
      </c>
      <c r="J50" s="3">
        <f>SUMIF(recipes!K:K,A50,recipes!S:S)</f>
        <v>0</v>
      </c>
      <c r="K50" s="16">
        <f>SUMIF(recipes!K:K,A50,recipes!T:T)</f>
        <v>3</v>
      </c>
      <c r="L50" s="3"/>
      <c r="M50" s="38"/>
    </row>
    <row r="51" spans="1:13" s="38" customFormat="1" x14ac:dyDescent="0.2">
      <c r="A51" s="25" t="s">
        <v>391</v>
      </c>
      <c r="B51" s="42"/>
      <c r="C51" s="4" t="s">
        <v>391</v>
      </c>
      <c r="D51" s="6"/>
      <c r="E51" s="6"/>
      <c r="F51" s="6"/>
      <c r="G51" s="3">
        <f t="shared" ref="G51" si="10">IF(D51&lt;&gt;0, E51/D51, 0)</f>
        <v>0</v>
      </c>
      <c r="H51" s="3">
        <f t="shared" ref="H51" si="11">IF(D51&lt;&gt;0, F51/D51, 0)</f>
        <v>0</v>
      </c>
      <c r="I51" s="3">
        <f>SUMIF(recipes!K:K,A51,recipes!R:R)</f>
        <v>0</v>
      </c>
      <c r="J51" s="3">
        <f>SUMIF(recipes!K:K,A51,recipes!S:S)</f>
        <v>0</v>
      </c>
      <c r="K51" s="16">
        <f>SUMIF(recipes!K:K,A51,recipes!T:T)</f>
        <v>0</v>
      </c>
      <c r="L51" s="3"/>
    </row>
    <row r="52" spans="1:13" x14ac:dyDescent="0.2">
      <c r="A52" s="25" t="s">
        <v>65</v>
      </c>
      <c r="B52" s="42"/>
      <c r="C52" s="4" t="s">
        <v>65</v>
      </c>
      <c r="D52" s="6"/>
      <c r="E52" s="6"/>
      <c r="F52" s="6"/>
      <c r="G52" s="3">
        <f t="shared" si="6"/>
        <v>0</v>
      </c>
      <c r="H52" s="3">
        <f t="shared" si="7"/>
        <v>0</v>
      </c>
      <c r="I52" s="3">
        <f>SUMIF(recipes!K:K,A52,recipes!R:R)</f>
        <v>0</v>
      </c>
      <c r="J52" s="3">
        <f>SUMIF(recipes!K:K,A52,recipes!S:S)</f>
        <v>4.8056985539062499E-2</v>
      </c>
      <c r="K52" s="16">
        <f>SUMIF(recipes!K:K,A52,recipes!T:T)</f>
        <v>0</v>
      </c>
      <c r="L52" s="3"/>
    </row>
    <row r="53" spans="1:13" s="38" customFormat="1" x14ac:dyDescent="0.2">
      <c r="A53" s="25" t="s">
        <v>356</v>
      </c>
      <c r="B53" s="42"/>
      <c r="C53" s="4" t="s">
        <v>356</v>
      </c>
      <c r="D53" s="6"/>
      <c r="E53" s="6"/>
      <c r="F53" s="6"/>
      <c r="G53" s="3">
        <f t="shared" si="6"/>
        <v>0</v>
      </c>
      <c r="H53" s="3">
        <f t="shared" si="7"/>
        <v>0</v>
      </c>
      <c r="I53" s="3">
        <f>SUMIF(recipes!K:K,A53,recipes!R:R)</f>
        <v>0</v>
      </c>
      <c r="J53" s="3">
        <f>SUMIF(recipes!K:K,A53,recipes!S:S)</f>
        <v>2.9573529562499999E-2</v>
      </c>
      <c r="K53" s="16">
        <f>SUMIF(recipes!K:K,A53,recipes!T:T)</f>
        <v>0</v>
      </c>
      <c r="L53" s="3"/>
    </row>
    <row r="54" spans="1:13" s="38" customFormat="1" x14ac:dyDescent="0.2">
      <c r="A54" s="25" t="s">
        <v>392</v>
      </c>
      <c r="B54" s="42"/>
      <c r="C54" s="4" t="s">
        <v>392</v>
      </c>
      <c r="D54" s="6"/>
      <c r="E54" s="6"/>
      <c r="F54" s="6"/>
      <c r="G54" s="3">
        <f t="shared" si="6"/>
        <v>0</v>
      </c>
      <c r="H54" s="3">
        <f t="shared" si="7"/>
        <v>0</v>
      </c>
      <c r="I54" s="3">
        <f>SUMIF(recipes!K:K,A54,recipes!R:R)</f>
        <v>0</v>
      </c>
      <c r="J54" s="3">
        <f>SUMIF(recipes!K:K,A54,recipes!S:S)</f>
        <v>0</v>
      </c>
      <c r="K54" s="16">
        <f>SUMIF(recipes!K:K,A54,recipes!T:T)</f>
        <v>0</v>
      </c>
      <c r="L54" s="3"/>
    </row>
    <row r="55" spans="1:13" s="38" customFormat="1" x14ac:dyDescent="0.2">
      <c r="A55" s="25" t="s">
        <v>393</v>
      </c>
      <c r="B55" s="42"/>
      <c r="C55" s="4" t="s">
        <v>393</v>
      </c>
      <c r="D55" s="6"/>
      <c r="E55" s="6"/>
      <c r="F55" s="6"/>
      <c r="G55" s="3">
        <f t="shared" si="6"/>
        <v>0</v>
      </c>
      <c r="H55" s="3">
        <f t="shared" si="7"/>
        <v>0</v>
      </c>
      <c r="I55" s="3">
        <f>SUMIF(recipes!K:K,A55,recipes!R:R)</f>
        <v>0</v>
      </c>
      <c r="J55" s="3">
        <f>SUMIF(recipes!K:K,A55,recipes!S:S)</f>
        <v>0</v>
      </c>
      <c r="K55" s="16">
        <f>SUMIF(recipes!K:K,A55,recipes!T:T)</f>
        <v>0</v>
      </c>
      <c r="L55" s="3"/>
    </row>
    <row r="56" spans="1:13" s="38" customFormat="1" x14ac:dyDescent="0.2">
      <c r="A56" s="25" t="s">
        <v>357</v>
      </c>
      <c r="B56" s="42"/>
      <c r="C56" s="4" t="s">
        <v>357</v>
      </c>
      <c r="D56" s="6"/>
      <c r="E56" s="6"/>
      <c r="F56" s="6"/>
      <c r="G56" s="3">
        <f t="shared" ref="G56:G57" si="12">IF(D56&lt;&gt;0, E56/D56, 0)</f>
        <v>0</v>
      </c>
      <c r="H56" s="3">
        <f t="shared" ref="H56:H57" si="13">IF(D56&lt;&gt;0, F56/D56, 0)</f>
        <v>0</v>
      </c>
      <c r="I56" s="3">
        <f>SUMIF(recipes!K:K,A56,recipes!R:R)</f>
        <v>0</v>
      </c>
      <c r="J56" s="3">
        <f>SUMIF(recipes!K:K,A56,recipes!S:S)</f>
        <v>0</v>
      </c>
      <c r="K56" s="16">
        <f>SUMIF(recipes!K:K,A56,recipes!T:T)</f>
        <v>0</v>
      </c>
      <c r="L56" s="3"/>
    </row>
    <row r="57" spans="1:13" s="38" customFormat="1" x14ac:dyDescent="0.2">
      <c r="A57" s="25" t="s">
        <v>358</v>
      </c>
      <c r="B57" s="42"/>
      <c r="C57" s="4" t="s">
        <v>358</v>
      </c>
      <c r="D57" s="6"/>
      <c r="E57" s="6"/>
      <c r="F57" s="6"/>
      <c r="G57" s="3">
        <f t="shared" si="12"/>
        <v>0</v>
      </c>
      <c r="H57" s="3">
        <f t="shared" si="13"/>
        <v>0</v>
      </c>
      <c r="I57" s="3">
        <f>SUMIF(recipes!K:K,A57,recipes!R:R)</f>
        <v>0</v>
      </c>
      <c r="J57" s="3">
        <f>SUMIF(recipes!K:K,A57,recipes!S:S)</f>
        <v>0.47317647299999999</v>
      </c>
      <c r="K57" s="16">
        <f>SUMIF(recipes!K:K,A57,recipes!T:T)</f>
        <v>0</v>
      </c>
      <c r="L57" s="3"/>
    </row>
    <row r="58" spans="1:13" x14ac:dyDescent="0.2">
      <c r="A58" s="25" t="s">
        <v>81</v>
      </c>
      <c r="B58" s="42"/>
      <c r="C58" s="4" t="s">
        <v>81</v>
      </c>
      <c r="D58" s="6"/>
      <c r="E58" s="6"/>
      <c r="F58" s="6"/>
      <c r="G58" s="3">
        <f t="shared" si="6"/>
        <v>0</v>
      </c>
      <c r="H58" s="3">
        <f t="shared" si="7"/>
        <v>0</v>
      </c>
      <c r="I58" s="3">
        <f>SUMIF(recipes!K:K,A58,recipes!R:R)</f>
        <v>0</v>
      </c>
      <c r="J58" s="3">
        <f>SUMIF(recipes!K:K,A58,recipes!S:S)</f>
        <v>5.9147059124999998E-2</v>
      </c>
      <c r="K58" s="16">
        <f>SUMIF(recipes!K:K,A58,recipes!T:T)</f>
        <v>0</v>
      </c>
      <c r="L58" s="3"/>
    </row>
    <row r="59" spans="1:13" x14ac:dyDescent="0.2">
      <c r="A59" s="25" t="s">
        <v>47</v>
      </c>
      <c r="B59" s="42"/>
      <c r="C59" s="4" t="s">
        <v>47</v>
      </c>
      <c r="D59" s="6"/>
      <c r="E59" s="6"/>
      <c r="F59" s="6"/>
      <c r="G59" s="3">
        <f t="shared" si="6"/>
        <v>0</v>
      </c>
      <c r="H59" s="3">
        <f t="shared" si="7"/>
        <v>0</v>
      </c>
      <c r="I59" s="3">
        <f>SUMIF(recipes!K:K,A59,recipes!R:R)</f>
        <v>0</v>
      </c>
      <c r="J59" s="3">
        <f>SUMIF(recipes!K:K,A59,recipes!S:S)</f>
        <v>0.50275000256250002</v>
      </c>
      <c r="K59" s="16">
        <f>SUMIF(recipes!K:K,A59,recipes!T:T)</f>
        <v>0</v>
      </c>
      <c r="L59" s="3"/>
    </row>
    <row r="60" spans="1:13" x14ac:dyDescent="0.2">
      <c r="A60" s="25" t="s">
        <v>82</v>
      </c>
      <c r="B60" s="42"/>
      <c r="C60" s="4" t="s">
        <v>82</v>
      </c>
      <c r="D60" s="6"/>
      <c r="E60" s="6"/>
      <c r="F60" s="6"/>
      <c r="G60" s="3">
        <f t="shared" si="6"/>
        <v>0</v>
      </c>
      <c r="H60" s="3">
        <f t="shared" si="7"/>
        <v>0</v>
      </c>
      <c r="I60" s="3">
        <f>SUMIF(recipes!K:K,A60,recipes!R:R)</f>
        <v>0</v>
      </c>
      <c r="J60" s="3">
        <f>SUMIF(recipes!K:K,A60,recipes!S:S)</f>
        <v>5.9147059124999998E-2</v>
      </c>
      <c r="K60" s="16">
        <f>SUMIF(recipes!K:K,A60,recipes!T:T)</f>
        <v>0</v>
      </c>
      <c r="L60" s="3"/>
    </row>
    <row r="61" spans="1:13" x14ac:dyDescent="0.2">
      <c r="A61" s="25" t="s">
        <v>6</v>
      </c>
      <c r="B61" s="42" t="s">
        <v>259</v>
      </c>
      <c r="C61" s="4" t="s">
        <v>71</v>
      </c>
      <c r="D61" s="5">
        <v>2</v>
      </c>
      <c r="E61" s="5">
        <v>0.37</v>
      </c>
      <c r="F61" s="5">
        <v>0.6</v>
      </c>
      <c r="G61" s="3">
        <f t="shared" si="6"/>
        <v>0.185</v>
      </c>
      <c r="H61" s="3">
        <f t="shared" si="7"/>
        <v>0.3</v>
      </c>
      <c r="I61" s="3">
        <f>SUMIF(recipes!K:K,A61,recipes!R:R)</f>
        <v>1.5724999999999998</v>
      </c>
      <c r="J61" s="3">
        <f>SUMIF(recipes!K:K,A61,recipes!S:S)</f>
        <v>0</v>
      </c>
      <c r="K61" s="16">
        <f>SUMIF(recipes!K:K,A61,recipes!T:T)</f>
        <v>0</v>
      </c>
      <c r="L61" s="3"/>
    </row>
    <row r="62" spans="1:13" x14ac:dyDescent="0.2">
      <c r="A62" s="25" t="s">
        <v>111</v>
      </c>
      <c r="B62" s="42"/>
      <c r="C62" s="4" t="s">
        <v>111</v>
      </c>
      <c r="D62" s="18">
        <v>1</v>
      </c>
      <c r="E62" s="18">
        <v>1.2E-2</v>
      </c>
      <c r="F62" s="18">
        <v>2.2180100000000001E-2</v>
      </c>
      <c r="G62" s="3">
        <f t="shared" si="6"/>
        <v>1.2E-2</v>
      </c>
      <c r="H62" s="3">
        <f t="shared" si="7"/>
        <v>2.2180100000000001E-2</v>
      </c>
      <c r="I62" s="3">
        <f>SUMIF(recipes!K:K,A62,recipes!R:R)</f>
        <v>7.3333489296148356E-3</v>
      </c>
      <c r="J62" s="3">
        <f>SUMIF(recipes!K:K,A62,recipes!S:S)</f>
        <v>0</v>
      </c>
      <c r="K62" s="16">
        <f>SUMIF(recipes!K:K,A62,recipes!T:T)</f>
        <v>0</v>
      </c>
      <c r="L62" s="3"/>
    </row>
    <row r="63" spans="1:13" x14ac:dyDescent="0.2">
      <c r="A63" s="25" t="s">
        <v>116</v>
      </c>
      <c r="B63" s="42"/>
      <c r="C63" s="4" t="s">
        <v>116</v>
      </c>
      <c r="D63" s="6"/>
      <c r="E63" s="6"/>
      <c r="F63" s="6"/>
      <c r="G63" s="3">
        <f t="shared" si="6"/>
        <v>0</v>
      </c>
      <c r="H63" s="3">
        <f t="shared" si="7"/>
        <v>0</v>
      </c>
      <c r="I63" s="3">
        <f>SUMIF(recipes!K:K,A63,recipes!R:R)</f>
        <v>0</v>
      </c>
      <c r="J63" s="3">
        <f>SUMIF(recipes!K:K,A63,recipes!S:S)</f>
        <v>0.70976470949999992</v>
      </c>
      <c r="K63" s="16">
        <f>SUMIF(recipes!K:K,A63,recipes!T:T)</f>
        <v>0</v>
      </c>
      <c r="L63" s="3"/>
    </row>
    <row r="64" spans="1:13" x14ac:dyDescent="0.2">
      <c r="A64" s="25" t="s">
        <v>128</v>
      </c>
      <c r="B64" s="42"/>
      <c r="C64" s="4" t="s">
        <v>128</v>
      </c>
      <c r="D64" s="6"/>
      <c r="E64" s="6"/>
      <c r="F64" s="6"/>
      <c r="G64" s="3">
        <f t="shared" si="6"/>
        <v>0</v>
      </c>
      <c r="H64" s="3">
        <f t="shared" si="7"/>
        <v>0</v>
      </c>
      <c r="I64" s="3">
        <f>SUMIF(recipes!K:K,A64,recipes!R:R)</f>
        <v>0</v>
      </c>
      <c r="J64" s="3">
        <f>SUMIF(recipes!K:K,A64,recipes!S:S)</f>
        <v>0.23658823649999999</v>
      </c>
      <c r="K64" s="16">
        <f>SUMIF(recipes!K:K,A64,recipes!T:T)</f>
        <v>0</v>
      </c>
      <c r="L64" s="3"/>
    </row>
    <row r="65" spans="1:13" s="38" customFormat="1" x14ac:dyDescent="0.2">
      <c r="A65" s="25" t="s">
        <v>72</v>
      </c>
      <c r="B65" s="42"/>
      <c r="C65" s="4" t="s">
        <v>72</v>
      </c>
      <c r="D65" s="6"/>
      <c r="E65" s="6"/>
      <c r="F65" s="6"/>
      <c r="G65" s="3">
        <f t="shared" ref="G65" si="14">IF(D65&lt;&gt;0, E65/D65, 0)</f>
        <v>0</v>
      </c>
      <c r="H65" s="3">
        <f t="shared" ref="H65" si="15">IF(D65&lt;&gt;0, F65/D65, 0)</f>
        <v>0</v>
      </c>
      <c r="I65" s="3">
        <f>SUMIF(recipes!K:K,A65,recipes!R:R)</f>
        <v>0</v>
      </c>
      <c r="J65" s="3">
        <f>SUMIF(recipes!K:K,A65,recipes!S:S)</f>
        <v>0</v>
      </c>
      <c r="K65" s="16">
        <f>SUMIF(recipes!K:K,A65,recipes!T:T)</f>
        <v>0</v>
      </c>
      <c r="L65" s="3"/>
    </row>
    <row r="66" spans="1:13" x14ac:dyDescent="0.2">
      <c r="A66" s="25" t="s">
        <v>4</v>
      </c>
      <c r="B66" s="42" t="s">
        <v>259</v>
      </c>
      <c r="C66" s="4" t="s">
        <v>72</v>
      </c>
      <c r="D66" s="5">
        <v>4</v>
      </c>
      <c r="E66" s="5">
        <v>0.9</v>
      </c>
      <c r="F66" s="5">
        <v>1.35</v>
      </c>
      <c r="G66" s="3">
        <f t="shared" si="6"/>
        <v>0.22500000000000001</v>
      </c>
      <c r="H66" s="3">
        <f t="shared" si="7"/>
        <v>0.33750000000000002</v>
      </c>
      <c r="I66" s="3">
        <f>SUMIF(recipes!K:K,A66,recipes!R:R)</f>
        <v>4.6749999999999998</v>
      </c>
      <c r="J66" s="3">
        <f>SUMIF(recipes!K:K,A66,recipes!S:S)</f>
        <v>0</v>
      </c>
      <c r="K66" s="16">
        <f>SUMIF(recipes!K:K,A66,recipes!T:T)</f>
        <v>0</v>
      </c>
      <c r="L66" s="3"/>
    </row>
    <row r="67" spans="1:13" x14ac:dyDescent="0.2">
      <c r="A67" s="25" t="s">
        <v>222</v>
      </c>
      <c r="B67" s="42" t="s">
        <v>259</v>
      </c>
      <c r="C67" s="4" t="s">
        <v>220</v>
      </c>
      <c r="D67" s="6"/>
      <c r="E67" s="6"/>
      <c r="F67" s="6"/>
      <c r="G67" s="3">
        <f t="shared" si="6"/>
        <v>0</v>
      </c>
      <c r="H67" s="3">
        <f t="shared" si="7"/>
        <v>0</v>
      </c>
      <c r="I67" s="3">
        <f>SUMIF(recipes!K:K,A67,recipes!R:R)</f>
        <v>0</v>
      </c>
      <c r="J67" s="3">
        <f>SUMIF(recipes!K:K,A67,recipes!S:S)</f>
        <v>0</v>
      </c>
      <c r="K67" s="16">
        <f>SUMIF(recipes!K:K,A67,recipes!T:T)</f>
        <v>0</v>
      </c>
      <c r="L67" s="3"/>
    </row>
    <row r="68" spans="1:13" x14ac:dyDescent="0.2">
      <c r="A68" s="25" t="s">
        <v>234</v>
      </c>
      <c r="B68" s="42"/>
      <c r="C68" s="4" t="s">
        <v>234</v>
      </c>
      <c r="D68" s="6"/>
      <c r="E68" s="6"/>
      <c r="F68" s="6"/>
      <c r="G68" s="3">
        <f t="shared" si="6"/>
        <v>0</v>
      </c>
      <c r="H68" s="3">
        <f t="shared" si="7"/>
        <v>0</v>
      </c>
      <c r="I68" s="3">
        <f>SUMIF(recipes!K:K,A68,recipes!R:R)</f>
        <v>0</v>
      </c>
      <c r="J68" s="3">
        <f>SUMIF(recipes!K:K,A68,recipes!S:S)</f>
        <v>3.6966911953125001E-2</v>
      </c>
      <c r="K68" s="16">
        <f>SUMIF(recipes!K:K,A68,recipes!T:T)</f>
        <v>0</v>
      </c>
      <c r="L68" s="3"/>
    </row>
    <row r="69" spans="1:13" s="38" customFormat="1" x14ac:dyDescent="0.2">
      <c r="A69" s="25" t="s">
        <v>11</v>
      </c>
      <c r="B69" s="42"/>
      <c r="C69" s="4" t="s">
        <v>11</v>
      </c>
      <c r="D69" s="18">
        <v>1</v>
      </c>
      <c r="E69" s="18">
        <v>2.5000000000000001E-2</v>
      </c>
      <c r="F69" s="18">
        <v>2.2180100000000001E-2</v>
      </c>
      <c r="G69" s="3">
        <f t="shared" si="6"/>
        <v>2.5000000000000001E-2</v>
      </c>
      <c r="H69" s="3">
        <f t="shared" si="7"/>
        <v>2.2180100000000001E-2</v>
      </c>
      <c r="I69" s="3">
        <f>SUMIF(recipes!K:K,A69,recipes!R:R)</f>
        <v>5.6944565551933383E-2</v>
      </c>
      <c r="J69" s="3">
        <f>SUMIF(recipes!K:K,A69,recipes!S:S)</f>
        <v>0</v>
      </c>
      <c r="K69" s="16">
        <f>SUMIF(recipes!K:K,A69,recipes!T:T)</f>
        <v>0</v>
      </c>
      <c r="L69" s="3"/>
      <c r="M69" s="1"/>
    </row>
    <row r="70" spans="1:13" x14ac:dyDescent="0.2">
      <c r="A70" s="25" t="s">
        <v>203</v>
      </c>
      <c r="B70" s="42"/>
      <c r="C70" s="4" t="s">
        <v>203</v>
      </c>
      <c r="D70" s="6"/>
      <c r="E70" s="6"/>
      <c r="F70" s="6"/>
      <c r="G70" s="3">
        <f t="shared" si="6"/>
        <v>0</v>
      </c>
      <c r="H70" s="3">
        <f t="shared" si="7"/>
        <v>0</v>
      </c>
      <c r="I70" s="3">
        <f>SUMIF(recipes!K:K,A70,recipes!R:R)</f>
        <v>0</v>
      </c>
      <c r="J70" s="3">
        <f>SUMIF(recipes!K:K,A70,recipes!S:S)</f>
        <v>9.2417279882812495E-2</v>
      </c>
      <c r="K70" s="16">
        <f>SUMIF(recipes!K:K,A70,recipes!T:T)</f>
        <v>0</v>
      </c>
      <c r="L70" s="3"/>
      <c r="M70" s="38"/>
    </row>
    <row r="71" spans="1:13" x14ac:dyDescent="0.2">
      <c r="A71" s="25" t="s">
        <v>223</v>
      </c>
      <c r="B71" s="42" t="s">
        <v>259</v>
      </c>
      <c r="C71" s="4" t="s">
        <v>99</v>
      </c>
      <c r="D71" s="6"/>
      <c r="E71" s="6"/>
      <c r="F71" s="6"/>
      <c r="G71" s="3">
        <f t="shared" si="6"/>
        <v>0</v>
      </c>
      <c r="H71" s="3">
        <f t="shared" si="7"/>
        <v>0</v>
      </c>
      <c r="I71" s="3">
        <f>SUMIF(recipes!K:K,A71,recipes!R:R)</f>
        <v>0</v>
      </c>
      <c r="J71" s="3">
        <f>SUMIF(recipes!K:K,A71,recipes!S:S)</f>
        <v>0</v>
      </c>
      <c r="K71" s="16">
        <f>SUMIF(recipes!K:K,A71,recipes!T:T)</f>
        <v>7</v>
      </c>
      <c r="L71" s="3"/>
    </row>
    <row r="72" spans="1:13" s="38" customFormat="1" x14ac:dyDescent="0.2">
      <c r="A72" s="25" t="s">
        <v>119</v>
      </c>
      <c r="B72" s="42" t="s">
        <v>259</v>
      </c>
      <c r="C72" s="4" t="s">
        <v>99</v>
      </c>
      <c r="D72" s="6"/>
      <c r="E72" s="6"/>
      <c r="F72" s="6"/>
      <c r="G72" s="3">
        <f t="shared" si="6"/>
        <v>0</v>
      </c>
      <c r="H72" s="3">
        <f t="shared" si="7"/>
        <v>0</v>
      </c>
      <c r="I72" s="3">
        <f>SUMIF(recipes!K:K,A72,recipes!R:R)</f>
        <v>0</v>
      </c>
      <c r="J72" s="3">
        <f>SUMIF(recipes!K:K,A72,recipes!S:S)</f>
        <v>0</v>
      </c>
      <c r="K72" s="16">
        <f>SUMIF(recipes!K:K,A72,recipes!T:T)</f>
        <v>7.25</v>
      </c>
      <c r="L72" s="3"/>
      <c r="M72" s="1"/>
    </row>
    <row r="73" spans="1:13" s="38" customFormat="1" x14ac:dyDescent="0.2">
      <c r="A73" s="25" t="s">
        <v>100</v>
      </c>
      <c r="B73" s="42" t="s">
        <v>259</v>
      </c>
      <c r="C73" s="4" t="s">
        <v>99</v>
      </c>
      <c r="D73" s="6"/>
      <c r="E73" s="6"/>
      <c r="F73" s="6"/>
      <c r="G73" s="3">
        <f t="shared" si="6"/>
        <v>0</v>
      </c>
      <c r="H73" s="3">
        <f t="shared" si="7"/>
        <v>0</v>
      </c>
      <c r="I73" s="3">
        <f>SUMIF(recipes!K:K,A73,recipes!R:R)</f>
        <v>0.75</v>
      </c>
      <c r="J73" s="3">
        <f>SUMIF(recipes!K:K,A73,recipes!S:S)</f>
        <v>0</v>
      </c>
      <c r="K73" s="16">
        <f>SUMIF(recipes!K:K,A73,recipes!T:T)</f>
        <v>0</v>
      </c>
      <c r="L73" s="3"/>
    </row>
    <row r="74" spans="1:13" x14ac:dyDescent="0.2">
      <c r="A74" s="25" t="s">
        <v>126</v>
      </c>
      <c r="B74" s="42"/>
      <c r="C74" s="4" t="s">
        <v>126</v>
      </c>
      <c r="D74" s="6"/>
      <c r="E74" s="6"/>
      <c r="F74" s="6"/>
      <c r="G74" s="3">
        <f t="shared" si="6"/>
        <v>0</v>
      </c>
      <c r="H74" s="3">
        <f t="shared" si="7"/>
        <v>0</v>
      </c>
      <c r="I74" s="3">
        <f>SUMIF(recipes!K:K,A74,recipes!R:R)</f>
        <v>0</v>
      </c>
      <c r="J74" s="3">
        <f>SUMIF(recipes!K:K,A74,recipes!S:S)</f>
        <v>5.9147059124999998E-2</v>
      </c>
      <c r="K74" s="16">
        <f>SUMIF(recipes!K:K,A74,recipes!T:T)</f>
        <v>0</v>
      </c>
      <c r="L74" s="3"/>
      <c r="M74" s="38"/>
    </row>
    <row r="75" spans="1:13" s="38" customFormat="1" x14ac:dyDescent="0.2">
      <c r="A75" s="25" t="s">
        <v>201</v>
      </c>
      <c r="B75" s="42"/>
      <c r="C75" s="4" t="s">
        <v>201</v>
      </c>
      <c r="D75" s="6"/>
      <c r="E75" s="6"/>
      <c r="F75" s="6"/>
      <c r="G75" s="3">
        <f t="shared" si="6"/>
        <v>0</v>
      </c>
      <c r="H75" s="3">
        <f t="shared" si="7"/>
        <v>0</v>
      </c>
      <c r="I75" s="3">
        <f>SUMIF(recipes!K:K,A75,recipes!R:R)</f>
        <v>0</v>
      </c>
      <c r="J75" s="3">
        <f>SUMIF(recipes!K:K,A75,recipes!S:S)</f>
        <v>4.4360294343749995E-2</v>
      </c>
      <c r="K75" s="16">
        <f>SUMIF(recipes!K:K,A75,recipes!T:T)</f>
        <v>0</v>
      </c>
      <c r="L75" s="3"/>
    </row>
    <row r="76" spans="1:13" s="38" customFormat="1" x14ac:dyDescent="0.2">
      <c r="A76" s="25" t="s">
        <v>204</v>
      </c>
      <c r="B76" s="42"/>
      <c r="C76" s="4" t="s">
        <v>204</v>
      </c>
      <c r="D76" s="6"/>
      <c r="E76" s="6"/>
      <c r="F76" s="6"/>
      <c r="G76" s="3">
        <f t="shared" si="6"/>
        <v>0</v>
      </c>
      <c r="H76" s="3">
        <f t="shared" si="7"/>
        <v>0</v>
      </c>
      <c r="I76" s="3">
        <f>SUMIF(recipes!K:K,A76,recipes!R:R)</f>
        <v>0</v>
      </c>
      <c r="J76" s="3">
        <f>SUMIF(recipes!K:K,A76,recipes!S:S)</f>
        <v>4.4360294343749995E-2</v>
      </c>
      <c r="K76" s="16">
        <f>SUMIF(recipes!K:K,A76,recipes!T:T)</f>
        <v>0</v>
      </c>
      <c r="L76" s="3"/>
      <c r="M76" s="1"/>
    </row>
    <row r="77" spans="1:13" s="38" customFormat="1" x14ac:dyDescent="0.2">
      <c r="A77" s="25" t="s">
        <v>209</v>
      </c>
      <c r="B77" s="42"/>
      <c r="C77" s="4" t="s">
        <v>209</v>
      </c>
      <c r="D77" s="6"/>
      <c r="E77" s="6"/>
      <c r="F77" s="6"/>
      <c r="G77" s="3">
        <f t="shared" si="6"/>
        <v>0</v>
      </c>
      <c r="H77" s="3">
        <f t="shared" si="7"/>
        <v>0</v>
      </c>
      <c r="I77" s="3">
        <f>SUMIF(recipes!K:K,A77,recipes!R:R)</f>
        <v>0</v>
      </c>
      <c r="J77" s="3">
        <f>SUMIF(recipes!K:K,A77,recipes!S:S)</f>
        <v>0</v>
      </c>
      <c r="K77" s="16">
        <f>SUMIF(recipes!K:K,A77,recipes!T:T)</f>
        <v>3.75</v>
      </c>
      <c r="L77" s="3"/>
    </row>
    <row r="78" spans="1:13" x14ac:dyDescent="0.2">
      <c r="A78" s="25" t="s">
        <v>188</v>
      </c>
      <c r="B78" s="42"/>
      <c r="C78" s="4" t="s">
        <v>188</v>
      </c>
      <c r="D78" s="6"/>
      <c r="E78" s="6"/>
      <c r="F78" s="6"/>
      <c r="G78" s="3">
        <f t="shared" ref="G78:G99" si="16">IF(D78&lt;&gt;0, E78/D78, 0)</f>
        <v>0</v>
      </c>
      <c r="H78" s="3">
        <f t="shared" ref="H78:H99" si="17">IF(D78&lt;&gt;0, F78/D78, 0)</f>
        <v>0</v>
      </c>
      <c r="I78" s="3">
        <f>SUMIF(recipes!K:K,A78,recipes!R:R)</f>
        <v>0</v>
      </c>
      <c r="J78" s="3">
        <f>SUMIF(recipes!K:K,A78,recipes!S:S)</f>
        <v>0</v>
      </c>
      <c r="K78" s="16">
        <f>SUMIF(recipes!K:K,A78,recipes!T:T)</f>
        <v>2</v>
      </c>
      <c r="L78" s="3"/>
      <c r="M78" s="38"/>
    </row>
    <row r="79" spans="1:13" s="38" customFormat="1" x14ac:dyDescent="0.2">
      <c r="A79" s="25" t="s">
        <v>92</v>
      </c>
      <c r="B79" s="42"/>
      <c r="C79" s="4" t="s">
        <v>92</v>
      </c>
      <c r="D79" s="6"/>
      <c r="E79" s="6"/>
      <c r="F79" s="6"/>
      <c r="G79" s="3">
        <f t="shared" si="16"/>
        <v>0</v>
      </c>
      <c r="H79" s="3">
        <f t="shared" si="17"/>
        <v>0</v>
      </c>
      <c r="I79" s="3">
        <f>SUMIF(recipes!K:K,A79,recipes!R:R)</f>
        <v>0</v>
      </c>
      <c r="J79" s="3">
        <f>SUMIF(recipes!K:K,A79,recipes!S:S)</f>
        <v>0</v>
      </c>
      <c r="K79" s="16">
        <f>SUMIF(recipes!K:K,A79,recipes!T:T)</f>
        <v>4</v>
      </c>
      <c r="L79" s="3"/>
      <c r="M79" s="1"/>
    </row>
    <row r="80" spans="1:13" x14ac:dyDescent="0.2">
      <c r="A80" s="25" t="s">
        <v>48</v>
      </c>
      <c r="B80" s="42"/>
      <c r="C80" s="4" t="s">
        <v>48</v>
      </c>
      <c r="D80" s="6"/>
      <c r="E80" s="6"/>
      <c r="F80" s="6"/>
      <c r="G80" s="3">
        <f t="shared" si="16"/>
        <v>0</v>
      </c>
      <c r="H80" s="3">
        <f t="shared" si="17"/>
        <v>0</v>
      </c>
      <c r="I80" s="3">
        <f>SUMIF(recipes!K:K,A80,recipes!R:R)</f>
        <v>0</v>
      </c>
      <c r="J80" s="3">
        <f>SUMIF(recipes!K:K,A80,recipes!S:S)</f>
        <v>0</v>
      </c>
      <c r="K80" s="16">
        <f>SUMIF(recipes!K:K,A80,recipes!T:T)</f>
        <v>4</v>
      </c>
      <c r="L80" s="3"/>
      <c r="M80" s="38"/>
    </row>
    <row r="81" spans="1:12" x14ac:dyDescent="0.2">
      <c r="A81" s="25" t="s">
        <v>118</v>
      </c>
      <c r="B81" s="42"/>
      <c r="C81" s="4" t="s">
        <v>118</v>
      </c>
      <c r="D81" s="6"/>
      <c r="E81" s="6"/>
      <c r="F81" s="6"/>
      <c r="G81" s="3">
        <f t="shared" si="16"/>
        <v>0</v>
      </c>
      <c r="H81" s="3">
        <f t="shared" si="17"/>
        <v>0</v>
      </c>
      <c r="I81" s="3">
        <f>SUMIF(recipes!K:K,A81,recipes!R:R)</f>
        <v>0</v>
      </c>
      <c r="J81" s="3">
        <f>SUMIF(recipes!K:K,A81,recipes!S:S)</f>
        <v>0</v>
      </c>
      <c r="K81" s="16">
        <f>SUMIF(recipes!K:K,A81,recipes!T:T)</f>
        <v>4.75</v>
      </c>
      <c r="L81" s="3"/>
    </row>
    <row r="82" spans="1:12" s="38" customFormat="1" x14ac:dyDescent="0.2">
      <c r="A82" s="25" t="s">
        <v>351</v>
      </c>
      <c r="B82" s="42"/>
      <c r="C82" s="4" t="s">
        <v>351</v>
      </c>
      <c r="D82" s="6"/>
      <c r="E82" s="6"/>
      <c r="F82" s="6"/>
      <c r="G82" s="3">
        <f t="shared" ref="G82" si="18">IF(D82&lt;&gt;0, E82/D82, 0)</f>
        <v>0</v>
      </c>
      <c r="H82" s="3">
        <f t="shared" ref="H82" si="19">IF(D82&lt;&gt;0, F82/D82, 0)</f>
        <v>0</v>
      </c>
      <c r="I82" s="3">
        <f>SUMIF(recipes!K:K,A82,recipes!R:R)</f>
        <v>0</v>
      </c>
      <c r="J82" s="3">
        <f>SUMIF(recipes!K:K,A82,recipes!S:S)</f>
        <v>0.94635294599999997</v>
      </c>
      <c r="K82" s="16">
        <f>SUMIF(recipes!K:K,A82,recipes!T:T)</f>
        <v>0</v>
      </c>
      <c r="L82" s="3"/>
    </row>
    <row r="83" spans="1:12" x14ac:dyDescent="0.2">
      <c r="A83" s="25" t="s">
        <v>129</v>
      </c>
      <c r="B83" s="42"/>
      <c r="C83" s="4" t="s">
        <v>129</v>
      </c>
      <c r="D83" s="6"/>
      <c r="E83" s="6"/>
      <c r="F83" s="6"/>
      <c r="G83" s="3">
        <f t="shared" si="16"/>
        <v>0</v>
      </c>
      <c r="H83" s="3">
        <f t="shared" si="17"/>
        <v>0</v>
      </c>
      <c r="I83" s="3">
        <f>SUMIF(recipes!K:K,A83,recipes!R:R)</f>
        <v>0</v>
      </c>
      <c r="J83" s="3">
        <f>SUMIF(recipes!K:K,A83,recipes!S:S)</f>
        <v>0.53232353212499994</v>
      </c>
      <c r="K83" s="16">
        <f>SUMIF(recipes!K:K,A83,recipes!T:T)</f>
        <v>0</v>
      </c>
      <c r="L83" s="3"/>
    </row>
    <row r="84" spans="1:12" x14ac:dyDescent="0.2">
      <c r="A84" s="25" t="s">
        <v>79</v>
      </c>
      <c r="B84" s="42"/>
      <c r="C84" s="4" t="s">
        <v>79</v>
      </c>
      <c r="D84" s="6"/>
      <c r="E84" s="6"/>
      <c r="F84" s="6"/>
      <c r="G84" s="3">
        <f t="shared" si="16"/>
        <v>0</v>
      </c>
      <c r="H84" s="3">
        <f t="shared" si="17"/>
        <v>0</v>
      </c>
      <c r="I84" s="3">
        <f>SUMIF(recipes!K:K,A84,recipes!R:R)</f>
        <v>0</v>
      </c>
      <c r="J84" s="3">
        <f>SUMIF(recipes!K:K,A84,recipes!S:S)</f>
        <v>0</v>
      </c>
      <c r="K84" s="16">
        <f>SUMIF(recipes!K:K,A84,recipes!T:T)</f>
        <v>2</v>
      </c>
      <c r="L84" s="3"/>
    </row>
    <row r="85" spans="1:12" s="38" customFormat="1" x14ac:dyDescent="0.2">
      <c r="A85" s="25" t="s">
        <v>329</v>
      </c>
      <c r="B85" s="42" t="s">
        <v>259</v>
      </c>
      <c r="C85" s="4" t="s">
        <v>68</v>
      </c>
      <c r="D85" s="6"/>
      <c r="E85" s="6"/>
      <c r="F85" s="6"/>
      <c r="G85" s="3">
        <f t="shared" si="16"/>
        <v>0</v>
      </c>
      <c r="H85" s="3">
        <f t="shared" si="17"/>
        <v>0</v>
      </c>
      <c r="I85" s="3">
        <f>SUMIF(recipes!K:K,A85,recipes!R:R)</f>
        <v>0.5</v>
      </c>
      <c r="J85" s="3">
        <f>SUMIF(recipes!K:K,A85,recipes!S:S)</f>
        <v>0</v>
      </c>
      <c r="K85" s="16">
        <f>SUMIF(recipes!K:K,A85,recipes!T:T)</f>
        <v>2.25</v>
      </c>
      <c r="L85" s="3"/>
    </row>
    <row r="86" spans="1:12" x14ac:dyDescent="0.2">
      <c r="A86" s="25" t="s">
        <v>330</v>
      </c>
      <c r="B86" s="42" t="s">
        <v>259</v>
      </c>
      <c r="C86" s="4" t="s">
        <v>68</v>
      </c>
      <c r="D86" s="6"/>
      <c r="E86" s="6"/>
      <c r="F86" s="6"/>
      <c r="G86" s="3">
        <f t="shared" si="16"/>
        <v>0</v>
      </c>
      <c r="H86" s="3">
        <f t="shared" si="17"/>
        <v>0</v>
      </c>
      <c r="I86" s="3">
        <f>SUMIF(recipes!K:K,A86,recipes!R:R)</f>
        <v>0.75</v>
      </c>
      <c r="J86" s="3">
        <f>SUMIF(recipes!K:K,A86,recipes!S:S)</f>
        <v>0</v>
      </c>
      <c r="K86" s="16">
        <f>SUMIF(recipes!K:K,A86,recipes!T:T)</f>
        <v>0</v>
      </c>
      <c r="L86" s="3"/>
    </row>
    <row r="87" spans="1:12" x14ac:dyDescent="0.2">
      <c r="A87" s="25" t="s">
        <v>331</v>
      </c>
      <c r="B87" s="42" t="s">
        <v>259</v>
      </c>
      <c r="C87" s="4" t="s">
        <v>68</v>
      </c>
      <c r="D87" s="6"/>
      <c r="E87" s="6"/>
      <c r="F87" s="6"/>
      <c r="G87" s="3">
        <f t="shared" si="16"/>
        <v>0</v>
      </c>
      <c r="H87" s="3">
        <f t="shared" si="17"/>
        <v>0</v>
      </c>
      <c r="I87" s="3">
        <f>SUMIF(recipes!K:K,A87,recipes!R:R)</f>
        <v>0.75</v>
      </c>
      <c r="J87" s="3">
        <f>SUMIF(recipes!K:K,A87,recipes!S:S)</f>
        <v>0</v>
      </c>
      <c r="K87" s="16">
        <f>SUMIF(recipes!K:K,A87,recipes!T:T)</f>
        <v>0</v>
      </c>
      <c r="L87" s="3"/>
    </row>
    <row r="88" spans="1:12" x14ac:dyDescent="0.2">
      <c r="A88" s="25" t="s">
        <v>385</v>
      </c>
      <c r="B88" s="42" t="s">
        <v>259</v>
      </c>
      <c r="C88" s="4" t="s">
        <v>76</v>
      </c>
      <c r="D88" s="5">
        <v>4</v>
      </c>
      <c r="E88" s="5">
        <v>0.53</v>
      </c>
      <c r="F88" s="7"/>
      <c r="G88" s="3">
        <f t="shared" si="16"/>
        <v>0.13250000000000001</v>
      </c>
      <c r="H88" s="3">
        <f t="shared" si="17"/>
        <v>0</v>
      </c>
      <c r="I88" s="3">
        <f>SUMIF(recipes!K:K,A88,recipes!R:R)</f>
        <v>0.26500000000000001</v>
      </c>
      <c r="J88" s="3">
        <f>SUMIF(recipes!K:K,A88,recipes!S:S)</f>
        <v>0</v>
      </c>
      <c r="K88" s="16">
        <f>SUMIF(recipes!K:K,A88,recipes!T:T)</f>
        <v>0</v>
      </c>
      <c r="L88" s="3"/>
    </row>
    <row r="89" spans="1:12" x14ac:dyDescent="0.2">
      <c r="A89" s="25" t="s">
        <v>63</v>
      </c>
      <c r="B89" s="42"/>
      <c r="C89" s="4" t="s">
        <v>63</v>
      </c>
      <c r="D89" s="6"/>
      <c r="E89" s="6"/>
      <c r="F89" s="6"/>
      <c r="G89" s="3">
        <f t="shared" si="16"/>
        <v>0</v>
      </c>
      <c r="H89" s="3">
        <f t="shared" si="17"/>
        <v>0</v>
      </c>
      <c r="I89" s="3">
        <f>SUMIF(recipes!K:K,A89,recipes!R:R)</f>
        <v>0</v>
      </c>
      <c r="J89" s="3">
        <f>SUMIF(recipes!K:K,A89,recipes!S:S)</f>
        <v>9.9012941489999999</v>
      </c>
      <c r="K89" s="16">
        <f>SUMIF(recipes!K:K,A89,recipes!T:T)</f>
        <v>0</v>
      </c>
      <c r="L89" s="3"/>
    </row>
    <row r="90" spans="1:12" x14ac:dyDescent="0.2">
      <c r="A90" s="25" t="s">
        <v>64</v>
      </c>
      <c r="B90" s="42"/>
      <c r="C90" s="4" t="s">
        <v>64</v>
      </c>
      <c r="D90" s="6"/>
      <c r="E90" s="6"/>
      <c r="F90" s="6"/>
      <c r="G90" s="3">
        <f t="shared" si="16"/>
        <v>0</v>
      </c>
      <c r="H90" s="3">
        <f t="shared" si="17"/>
        <v>0</v>
      </c>
      <c r="I90" s="3">
        <f>SUMIF(recipes!K:K,A90,recipes!R:R)</f>
        <v>4.675E-2</v>
      </c>
      <c r="J90" s="3">
        <f>SUMIF(recipes!K:K,A90,recipes!S:S)</f>
        <v>0</v>
      </c>
      <c r="K90" s="16">
        <f>SUMIF(recipes!K:K,A90,recipes!T:T)</f>
        <v>0</v>
      </c>
      <c r="L90" s="3"/>
    </row>
    <row r="91" spans="1:12" x14ac:dyDescent="0.2">
      <c r="A91" s="25" t="s">
        <v>124</v>
      </c>
      <c r="B91" s="42"/>
      <c r="C91" s="4" t="s">
        <v>49</v>
      </c>
      <c r="D91" s="18">
        <v>1</v>
      </c>
      <c r="E91" s="18">
        <v>1</v>
      </c>
      <c r="F91" s="18">
        <v>1</v>
      </c>
      <c r="G91" s="3">
        <f t="shared" si="16"/>
        <v>1</v>
      </c>
      <c r="H91" s="3">
        <f t="shared" si="17"/>
        <v>1</v>
      </c>
      <c r="I91" s="3">
        <f>SUMIF(recipes!K:K,A91,recipes!R:R)</f>
        <v>0.65061765037499997</v>
      </c>
      <c r="J91" s="3">
        <f>SUMIF(recipes!K:K,A91,recipes!S:S)</f>
        <v>0</v>
      </c>
      <c r="K91" s="16">
        <f>SUMIF(recipes!K:K,A91,recipes!T:T)</f>
        <v>0</v>
      </c>
      <c r="L91" s="3"/>
    </row>
    <row r="92" spans="1:12" x14ac:dyDescent="0.2">
      <c r="A92" s="25" t="s">
        <v>49</v>
      </c>
      <c r="B92" s="42"/>
      <c r="C92" s="4" t="s">
        <v>49</v>
      </c>
      <c r="D92" s="18">
        <v>1</v>
      </c>
      <c r="E92" s="18">
        <v>1</v>
      </c>
      <c r="F92" s="18">
        <v>1</v>
      </c>
      <c r="G92" s="3">
        <f t="shared" si="16"/>
        <v>1</v>
      </c>
      <c r="H92" s="3">
        <f t="shared" si="17"/>
        <v>1</v>
      </c>
      <c r="I92" s="3">
        <f>SUMIF(recipes!K:K,A92,recipes!R:R)</f>
        <v>5.5811470796249996</v>
      </c>
      <c r="J92" s="3">
        <f>SUMIF(recipes!K:K,A92,recipes!S:S)</f>
        <v>0</v>
      </c>
      <c r="K92" s="16">
        <f>SUMIF(recipes!K:K,A92,recipes!T:T)</f>
        <v>0</v>
      </c>
      <c r="L92" s="3"/>
    </row>
    <row r="93" spans="1:12" x14ac:dyDescent="0.2">
      <c r="A93" s="25" t="s">
        <v>110</v>
      </c>
      <c r="B93" s="42" t="s">
        <v>259</v>
      </c>
      <c r="C93" s="4" t="s">
        <v>77</v>
      </c>
      <c r="D93" s="6"/>
      <c r="E93" s="6"/>
      <c r="F93" s="7"/>
      <c r="G93" s="3">
        <f t="shared" si="16"/>
        <v>0</v>
      </c>
      <c r="H93" s="3">
        <f t="shared" si="17"/>
        <v>0</v>
      </c>
      <c r="I93" s="3">
        <f>SUMIF(recipes!K:K,A93,recipes!R:R)</f>
        <v>0</v>
      </c>
      <c r="J93" s="3">
        <f>SUMIF(recipes!K:K,A93,recipes!S:S)</f>
        <v>0</v>
      </c>
      <c r="K93" s="16">
        <f>SUMIF(recipes!K:K,A93,recipes!T:T)</f>
        <v>13.25</v>
      </c>
      <c r="L93" s="3"/>
    </row>
    <row r="94" spans="1:12" x14ac:dyDescent="0.2">
      <c r="A94" s="25" t="s">
        <v>239</v>
      </c>
      <c r="B94" s="42" t="s">
        <v>259</v>
      </c>
      <c r="C94" s="4" t="s">
        <v>238</v>
      </c>
      <c r="D94" s="6"/>
      <c r="E94" s="6"/>
      <c r="F94" s="6"/>
      <c r="G94" s="3">
        <f t="shared" si="16"/>
        <v>0</v>
      </c>
      <c r="H94" s="3">
        <f t="shared" si="17"/>
        <v>0</v>
      </c>
      <c r="I94" s="3">
        <f>SUMIF(recipes!K:K,A94,recipes!R:R)</f>
        <v>0</v>
      </c>
      <c r="J94" s="3">
        <f>SUMIF(recipes!K:K,A94,recipes!S:S)</f>
        <v>1.1829411825</v>
      </c>
      <c r="K94" s="16">
        <f>SUMIF(recipes!K:K,A94,recipes!T:T)</f>
        <v>0</v>
      </c>
      <c r="L94" s="3"/>
    </row>
    <row r="95" spans="1:12" s="38" customFormat="1" x14ac:dyDescent="0.2">
      <c r="A95" s="25" t="s">
        <v>206</v>
      </c>
      <c r="B95" s="42" t="s">
        <v>259</v>
      </c>
      <c r="C95" s="4" t="s">
        <v>205</v>
      </c>
      <c r="D95" s="6"/>
      <c r="E95" s="6"/>
      <c r="F95" s="6"/>
      <c r="G95" s="3">
        <f t="shared" si="16"/>
        <v>0</v>
      </c>
      <c r="H95" s="3">
        <f t="shared" si="17"/>
        <v>0</v>
      </c>
      <c r="I95" s="3">
        <f>SUMIF(recipes!K:K,A95,recipes!R:R)</f>
        <v>0</v>
      </c>
      <c r="J95" s="3">
        <f>SUMIF(recipes!K:K,A95,recipes!S:S)</f>
        <v>0</v>
      </c>
      <c r="K95" s="16">
        <f>SUMIF(recipes!K:K,A95,recipes!T:T)</f>
        <v>2.5</v>
      </c>
      <c r="L95" s="3"/>
    </row>
    <row r="96" spans="1:12" x14ac:dyDescent="0.2">
      <c r="A96" s="25" t="s">
        <v>241</v>
      </c>
      <c r="B96" s="42" t="s">
        <v>259</v>
      </c>
      <c r="C96" s="4" t="s">
        <v>205</v>
      </c>
      <c r="D96" s="6"/>
      <c r="E96" s="6"/>
      <c r="F96" s="6"/>
      <c r="G96" s="3">
        <f t="shared" si="16"/>
        <v>0</v>
      </c>
      <c r="H96" s="3">
        <f t="shared" si="17"/>
        <v>0</v>
      </c>
      <c r="I96" s="3">
        <f>SUMIF(recipes!K:K,A96,recipes!R:R)</f>
        <v>0</v>
      </c>
      <c r="J96" s="3">
        <f>SUMIF(recipes!K:K,A96,recipes!S:S)</f>
        <v>0</v>
      </c>
      <c r="K96" s="16">
        <f>SUMIF(recipes!K:K,A96,recipes!T:T)</f>
        <v>1.25</v>
      </c>
      <c r="L96" s="3"/>
    </row>
    <row r="97" spans="1:12" x14ac:dyDescent="0.2">
      <c r="A97" s="25" t="s">
        <v>237</v>
      </c>
      <c r="B97" s="42" t="s">
        <v>259</v>
      </c>
      <c r="C97" s="4" t="s">
        <v>73</v>
      </c>
      <c r="D97" s="6"/>
      <c r="E97" s="6"/>
      <c r="F97" s="6"/>
      <c r="G97" s="3">
        <f t="shared" si="16"/>
        <v>0</v>
      </c>
      <c r="H97" s="3">
        <f t="shared" si="17"/>
        <v>0</v>
      </c>
      <c r="I97" s="3">
        <f>SUMIF(recipes!K:K,A97,recipes!R:R)</f>
        <v>0</v>
      </c>
      <c r="J97" s="3">
        <f>SUMIF(recipes!K:K,A97,recipes!S:S)</f>
        <v>1.1829411825</v>
      </c>
      <c r="K97" s="16">
        <f>SUMIF(recipes!K:K,A97,recipes!T:T)</f>
        <v>4.75</v>
      </c>
      <c r="L97" s="3"/>
    </row>
    <row r="98" spans="1:12" s="38" customFormat="1" ht="13.5" thickBot="1" x14ac:dyDescent="0.25">
      <c r="A98" s="26" t="s">
        <v>109</v>
      </c>
      <c r="B98" s="42" t="s">
        <v>259</v>
      </c>
      <c r="C98" s="4" t="s">
        <v>73</v>
      </c>
      <c r="D98" s="6"/>
      <c r="E98" s="6"/>
      <c r="F98" s="6"/>
      <c r="G98" s="3">
        <f t="shared" si="16"/>
        <v>0</v>
      </c>
      <c r="H98" s="3">
        <f t="shared" si="17"/>
        <v>0</v>
      </c>
      <c r="I98" s="3">
        <f>SUMIF(recipes!K:K,A98,recipes!R:R)</f>
        <v>0</v>
      </c>
      <c r="J98" s="3">
        <f>SUMIF(recipes!K:K,A98,recipes!S:S)</f>
        <v>0</v>
      </c>
      <c r="K98" s="16">
        <f>SUMIF(recipes!K:K,A98,recipes!T:T)</f>
        <v>0</v>
      </c>
      <c r="L98" s="3"/>
    </row>
    <row r="99" spans="1:12" ht="14.25" thickTop="1" thickBot="1" x14ac:dyDescent="0.25">
      <c r="A99" s="26" t="s">
        <v>117</v>
      </c>
      <c r="B99" s="43" t="s">
        <v>259</v>
      </c>
      <c r="C99" s="23" t="s">
        <v>73</v>
      </c>
      <c r="D99" s="19"/>
      <c r="E99" s="19"/>
      <c r="F99" s="19"/>
      <c r="G99" s="9">
        <f t="shared" si="16"/>
        <v>0</v>
      </c>
      <c r="H99" s="9">
        <f t="shared" si="17"/>
        <v>0</v>
      </c>
      <c r="I99" s="9">
        <f>SUMIF(recipes!K:K,A99,recipes!R:R)</f>
        <v>0</v>
      </c>
      <c r="J99" s="9">
        <f>SUMIF(recipes!K:K,A99,recipes!S:S)</f>
        <v>0</v>
      </c>
      <c r="K99" s="17">
        <f>SUMIF(recipes!K:K,A99,recipes!T:T)</f>
        <v>5.25</v>
      </c>
      <c r="L99" s="3"/>
    </row>
    <row r="100" spans="1:12" ht="14.25" thickTop="1" thickBot="1" x14ac:dyDescent="0.25">
      <c r="A100" s="10" t="s">
        <v>54</v>
      </c>
      <c r="B100" s="44"/>
    </row>
  </sheetData>
  <sortState ref="A2:K99">
    <sortCondition ref="C2:C99"/>
    <sortCondition ref="A2:A99"/>
  </sortState>
  <conditionalFormatting sqref="G2:L12 G40:L50 G27:L37 G66:L81 G24:L25 G83:L99 G58:L64 G14:L22 L38 G52:L52">
    <cfRule type="cellIs" dxfId="22" priority="15" operator="equal">
      <formula>0</formula>
    </cfRule>
  </conditionalFormatting>
  <conditionalFormatting sqref="G39:L39">
    <cfRule type="cellIs" dxfId="21" priority="14" operator="equal">
      <formula>0</formula>
    </cfRule>
  </conditionalFormatting>
  <conditionalFormatting sqref="G26:L26">
    <cfRule type="cellIs" dxfId="20" priority="13" operator="equal">
      <formula>0</formula>
    </cfRule>
  </conditionalFormatting>
  <conditionalFormatting sqref="G65:L65">
    <cfRule type="cellIs" dxfId="19" priority="12" operator="equal">
      <formula>0</formula>
    </cfRule>
  </conditionalFormatting>
  <conditionalFormatting sqref="G23:L23">
    <cfRule type="cellIs" dxfId="18" priority="11" operator="equal">
      <formula>0</formula>
    </cfRule>
  </conditionalFormatting>
  <conditionalFormatting sqref="G82:L82">
    <cfRule type="cellIs" dxfId="17" priority="10" operator="equal">
      <formula>0</formula>
    </cfRule>
  </conditionalFormatting>
  <conditionalFormatting sqref="G53:L53">
    <cfRule type="cellIs" dxfId="16" priority="8" operator="equal">
      <formula>0</formula>
    </cfRule>
  </conditionalFormatting>
  <conditionalFormatting sqref="G56:L56">
    <cfRule type="cellIs" dxfId="15" priority="7" operator="equal">
      <formula>0</formula>
    </cfRule>
  </conditionalFormatting>
  <conditionalFormatting sqref="G57:L57">
    <cfRule type="cellIs" dxfId="14" priority="6" operator="equal">
      <formula>0</formula>
    </cfRule>
  </conditionalFormatting>
  <conditionalFormatting sqref="G13:L13">
    <cfRule type="cellIs" dxfId="13" priority="5" operator="equal">
      <formula>0</formula>
    </cfRule>
  </conditionalFormatting>
  <conditionalFormatting sqref="G38:K38">
    <cfRule type="cellIs" dxfId="12" priority="4" operator="equal">
      <formula>0</formula>
    </cfRule>
  </conditionalFormatting>
  <conditionalFormatting sqref="G51:L51">
    <cfRule type="cellIs" dxfId="11" priority="3" operator="equal">
      <formula>0</formula>
    </cfRule>
  </conditionalFormatting>
  <conditionalFormatting sqref="G54:L54">
    <cfRule type="cellIs" dxfId="10" priority="2" operator="equal">
      <formula>0</formula>
    </cfRule>
  </conditionalFormatting>
  <conditionalFormatting sqref="G55:L55">
    <cfRule type="cellIs" dxfId="9" priority="1" operator="equal">
      <formula>0</formula>
    </cfRule>
  </conditionalFormatting>
  <dataValidations count="2">
    <dataValidation type="list" showInputMessage="1" showErrorMessage="1" sqref="C2:C99" xr:uid="{124AB2BC-86CC-4B23-9BC2-BB9FD1721E5B}">
      <formula1>shoppingNames</formula1>
    </dataValidation>
    <dataValidation type="list" allowBlank="1" showInputMessage="1" showErrorMessage="1" sqref="B2:B99" xr:uid="{719B68A9-48D6-496A-B9EA-4C7B9E5D27A4}">
      <formula1>prepMethods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4F1E-C26E-4F90-A95D-D6E10706BE4A}">
  <dimension ref="A1:E81"/>
  <sheetViews>
    <sheetView tabSelected="1" zoomScale="85" zoomScaleNormal="85" workbookViewId="0">
      <selection activeCell="N48" sqref="N48"/>
    </sheetView>
  </sheetViews>
  <sheetFormatPr defaultRowHeight="12.75" x14ac:dyDescent="0.2"/>
  <cols>
    <col min="1" max="1" width="19.140625" style="1" bestFit="1" customWidth="1"/>
    <col min="2" max="3" width="6" style="2" bestFit="1" customWidth="1"/>
    <col min="4" max="4" width="6.42578125" style="2" bestFit="1" customWidth="1"/>
    <col min="5" max="5" width="26" style="2" bestFit="1" customWidth="1"/>
    <col min="6" max="16384" width="9.140625" style="1"/>
  </cols>
  <sheetData>
    <row r="1" spans="1:5" ht="26.25" thickBot="1" x14ac:dyDescent="0.25">
      <c r="A1" s="14" t="s">
        <v>78</v>
      </c>
      <c r="B1" s="15" t="s">
        <v>122</v>
      </c>
      <c r="C1" s="15" t="s">
        <v>123</v>
      </c>
      <c r="D1" s="15" t="s">
        <v>121</v>
      </c>
      <c r="E1" s="15" t="s">
        <v>208</v>
      </c>
    </row>
    <row r="2" spans="1:5" x14ac:dyDescent="0.2">
      <c r="A2" s="27" t="s">
        <v>96</v>
      </c>
      <c r="B2" s="30">
        <f>SUMIF(support!C:C,A2,support!I:I)</f>
        <v>0</v>
      </c>
      <c r="C2" s="31">
        <f>SUMIF(support!C:C,A2,support!J:J)</f>
        <v>0</v>
      </c>
      <c r="D2" s="31">
        <f>SUMIF(support!C:C,A2,support!K:K)</f>
        <v>4.25</v>
      </c>
      <c r="E2" s="32"/>
    </row>
    <row r="3" spans="1:5" x14ac:dyDescent="0.2">
      <c r="A3" s="28" t="s">
        <v>52</v>
      </c>
      <c r="B3" s="33">
        <f>SUMIF(support!C:C,A3,support!I:I)</f>
        <v>3.7333412732584614E-2</v>
      </c>
      <c r="C3" s="3">
        <f>SUMIF(support!C:C,A3,support!J:J)</f>
        <v>0</v>
      </c>
      <c r="D3" s="3">
        <f>SUMIF(support!C:C,A3,support!K:K)</f>
        <v>0</v>
      </c>
      <c r="E3" s="34"/>
    </row>
    <row r="4" spans="1:5" x14ac:dyDescent="0.2">
      <c r="A4" s="28" t="s">
        <v>2</v>
      </c>
      <c r="B4" s="33">
        <f>SUMIF(support!C:C,A4,support!I:I)</f>
        <v>1.0954999999999999</v>
      </c>
      <c r="C4" s="3">
        <f>SUMIF(support!C:C,A4,support!J:J)</f>
        <v>1.77441177375</v>
      </c>
      <c r="D4" s="3">
        <f>SUMIF(support!C:C,A4,support!K:K)</f>
        <v>0</v>
      </c>
      <c r="E4" s="34"/>
    </row>
    <row r="5" spans="1:5" x14ac:dyDescent="0.2">
      <c r="A5" s="28" t="s">
        <v>70</v>
      </c>
      <c r="B5" s="33">
        <f>SUMIF(support!C:C,A5,support!I:I)</f>
        <v>2.8554166666666672</v>
      </c>
      <c r="C5" s="3">
        <f>SUMIF(support!C:C,A5,support!J:J)</f>
        <v>0.59147059125000001</v>
      </c>
      <c r="D5" s="3">
        <f>SUMIF(support!C:C,A5,support!K:K)</f>
        <v>25.75</v>
      </c>
      <c r="E5" s="34"/>
    </row>
    <row r="6" spans="1:5" x14ac:dyDescent="0.2">
      <c r="A6" s="28" t="s">
        <v>217</v>
      </c>
      <c r="B6" s="33">
        <f>SUMIF(support!C:C,A6,support!I:I)</f>
        <v>0</v>
      </c>
      <c r="C6" s="3">
        <f>SUMIF(support!C:C,A6,support!J:J)</f>
        <v>0.47317647299999999</v>
      </c>
      <c r="D6" s="3">
        <f>SUMIF(support!C:C,A6,support!K:K)</f>
        <v>0</v>
      </c>
      <c r="E6" s="34"/>
    </row>
    <row r="7" spans="1:5" s="38" customFormat="1" x14ac:dyDescent="0.2">
      <c r="A7" s="28" t="s">
        <v>193</v>
      </c>
      <c r="B7" s="33">
        <f>SUMIF(support!C:C,A7,support!I:I)</f>
        <v>0</v>
      </c>
      <c r="C7" s="3">
        <f>SUMIF(support!C:C,A7,support!J:J)</f>
        <v>0</v>
      </c>
      <c r="D7" s="3">
        <f>SUMIF(support!C:C,A7,support!K:K)</f>
        <v>3</v>
      </c>
      <c r="E7" s="34"/>
    </row>
    <row r="8" spans="1:5" x14ac:dyDescent="0.2">
      <c r="A8" s="28" t="s">
        <v>69</v>
      </c>
      <c r="B8" s="33">
        <f>SUMIF(support!C:C,A8,support!I:I)</f>
        <v>0</v>
      </c>
      <c r="C8" s="3">
        <f>SUMIF(support!C:C,A8,support!J:J)</f>
        <v>0</v>
      </c>
      <c r="D8" s="3">
        <f>SUMIF(support!C:C,A8,support!K:K)</f>
        <v>34.75</v>
      </c>
      <c r="E8" s="34"/>
    </row>
    <row r="9" spans="1:5" x14ac:dyDescent="0.2">
      <c r="A9" s="28" t="s">
        <v>85</v>
      </c>
      <c r="B9" s="33">
        <f>SUMIF(support!C:C,A9,support!I:I)</f>
        <v>0</v>
      </c>
      <c r="C9" s="3">
        <f>SUMIF(support!C:C,A9,support!J:J)</f>
        <v>0</v>
      </c>
      <c r="D9" s="3">
        <f>SUMIF(support!C:C,A9,support!K:K)</f>
        <v>0</v>
      </c>
      <c r="E9" s="34"/>
    </row>
    <row r="10" spans="1:5" s="38" customFormat="1" x14ac:dyDescent="0.2">
      <c r="A10" s="28" t="s">
        <v>125</v>
      </c>
      <c r="B10" s="33">
        <f>SUMIF(support!C:C,A10,support!I:I)</f>
        <v>0</v>
      </c>
      <c r="C10" s="3">
        <f>SUMIF(support!C:C,A10,support!J:J)</f>
        <v>5.9147059124999998E-2</v>
      </c>
      <c r="D10" s="3">
        <f>SUMIF(support!C:C,A10,support!K:K)</f>
        <v>0</v>
      </c>
      <c r="E10" s="34"/>
    </row>
    <row r="11" spans="1:5" x14ac:dyDescent="0.2">
      <c r="A11" s="28" t="s">
        <v>113</v>
      </c>
      <c r="B11" s="33">
        <f>SUMIF(support!C:C,A11,support!I:I)</f>
        <v>1.0388910983621014E-2</v>
      </c>
      <c r="C11" s="3">
        <f>SUMIF(support!C:C,A11,support!J:J)</f>
        <v>0</v>
      </c>
      <c r="D11" s="3">
        <f>SUMIF(support!C:C,A11,support!K:K)</f>
        <v>0</v>
      </c>
      <c r="E11" s="34"/>
    </row>
    <row r="12" spans="1:5" x14ac:dyDescent="0.2">
      <c r="A12" s="28" t="s">
        <v>192</v>
      </c>
      <c r="B12" s="33">
        <f>SUMIF(support!C:C,A12,support!I:I)</f>
        <v>0.153</v>
      </c>
      <c r="C12" s="3">
        <f>SUMIF(support!C:C,A12,support!J:J)</f>
        <v>0</v>
      </c>
      <c r="D12" s="3">
        <f>SUMIF(support!C:C,A12,support!K:K)</f>
        <v>0</v>
      </c>
      <c r="E12" s="34"/>
    </row>
    <row r="13" spans="1:5" x14ac:dyDescent="0.2">
      <c r="A13" s="28" t="s">
        <v>53</v>
      </c>
      <c r="B13" s="33">
        <f>SUMIF(support!C:C,A13,support!I:I)</f>
        <v>2.5666721253651919E-2</v>
      </c>
      <c r="C13" s="3">
        <f>SUMIF(support!C:C,A13,support!J:J)</f>
        <v>0</v>
      </c>
      <c r="D13" s="3">
        <f>SUMIF(support!C:C,A13,support!K:K)</f>
        <v>0</v>
      </c>
      <c r="E13" s="34"/>
    </row>
    <row r="14" spans="1:5" x14ac:dyDescent="0.2">
      <c r="A14" s="28" t="s">
        <v>9</v>
      </c>
      <c r="B14" s="33">
        <f>SUMIF(support!C:C,A14,support!I:I)</f>
        <v>4.2000089324157684E-2</v>
      </c>
      <c r="C14" s="3">
        <f>SUMIF(support!C:C,A14,support!J:J)</f>
        <v>0</v>
      </c>
      <c r="D14" s="3">
        <f>SUMIF(support!C:C,A14,support!K:K)</f>
        <v>0</v>
      </c>
      <c r="E14" s="34"/>
    </row>
    <row r="15" spans="1:5" x14ac:dyDescent="0.2">
      <c r="A15" s="28" t="s">
        <v>80</v>
      </c>
      <c r="B15" s="33">
        <f>SUMIF(support!C:C,A15,support!I:I)</f>
        <v>0</v>
      </c>
      <c r="C15" s="3">
        <f>SUMIF(support!C:C,A15,support!J:J)</f>
        <v>8.7488358289062484E-2</v>
      </c>
      <c r="D15" s="3">
        <f>SUMIF(support!C:C,A15,support!K:K)</f>
        <v>0</v>
      </c>
      <c r="E15" s="34"/>
    </row>
    <row r="16" spans="1:5" s="38" customFormat="1" x14ac:dyDescent="0.2">
      <c r="A16" s="28" t="s">
        <v>350</v>
      </c>
      <c r="B16" s="33">
        <f>SUMIF(support!C:C,A16,support!I:I)</f>
        <v>0</v>
      </c>
      <c r="C16" s="3">
        <f>SUMIF(support!C:C,A16,support!J:J)</f>
        <v>1.478676478125E-2</v>
      </c>
      <c r="D16" s="3">
        <f>SUMIF(support!C:C,A16,support!K:K)</f>
        <v>0</v>
      </c>
      <c r="E16" s="34"/>
    </row>
    <row r="17" spans="1:5" s="38" customFormat="1" x14ac:dyDescent="0.2">
      <c r="A17" s="28" t="s">
        <v>112</v>
      </c>
      <c r="B17" s="33">
        <f>SUMIF(support!C:C,A17,support!I:I)</f>
        <v>1.1666691478932692E-3</v>
      </c>
      <c r="C17" s="3">
        <f>SUMIF(support!C:C,A17,support!J:J)</f>
        <v>0</v>
      </c>
      <c r="D17" s="3">
        <f>SUMIF(support!C:C,A17,support!K:K)</f>
        <v>0</v>
      </c>
      <c r="E17" s="34"/>
    </row>
    <row r="18" spans="1:5" x14ac:dyDescent="0.2">
      <c r="A18" s="28" t="s">
        <v>105</v>
      </c>
      <c r="B18" s="33">
        <f>SUMIF(support!C:C,A18,support!I:I)</f>
        <v>0.28612498367337558</v>
      </c>
      <c r="C18" s="3">
        <f>SUMIF(support!C:C,A18,support!J:J)</f>
        <v>0</v>
      </c>
      <c r="D18" s="3">
        <f>SUMIF(support!C:C,A18,support!K:K)</f>
        <v>0</v>
      </c>
      <c r="E18" s="34"/>
    </row>
    <row r="19" spans="1:5" s="38" customFormat="1" x14ac:dyDescent="0.2">
      <c r="A19" s="28" t="s">
        <v>347</v>
      </c>
      <c r="B19" s="33">
        <f>SUMIF(support!C:C,A19,support!I:I)</f>
        <v>0</v>
      </c>
      <c r="C19" s="3">
        <f>SUMIF(support!C:C,A19,support!J:J)</f>
        <v>0.47317647299999999</v>
      </c>
      <c r="D19" s="3">
        <f>SUMIF(support!C:C,A19,support!K:K)</f>
        <v>0</v>
      </c>
      <c r="E19" s="34"/>
    </row>
    <row r="20" spans="1:5" x14ac:dyDescent="0.2">
      <c r="A20" s="28" t="s">
        <v>106</v>
      </c>
      <c r="B20" s="33">
        <f>SUMIF(support!C:C,A20,support!I:I)</f>
        <v>0.70699995965775986</v>
      </c>
      <c r="C20" s="3">
        <f>SUMIF(support!C:C,A20,support!J:J)</f>
        <v>0</v>
      </c>
      <c r="D20" s="3">
        <f>SUMIF(support!C:C,A20,support!K:K)</f>
        <v>0</v>
      </c>
      <c r="E20" s="34"/>
    </row>
    <row r="21" spans="1:5" x14ac:dyDescent="0.2">
      <c r="A21" s="28" t="s">
        <v>255</v>
      </c>
      <c r="B21" s="33">
        <f>SUMIF(support!C:C,A21,support!I:I)</f>
        <v>1.0587499395864968</v>
      </c>
      <c r="C21" s="3">
        <f>SUMIF(support!C:C,A21,support!J:J)</f>
        <v>0</v>
      </c>
      <c r="D21" s="3">
        <f>SUMIF(support!C:C,A21,support!K:K)</f>
        <v>0</v>
      </c>
      <c r="E21" s="34"/>
    </row>
    <row r="22" spans="1:5" x14ac:dyDescent="0.2">
      <c r="A22" s="28" t="s">
        <v>90</v>
      </c>
      <c r="B22" s="33">
        <f>SUMIF(support!C:C,A22,support!I:I)</f>
        <v>0</v>
      </c>
      <c r="C22" s="3">
        <f>SUMIF(support!C:C,A22,support!J:J)</f>
        <v>0</v>
      </c>
      <c r="D22" s="3">
        <f>SUMIF(support!C:C,A22,support!K:K)</f>
        <v>0</v>
      </c>
      <c r="E22" s="34"/>
    </row>
    <row r="23" spans="1:5" x14ac:dyDescent="0.2">
      <c r="A23" s="28" t="s">
        <v>84</v>
      </c>
      <c r="B23" s="33">
        <f>SUMIF(support!C:C,A23,support!I:I)</f>
        <v>0</v>
      </c>
      <c r="C23" s="3">
        <f>SUMIF(support!C:C,A23,support!J:J)</f>
        <v>0</v>
      </c>
      <c r="D23" s="3">
        <f>SUMIF(support!C:C,A23,support!K:K)</f>
        <v>0</v>
      </c>
      <c r="E23" s="34"/>
    </row>
    <row r="24" spans="1:5" x14ac:dyDescent="0.2">
      <c r="A24" s="28" t="s">
        <v>97</v>
      </c>
      <c r="B24" s="33">
        <f>SUMIF(support!C:C,A24,support!I:I)</f>
        <v>0</v>
      </c>
      <c r="C24" s="3">
        <f>SUMIF(support!C:C,A24,support!J:J)</f>
        <v>0</v>
      </c>
      <c r="D24" s="3">
        <f>SUMIF(support!C:C,A24,support!K:K)</f>
        <v>2.5</v>
      </c>
      <c r="E24" s="34"/>
    </row>
    <row r="25" spans="1:5" x14ac:dyDescent="0.2">
      <c r="A25" s="28" t="s">
        <v>98</v>
      </c>
      <c r="B25" s="33">
        <f>SUMIF(support!C:C,A25,support!I:I)</f>
        <v>0</v>
      </c>
      <c r="C25" s="3">
        <f>SUMIF(support!C:C,A25,support!J:J)</f>
        <v>0</v>
      </c>
      <c r="D25" s="3">
        <f>SUMIF(support!C:C,A25,support!K:K)</f>
        <v>2.5</v>
      </c>
      <c r="E25" s="34"/>
    </row>
    <row r="26" spans="1:5" x14ac:dyDescent="0.2">
      <c r="A26" s="28" t="s">
        <v>10</v>
      </c>
      <c r="B26" s="33">
        <f>SUMIF(support!C:C,A26,support!I:I)</f>
        <v>2.5000053169141483E-2</v>
      </c>
      <c r="C26" s="3">
        <f>SUMIF(support!C:C,A26,support!J:J)</f>
        <v>0</v>
      </c>
      <c r="D26" s="3">
        <f>SUMIF(support!C:C,A26,support!K:K)</f>
        <v>0</v>
      </c>
      <c r="E26" s="34"/>
    </row>
    <row r="27" spans="1:5" x14ac:dyDescent="0.2">
      <c r="A27" s="28" t="s">
        <v>74</v>
      </c>
      <c r="B27" s="33">
        <f>SUMIF(support!C:C,A27,support!I:I)</f>
        <v>0</v>
      </c>
      <c r="C27" s="3">
        <f>SUMIF(support!C:C,A27,support!J:J)</f>
        <v>0</v>
      </c>
      <c r="D27" s="3">
        <f>SUMIF(support!C:C,A27,support!K:K)</f>
        <v>26</v>
      </c>
      <c r="E27" s="34"/>
    </row>
    <row r="28" spans="1:5" x14ac:dyDescent="0.2">
      <c r="A28" s="28" t="s">
        <v>75</v>
      </c>
      <c r="B28" s="33">
        <f>SUMIF(support!C:C,A28,support!I:I)</f>
        <v>0</v>
      </c>
      <c r="C28" s="3">
        <f>SUMIF(support!C:C,A28,support!J:J)</f>
        <v>0.36966911953125003</v>
      </c>
      <c r="D28" s="3">
        <f>SUMIF(support!C:C,A28,support!K:K)</f>
        <v>0</v>
      </c>
      <c r="E28" s="34"/>
    </row>
    <row r="29" spans="1:5" x14ac:dyDescent="0.2">
      <c r="A29" s="28" t="s">
        <v>231</v>
      </c>
      <c r="B29" s="33">
        <f>SUMIF(support!C:C,A29,support!I:I)</f>
        <v>0</v>
      </c>
      <c r="C29" s="3">
        <f>SUMIF(support!C:C,A29,support!J:J)</f>
        <v>0.1478676478125</v>
      </c>
      <c r="D29" s="3">
        <f>SUMIF(support!C:C,A29,support!K:K)</f>
        <v>0</v>
      </c>
      <c r="E29" s="39" t="s">
        <v>232</v>
      </c>
    </row>
    <row r="30" spans="1:5" x14ac:dyDescent="0.2">
      <c r="A30" s="28" t="s">
        <v>212</v>
      </c>
      <c r="B30" s="33">
        <f>SUMIF(support!C:C,A30,support!I:I)</f>
        <v>0.75</v>
      </c>
      <c r="C30" s="3">
        <f>SUMIF(support!C:C,A30,support!J:J)</f>
        <v>0</v>
      </c>
      <c r="D30" s="3">
        <f>SUMIF(support!C:C,A30,support!K:K)</f>
        <v>0</v>
      </c>
      <c r="E30" s="34" t="s">
        <v>213</v>
      </c>
    </row>
    <row r="31" spans="1:5" x14ac:dyDescent="0.2">
      <c r="A31" s="28" t="s">
        <v>194</v>
      </c>
      <c r="B31" s="33">
        <f>SUMIF(support!C:C,A31,support!I:I)</f>
        <v>0</v>
      </c>
      <c r="C31" s="3">
        <f>SUMIF(support!C:C,A31,support!J:J)</f>
        <v>0</v>
      </c>
      <c r="D31" s="3">
        <f>SUMIF(support!C:C,A31,support!K:K)</f>
        <v>0.5</v>
      </c>
      <c r="E31" s="34"/>
    </row>
    <row r="32" spans="1:5" x14ac:dyDescent="0.2">
      <c r="A32" s="28" t="s">
        <v>50</v>
      </c>
      <c r="B32" s="33">
        <f>SUMIF(support!C:C,A32,support!I:I)</f>
        <v>0</v>
      </c>
      <c r="C32" s="3">
        <f>SUMIF(support!C:C,A32,support!J:J)</f>
        <v>0</v>
      </c>
      <c r="D32" s="3">
        <f>SUMIF(support!C:C,A32,support!K:K)</f>
        <v>2.5</v>
      </c>
      <c r="E32" s="34"/>
    </row>
    <row r="33" spans="1:5" s="38" customFormat="1" x14ac:dyDescent="0.2">
      <c r="A33" s="28" t="s">
        <v>86</v>
      </c>
      <c r="B33" s="33">
        <f>SUMIF(support!C:C,A33,support!I:I)</f>
        <v>0</v>
      </c>
      <c r="C33" s="3">
        <f>SUMIF(support!C:C,A33,support!J:J)</f>
        <v>0</v>
      </c>
      <c r="D33" s="3">
        <f>SUMIF(support!C:C,A33,support!K:K)</f>
        <v>0</v>
      </c>
      <c r="E33" s="34"/>
    </row>
    <row r="34" spans="1:5" x14ac:dyDescent="0.2">
      <c r="A34" s="28" t="s">
        <v>185</v>
      </c>
      <c r="B34" s="33">
        <f>SUMIF(support!C:C,A34,support!I:I)</f>
        <v>0</v>
      </c>
      <c r="C34" s="3">
        <f>SUMIF(support!C:C,A34,support!J:J)</f>
        <v>1.84834559765625E-2</v>
      </c>
      <c r="D34" s="3">
        <f>SUMIF(support!C:C,A34,support!K:K)</f>
        <v>0</v>
      </c>
      <c r="E34" s="34"/>
    </row>
    <row r="35" spans="1:5" x14ac:dyDescent="0.2">
      <c r="A35" s="28" t="s">
        <v>14</v>
      </c>
      <c r="B35" s="33">
        <f>SUMIF(support!C:C,A35,support!I:I)</f>
        <v>2.5666721253651922E-2</v>
      </c>
      <c r="C35" s="3">
        <f>SUMIF(support!C:C,A35,support!J:J)</f>
        <v>0</v>
      </c>
      <c r="D35" s="3">
        <f>SUMIF(support!C:C,A35,support!K:K)</f>
        <v>0</v>
      </c>
      <c r="E35" s="34"/>
    </row>
    <row r="36" spans="1:5" s="38" customFormat="1" x14ac:dyDescent="0.2">
      <c r="A36" s="28" t="s">
        <v>386</v>
      </c>
      <c r="B36" s="33">
        <f>SUMIF(support!C:C,A36,support!I:I)</f>
        <v>6.9222369441667306E-2</v>
      </c>
      <c r="C36" s="3">
        <f>SUMIF(support!C:C,A36,support!J:J)</f>
        <v>0</v>
      </c>
      <c r="D36" s="3">
        <f>SUMIF(support!C:C,A36,support!K:K)</f>
        <v>0</v>
      </c>
      <c r="E36" s="34"/>
    </row>
    <row r="37" spans="1:5" x14ac:dyDescent="0.2">
      <c r="A37" s="28" t="s">
        <v>3</v>
      </c>
      <c r="B37" s="33">
        <f>SUMIF(support!C:C,A37,support!I:I)</f>
        <v>7.2249999999999996</v>
      </c>
      <c r="C37" s="3">
        <f>SUMIF(support!C:C,A37,support!J:J)</f>
        <v>0</v>
      </c>
      <c r="D37" s="3">
        <f>SUMIF(support!C:C,A37,support!K:K)</f>
        <v>0</v>
      </c>
      <c r="E37" s="34"/>
    </row>
    <row r="38" spans="1:5" x14ac:dyDescent="0.2">
      <c r="A38" s="28" t="s">
        <v>191</v>
      </c>
      <c r="B38" s="33">
        <f>SUMIF(support!C:C,A38,support!I:I)</f>
        <v>0</v>
      </c>
      <c r="C38" s="3">
        <f>SUMIF(support!C:C,A38,support!J:J)</f>
        <v>3.6966911953125001E-2</v>
      </c>
      <c r="D38" s="3">
        <f>SUMIF(support!C:C,A38,support!K:K)</f>
        <v>1.25</v>
      </c>
      <c r="E38" s="34"/>
    </row>
    <row r="39" spans="1:5" x14ac:dyDescent="0.2">
      <c r="A39" s="28" t="s">
        <v>195</v>
      </c>
      <c r="B39" s="33">
        <f>SUMIF(support!C:C,A39,support!I:I)</f>
        <v>0.84399999999999997</v>
      </c>
      <c r="C39" s="3">
        <f>SUMIF(support!C:C,A39,support!J:J)</f>
        <v>0</v>
      </c>
      <c r="D39" s="3">
        <f>SUMIF(support!C:C,A39,support!K:K)</f>
        <v>0</v>
      </c>
      <c r="E39" s="34"/>
    </row>
    <row r="40" spans="1:5" x14ac:dyDescent="0.2">
      <c r="A40" s="28" t="s">
        <v>211</v>
      </c>
      <c r="B40" s="33">
        <f>SUMIF(support!C:C,A40,support!I:I)</f>
        <v>0</v>
      </c>
      <c r="C40" s="3">
        <f>SUMIF(support!C:C,A40,support!J:J)</f>
        <v>0</v>
      </c>
      <c r="D40" s="3">
        <f>SUMIF(support!C:C,A40,support!K:K)</f>
        <v>3</v>
      </c>
      <c r="E40" s="34"/>
    </row>
    <row r="41" spans="1:5" s="38" customFormat="1" x14ac:dyDescent="0.2">
      <c r="A41" s="28" t="s">
        <v>65</v>
      </c>
      <c r="B41" s="33">
        <f>SUMIF(support!C:C,A41,support!I:I)</f>
        <v>0</v>
      </c>
      <c r="C41" s="3">
        <f>SUMIF(support!C:C,A41,support!J:J)</f>
        <v>4.8056985539062499E-2</v>
      </c>
      <c r="D41" s="3">
        <f>SUMIF(support!C:C,A41,support!K:K)</f>
        <v>0</v>
      </c>
      <c r="E41" s="34"/>
    </row>
    <row r="42" spans="1:5" s="38" customFormat="1" x14ac:dyDescent="0.2">
      <c r="A42" s="28" t="s">
        <v>81</v>
      </c>
      <c r="B42" s="33">
        <f>SUMIF(support!C:C,A42,support!I:I)</f>
        <v>0</v>
      </c>
      <c r="C42" s="3">
        <f>SUMIF(support!C:C,A42,support!J:J)</f>
        <v>5.9147059124999998E-2</v>
      </c>
      <c r="D42" s="3">
        <f>SUMIF(support!C:C,A42,support!K:K)</f>
        <v>0</v>
      </c>
      <c r="E42" s="34"/>
    </row>
    <row r="43" spans="1:5" x14ac:dyDescent="0.2">
      <c r="A43" s="28" t="s">
        <v>47</v>
      </c>
      <c r="B43" s="33">
        <f>SUMIF(support!C:C,A43,support!I:I)</f>
        <v>0</v>
      </c>
      <c r="C43" s="3">
        <f>SUMIF(support!C:C,A43,support!J:J)</f>
        <v>0.50275000256250002</v>
      </c>
      <c r="D43" s="3">
        <f>SUMIF(support!C:C,A43,support!K:K)</f>
        <v>0</v>
      </c>
      <c r="E43" s="34"/>
    </row>
    <row r="44" spans="1:5" x14ac:dyDescent="0.2">
      <c r="A44" s="28" t="s">
        <v>82</v>
      </c>
      <c r="B44" s="33">
        <f>SUMIF(support!C:C,A44,support!I:I)</f>
        <v>0</v>
      </c>
      <c r="C44" s="3">
        <f>SUMIF(support!C:C,A44,support!J:J)</f>
        <v>5.9147059124999998E-2</v>
      </c>
      <c r="D44" s="3">
        <f>SUMIF(support!C:C,A44,support!K:K)</f>
        <v>0</v>
      </c>
      <c r="E44" s="34"/>
    </row>
    <row r="45" spans="1:5" x14ac:dyDescent="0.2">
      <c r="A45" s="28" t="s">
        <v>71</v>
      </c>
      <c r="B45" s="33">
        <f>SUMIF(support!C:C,A45,support!I:I)</f>
        <v>1.5724999999999998</v>
      </c>
      <c r="C45" s="3">
        <f>SUMIF(support!C:C,A45,support!J:J)</f>
        <v>0</v>
      </c>
      <c r="D45" s="3">
        <f>SUMIF(support!C:C,A45,support!K:K)</f>
        <v>0</v>
      </c>
      <c r="E45" s="34"/>
    </row>
    <row r="46" spans="1:5" x14ac:dyDescent="0.2">
      <c r="A46" s="28" t="s">
        <v>111</v>
      </c>
      <c r="B46" s="33">
        <f>SUMIF(support!C:C,A46,support!I:I)</f>
        <v>7.3333489296148356E-3</v>
      </c>
      <c r="C46" s="3">
        <f>SUMIF(support!C:C,A46,support!J:J)</f>
        <v>0</v>
      </c>
      <c r="D46" s="3">
        <f>SUMIF(support!C:C,A46,support!K:K)</f>
        <v>0</v>
      </c>
      <c r="E46" s="34"/>
    </row>
    <row r="47" spans="1:5" x14ac:dyDescent="0.2">
      <c r="A47" s="28" t="s">
        <v>116</v>
      </c>
      <c r="B47" s="33">
        <f>SUMIF(support!C:C,A47,support!I:I)</f>
        <v>0</v>
      </c>
      <c r="C47" s="3">
        <f>SUMIF(support!C:C,A47,support!J:J)</f>
        <v>0.70976470949999992</v>
      </c>
      <c r="D47" s="3">
        <f>SUMIF(support!C:C,A47,support!K:K)</f>
        <v>0</v>
      </c>
      <c r="E47" s="34"/>
    </row>
    <row r="48" spans="1:5" x14ac:dyDescent="0.2">
      <c r="A48" s="28" t="s">
        <v>128</v>
      </c>
      <c r="B48" s="33">
        <f>SUMIF(support!C:C,A48,support!I:I)</f>
        <v>0</v>
      </c>
      <c r="C48" s="3">
        <f>SUMIF(support!C:C,A48,support!J:J)</f>
        <v>0.23658823649999999</v>
      </c>
      <c r="D48" s="3">
        <f>SUMIF(support!C:C,A48,support!K:K)</f>
        <v>0</v>
      </c>
      <c r="E48" s="34"/>
    </row>
    <row r="49" spans="1:5" x14ac:dyDescent="0.2">
      <c r="A49" s="28" t="s">
        <v>72</v>
      </c>
      <c r="B49" s="33">
        <f>SUMIF(support!C:C,A49,support!I:I)</f>
        <v>4.6749999999999998</v>
      </c>
      <c r="C49" s="3">
        <f>SUMIF(support!C:C,A49,support!J:J)</f>
        <v>0</v>
      </c>
      <c r="D49" s="3">
        <f>SUMIF(support!C:C,A49,support!K:K)</f>
        <v>0</v>
      </c>
      <c r="E49" s="34"/>
    </row>
    <row r="50" spans="1:5" s="38" customFormat="1" x14ac:dyDescent="0.2">
      <c r="A50" s="28" t="s">
        <v>392</v>
      </c>
      <c r="B50" s="33">
        <f>SUMIF(support!C:C,A50,support!I:I)</f>
        <v>0</v>
      </c>
      <c r="C50" s="3">
        <f>SUMIF(support!C:C,A50,support!J:J)</f>
        <v>0</v>
      </c>
      <c r="D50" s="3">
        <f>SUMIF(support!C:C,A50,support!K:K)</f>
        <v>0</v>
      </c>
      <c r="E50" s="34"/>
    </row>
    <row r="51" spans="1:5" s="38" customFormat="1" x14ac:dyDescent="0.2">
      <c r="A51" s="28" t="s">
        <v>393</v>
      </c>
      <c r="B51" s="33">
        <f>SUMIF(support!C:C,A51,support!I:I)</f>
        <v>0</v>
      </c>
      <c r="C51" s="3">
        <f>SUMIF(support!C:C,A51,support!J:J)</f>
        <v>0</v>
      </c>
      <c r="D51" s="3">
        <f>SUMIF(support!C:C,A51,support!K:K)</f>
        <v>0</v>
      </c>
      <c r="E51" s="34"/>
    </row>
    <row r="52" spans="1:5" s="38" customFormat="1" x14ac:dyDescent="0.2">
      <c r="A52" s="28" t="s">
        <v>391</v>
      </c>
      <c r="B52" s="33">
        <f>SUMIF(support!C:C,A52,support!I:I)</f>
        <v>0</v>
      </c>
      <c r="C52" s="3">
        <f>SUMIF(support!C:C,A52,support!J:J)</f>
        <v>0</v>
      </c>
      <c r="D52" s="3">
        <f>SUMIF(support!C:C,A52,support!K:K)</f>
        <v>0</v>
      </c>
      <c r="E52" s="34"/>
    </row>
    <row r="53" spans="1:5" x14ac:dyDescent="0.2">
      <c r="A53" s="28" t="s">
        <v>220</v>
      </c>
      <c r="B53" s="33">
        <f>SUMIF(support!C:C,A53,support!I:I)</f>
        <v>0</v>
      </c>
      <c r="C53" s="3">
        <f>SUMIF(support!C:C,A53,support!J:J)</f>
        <v>0</v>
      </c>
      <c r="D53" s="3">
        <f>SUMIF(support!C:C,A53,support!K:K)</f>
        <v>0</v>
      </c>
      <c r="E53" s="34"/>
    </row>
    <row r="54" spans="1:5" s="38" customFormat="1" x14ac:dyDescent="0.2">
      <c r="A54" s="28" t="s">
        <v>234</v>
      </c>
      <c r="B54" s="33">
        <f>SUMIF(support!C:C,A54,support!I:I)</f>
        <v>0</v>
      </c>
      <c r="C54" s="3">
        <f>SUMIF(support!C:C,A54,support!J:J)</f>
        <v>3.6966911953125001E-2</v>
      </c>
      <c r="D54" s="3">
        <f>SUMIF(support!C:C,A54,support!K:K)</f>
        <v>0</v>
      </c>
      <c r="E54" s="34"/>
    </row>
    <row r="55" spans="1:5" s="38" customFormat="1" x14ac:dyDescent="0.2">
      <c r="A55" s="28" t="s">
        <v>356</v>
      </c>
      <c r="B55" s="33">
        <f>SUMIF(support!C:C,A55,support!I:I)</f>
        <v>0</v>
      </c>
      <c r="C55" s="3">
        <f>SUMIF(support!C:C,A55,support!J:J)</f>
        <v>2.9573529562499999E-2</v>
      </c>
      <c r="D55" s="3">
        <f>SUMIF(support!C:C,A55,support!K:K)</f>
        <v>0</v>
      </c>
      <c r="E55" s="34"/>
    </row>
    <row r="56" spans="1:5" s="38" customFormat="1" x14ac:dyDescent="0.2">
      <c r="A56" s="28" t="s">
        <v>357</v>
      </c>
      <c r="B56" s="33">
        <f>SUMIF(support!C:C,A56,support!I:I)</f>
        <v>0</v>
      </c>
      <c r="C56" s="3">
        <f>SUMIF(support!C:C,A56,support!J:J)</f>
        <v>0</v>
      </c>
      <c r="D56" s="3">
        <f>SUMIF(support!C:C,A56,support!K:K)</f>
        <v>0</v>
      </c>
      <c r="E56" s="34"/>
    </row>
    <row r="57" spans="1:5" x14ac:dyDescent="0.2">
      <c r="A57" s="28" t="s">
        <v>358</v>
      </c>
      <c r="B57" s="33">
        <f>SUMIF(support!C:C,A57,support!I:I)</f>
        <v>0</v>
      </c>
      <c r="C57" s="3">
        <f>SUMIF(support!C:C,A57,support!J:J)</f>
        <v>0.47317647299999999</v>
      </c>
      <c r="D57" s="3">
        <f>SUMIF(support!C:C,A57,support!K:K)</f>
        <v>0</v>
      </c>
      <c r="E57" s="34"/>
    </row>
    <row r="58" spans="1:5" s="38" customFormat="1" x14ac:dyDescent="0.2">
      <c r="A58" s="28" t="s">
        <v>11</v>
      </c>
      <c r="B58" s="33">
        <f>SUMIF(support!C:C,A58,support!I:I)</f>
        <v>5.6944565551933383E-2</v>
      </c>
      <c r="C58" s="3">
        <f>SUMIF(support!C:C,A58,support!J:J)</f>
        <v>0</v>
      </c>
      <c r="D58" s="3">
        <f>SUMIF(support!C:C,A58,support!K:K)</f>
        <v>0</v>
      </c>
      <c r="E58" s="34"/>
    </row>
    <row r="59" spans="1:5" x14ac:dyDescent="0.2">
      <c r="A59" s="28" t="s">
        <v>203</v>
      </c>
      <c r="B59" s="33">
        <f>SUMIF(support!C:C,A59,support!I:I)</f>
        <v>0</v>
      </c>
      <c r="C59" s="3">
        <f>SUMIF(support!C:C,A59,support!J:J)</f>
        <v>9.2417279882812495E-2</v>
      </c>
      <c r="D59" s="3">
        <f>SUMIF(support!C:C,A59,support!K:K)</f>
        <v>0</v>
      </c>
      <c r="E59" s="34"/>
    </row>
    <row r="60" spans="1:5" x14ac:dyDescent="0.2">
      <c r="A60" s="28" t="s">
        <v>99</v>
      </c>
      <c r="B60" s="33">
        <f>SUMIF(support!C:C,A60,support!I:I)</f>
        <v>0.75</v>
      </c>
      <c r="C60" s="3">
        <f>SUMIF(support!C:C,A60,support!J:J)</f>
        <v>0</v>
      </c>
      <c r="D60" s="3">
        <f>SUMIF(support!C:C,A60,support!K:K)</f>
        <v>14.25</v>
      </c>
      <c r="E60" s="34"/>
    </row>
    <row r="61" spans="1:5" x14ac:dyDescent="0.2">
      <c r="A61" s="28" t="s">
        <v>126</v>
      </c>
      <c r="B61" s="33">
        <f>SUMIF(support!C:C,A61,support!I:I)</f>
        <v>0</v>
      </c>
      <c r="C61" s="3">
        <f>SUMIF(support!C:C,A61,support!J:J)</f>
        <v>5.9147059124999998E-2</v>
      </c>
      <c r="D61" s="3">
        <f>SUMIF(support!C:C,A61,support!K:K)</f>
        <v>0</v>
      </c>
      <c r="E61" s="39" t="s">
        <v>221</v>
      </c>
    </row>
    <row r="62" spans="1:5" s="38" customFormat="1" x14ac:dyDescent="0.2">
      <c r="A62" s="28" t="s">
        <v>201</v>
      </c>
      <c r="B62" s="33">
        <f>SUMIF(support!C:C,A62,support!I:I)</f>
        <v>0</v>
      </c>
      <c r="C62" s="3">
        <f>SUMIF(support!C:C,A62,support!J:J)</f>
        <v>4.4360294343749995E-2</v>
      </c>
      <c r="D62" s="3">
        <f>SUMIF(support!C:C,A62,support!K:K)</f>
        <v>0</v>
      </c>
      <c r="E62" s="34"/>
    </row>
    <row r="63" spans="1:5" x14ac:dyDescent="0.2">
      <c r="A63" s="28" t="s">
        <v>204</v>
      </c>
      <c r="B63" s="33">
        <f>SUMIF(support!C:C,A63,support!I:I)</f>
        <v>0</v>
      </c>
      <c r="C63" s="3">
        <f>SUMIF(support!C:C,A63,support!J:J)</f>
        <v>4.4360294343749995E-2</v>
      </c>
      <c r="D63" s="3">
        <f>SUMIF(support!C:C,A63,support!K:K)</f>
        <v>0</v>
      </c>
      <c r="E63" s="34"/>
    </row>
    <row r="64" spans="1:5" s="38" customFormat="1" x14ac:dyDescent="0.2">
      <c r="A64" s="28" t="s">
        <v>209</v>
      </c>
      <c r="B64" s="33">
        <f>SUMIF(support!C:C,A64,support!I:I)</f>
        <v>0</v>
      </c>
      <c r="C64" s="3">
        <f>SUMIF(support!C:C,A64,support!J:J)</f>
        <v>0</v>
      </c>
      <c r="D64" s="3">
        <f>SUMIF(support!C:C,A64,support!K:K)</f>
        <v>3.75</v>
      </c>
      <c r="E64" s="34" t="s">
        <v>210</v>
      </c>
    </row>
    <row r="65" spans="1:5" x14ac:dyDescent="0.2">
      <c r="A65" s="28" t="s">
        <v>188</v>
      </c>
      <c r="B65" s="33">
        <f>SUMIF(support!C:C,A65,support!I:I)</f>
        <v>0</v>
      </c>
      <c r="C65" s="3">
        <f>SUMIF(support!C:C,A65,support!J:J)</f>
        <v>0</v>
      </c>
      <c r="D65" s="3">
        <f>SUMIF(support!C:C,A65,support!K:K)</f>
        <v>2</v>
      </c>
      <c r="E65" s="34"/>
    </row>
    <row r="66" spans="1:5" s="38" customFormat="1" x14ac:dyDescent="0.2">
      <c r="A66" s="28" t="s">
        <v>92</v>
      </c>
      <c r="B66" s="33">
        <f>SUMIF(support!C:C,A66,support!I:I)</f>
        <v>0</v>
      </c>
      <c r="C66" s="3">
        <f>SUMIF(support!C:C,A66,support!J:J)</f>
        <v>0</v>
      </c>
      <c r="D66" s="3">
        <f>SUMIF(support!C:C,A66,support!K:K)</f>
        <v>4</v>
      </c>
      <c r="E66" s="34"/>
    </row>
    <row r="67" spans="1:5" x14ac:dyDescent="0.2">
      <c r="A67" s="28" t="s">
        <v>48</v>
      </c>
      <c r="B67" s="33">
        <f>SUMIF(support!C:C,A67,support!I:I)</f>
        <v>0</v>
      </c>
      <c r="C67" s="3">
        <f>SUMIF(support!C:C,A67,support!J:J)</f>
        <v>0</v>
      </c>
      <c r="D67" s="3">
        <f>SUMIF(support!C:C,A67,support!K:K)</f>
        <v>4</v>
      </c>
      <c r="E67" s="34"/>
    </row>
    <row r="68" spans="1:5" x14ac:dyDescent="0.2">
      <c r="A68" s="28" t="s">
        <v>118</v>
      </c>
      <c r="B68" s="33">
        <f>SUMIF(support!C:C,A68,support!I:I)</f>
        <v>0</v>
      </c>
      <c r="C68" s="3">
        <f>SUMIF(support!C:C,A68,support!J:J)</f>
        <v>0</v>
      </c>
      <c r="D68" s="3">
        <f>SUMIF(support!C:C,A68,support!K:K)</f>
        <v>4.75</v>
      </c>
      <c r="E68" s="34" t="s">
        <v>309</v>
      </c>
    </row>
    <row r="69" spans="1:5" s="38" customFormat="1" x14ac:dyDescent="0.2">
      <c r="A69" s="28" t="s">
        <v>351</v>
      </c>
      <c r="B69" s="33">
        <f>SUMIF(support!C:C,A69,support!I:I)</f>
        <v>0</v>
      </c>
      <c r="C69" s="3">
        <f>SUMIF(support!C:C,A69,support!J:J)</f>
        <v>0.94635294599999997</v>
      </c>
      <c r="D69" s="3">
        <f>SUMIF(support!C:C,A69,support!K:K)</f>
        <v>0</v>
      </c>
      <c r="E69" s="34" t="s">
        <v>368</v>
      </c>
    </row>
    <row r="70" spans="1:5" x14ac:dyDescent="0.2">
      <c r="A70" s="28" t="s">
        <v>129</v>
      </c>
      <c r="B70" s="33">
        <f>SUMIF(support!C:C,A70,support!I:I)</f>
        <v>0</v>
      </c>
      <c r="C70" s="3">
        <f>SUMIF(support!C:C,A70,support!J:J)</f>
        <v>0.53232353212499994</v>
      </c>
      <c r="D70" s="3">
        <f>SUMIF(support!C:C,A70,support!K:K)</f>
        <v>0</v>
      </c>
      <c r="E70" s="34"/>
    </row>
    <row r="71" spans="1:5" x14ac:dyDescent="0.2">
      <c r="A71" s="28" t="s">
        <v>79</v>
      </c>
      <c r="B71" s="33">
        <f>SUMIF(support!C:C,A71,support!I:I)</f>
        <v>0</v>
      </c>
      <c r="C71" s="3">
        <f>SUMIF(support!C:C,A71,support!J:J)</f>
        <v>0</v>
      </c>
      <c r="D71" s="3">
        <f>SUMIF(support!C:C,A71,support!K:K)</f>
        <v>2</v>
      </c>
      <c r="E71" s="34"/>
    </row>
    <row r="72" spans="1:5" x14ac:dyDescent="0.2">
      <c r="A72" s="28" t="s">
        <v>68</v>
      </c>
      <c r="B72" s="33">
        <f>SUMIF(support!C:C,A72,support!I:I)</f>
        <v>2</v>
      </c>
      <c r="C72" s="3">
        <f>SUMIF(support!C:C,A72,support!J:J)</f>
        <v>0</v>
      </c>
      <c r="D72" s="3">
        <f>SUMIF(support!C:C,A72,support!K:K)</f>
        <v>2.25</v>
      </c>
      <c r="E72" s="34"/>
    </row>
    <row r="73" spans="1:5" x14ac:dyDescent="0.2">
      <c r="A73" s="28" t="s">
        <v>76</v>
      </c>
      <c r="B73" s="33">
        <f>SUMIF(support!C:C,A73,support!I:I)</f>
        <v>0.26500000000000001</v>
      </c>
      <c r="C73" s="3">
        <f>SUMIF(support!C:C,A73,support!J:J)</f>
        <v>0</v>
      </c>
      <c r="D73" s="3">
        <f>SUMIF(support!C:C,A73,support!K:K)</f>
        <v>0</v>
      </c>
      <c r="E73" s="34"/>
    </row>
    <row r="74" spans="1:5" x14ac:dyDescent="0.2">
      <c r="A74" s="28" t="s">
        <v>63</v>
      </c>
      <c r="B74" s="33">
        <f>SUMIF(support!C:C,A74,support!I:I)</f>
        <v>0</v>
      </c>
      <c r="C74" s="3">
        <f>SUMIF(support!C:C,A74,support!J:J)</f>
        <v>9.9012941489999999</v>
      </c>
      <c r="D74" s="3">
        <f>SUMIF(support!C:C,A74,support!K:K)</f>
        <v>0</v>
      </c>
      <c r="E74" s="78" t="s">
        <v>366</v>
      </c>
    </row>
    <row r="75" spans="1:5" x14ac:dyDescent="0.2">
      <c r="A75" s="28" t="s">
        <v>64</v>
      </c>
      <c r="B75" s="33">
        <f>SUMIF(support!C:C,A75,support!I:I)</f>
        <v>4.675E-2</v>
      </c>
      <c r="C75" s="3">
        <f>SUMIF(support!C:C,A75,support!J:J)</f>
        <v>0</v>
      </c>
      <c r="D75" s="3">
        <f>SUMIF(support!C:C,A75,support!K:K)</f>
        <v>0</v>
      </c>
      <c r="E75" s="34"/>
    </row>
    <row r="76" spans="1:5" x14ac:dyDescent="0.2">
      <c r="A76" s="28" t="s">
        <v>49</v>
      </c>
      <c r="B76" s="33">
        <f>SUMIF(support!C:C,A76,support!I:I)</f>
        <v>6.2317647299999992</v>
      </c>
      <c r="C76" s="3">
        <f>SUMIF(support!C:C,A76,support!J:J)</f>
        <v>0</v>
      </c>
      <c r="D76" s="3">
        <f>SUMIF(support!C:C,A76,support!K:K)</f>
        <v>0</v>
      </c>
      <c r="E76" s="34"/>
    </row>
    <row r="77" spans="1:5" x14ac:dyDescent="0.2">
      <c r="A77" s="28" t="s">
        <v>77</v>
      </c>
      <c r="B77" s="33">
        <f>SUMIF(support!C:C,A77,support!I:I)</f>
        <v>0</v>
      </c>
      <c r="C77" s="3">
        <f>SUMIF(support!C:C,A77,support!J:J)</f>
        <v>0</v>
      </c>
      <c r="D77" s="3">
        <f>SUMIF(support!C:C,A77,support!K:K)</f>
        <v>13.25</v>
      </c>
      <c r="E77" s="34"/>
    </row>
    <row r="78" spans="1:5" x14ac:dyDescent="0.2">
      <c r="A78" s="28" t="s">
        <v>238</v>
      </c>
      <c r="B78" s="33">
        <f>SUMIF(support!C:C,A78,support!I:I)</f>
        <v>0</v>
      </c>
      <c r="C78" s="3">
        <f>SUMIF(support!C:C,A78,support!J:J)</f>
        <v>1.1829411825</v>
      </c>
      <c r="D78" s="3">
        <f>SUMIF(support!C:C,A78,support!K:K)</f>
        <v>0</v>
      </c>
      <c r="E78" s="34"/>
    </row>
    <row r="79" spans="1:5" x14ac:dyDescent="0.2">
      <c r="A79" s="28" t="s">
        <v>205</v>
      </c>
      <c r="B79" s="33">
        <f>SUMIF(support!C:C,A79,support!I:I)</f>
        <v>0</v>
      </c>
      <c r="C79" s="3">
        <f>SUMIF(support!C:C,A79,support!J:J)</f>
        <v>0</v>
      </c>
      <c r="D79" s="3">
        <f>SUMIF(support!C:C,A79,support!K:K)</f>
        <v>3.75</v>
      </c>
      <c r="E79" s="34"/>
    </row>
    <row r="80" spans="1:5" ht="13.5" thickBot="1" x14ac:dyDescent="0.25">
      <c r="A80" s="29" t="s">
        <v>73</v>
      </c>
      <c r="B80" s="35">
        <f>SUMIF(support!C:C,A80,support!I:I)</f>
        <v>0</v>
      </c>
      <c r="C80" s="36">
        <f>SUMIF(support!C:C,A80,support!J:J)</f>
        <v>1.1829411825</v>
      </c>
      <c r="D80" s="36">
        <f>SUMIF(support!C:C,A80,support!K:K)</f>
        <v>10</v>
      </c>
      <c r="E80" s="37"/>
    </row>
    <row r="81" spans="1:1" ht="13.5" thickBot="1" x14ac:dyDescent="0.25">
      <c r="A81" s="10" t="s">
        <v>120</v>
      </c>
    </row>
  </sheetData>
  <sortState ref="A2:E80">
    <sortCondition ref="A2:A80"/>
  </sortState>
  <conditionalFormatting sqref="B1:D15 B17:D49 B70:D1048576 B57:D68 B53:D53">
    <cfRule type="cellIs" dxfId="8" priority="9" operator="equal">
      <formula>0</formula>
    </cfRule>
  </conditionalFormatting>
  <conditionalFormatting sqref="B16:D16">
    <cfRule type="cellIs" dxfId="7" priority="8" operator="equal">
      <formula>0</formula>
    </cfRule>
  </conditionalFormatting>
  <conditionalFormatting sqref="B69:D69">
    <cfRule type="cellIs" dxfId="6" priority="7" operator="equal">
      <formula>0</formula>
    </cfRule>
  </conditionalFormatting>
  <conditionalFormatting sqref="B54:D54">
    <cfRule type="cellIs" dxfId="5" priority="6" operator="equal">
      <formula>0</formula>
    </cfRule>
  </conditionalFormatting>
  <conditionalFormatting sqref="B55:D55">
    <cfRule type="cellIs" dxfId="4" priority="5" operator="equal">
      <formula>0</formula>
    </cfRule>
  </conditionalFormatting>
  <conditionalFormatting sqref="B56:D56">
    <cfRule type="cellIs" dxfId="3" priority="4" operator="equal">
      <formula>0</formula>
    </cfRule>
  </conditionalFormatting>
  <conditionalFormatting sqref="B52:D52">
    <cfRule type="cellIs" dxfId="2" priority="3" operator="equal">
      <formula>0</formula>
    </cfRule>
  </conditionalFormatting>
  <conditionalFormatting sqref="B51:D51">
    <cfRule type="cellIs" dxfId="1" priority="2" operator="equal">
      <formula>0</formula>
    </cfRule>
  </conditionalFormatting>
  <conditionalFormatting sqref="B50:D50">
    <cfRule type="cellIs" dxfId="0" priority="1"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60</vt:i4>
      </vt:variant>
    </vt:vector>
  </HeadingPairs>
  <TitlesOfParts>
    <vt:vector size="65" baseType="lpstr">
      <vt:lpstr>numbers</vt:lpstr>
      <vt:lpstr>recipes</vt:lpstr>
      <vt:lpstr>todos</vt:lpstr>
      <vt:lpstr>support</vt:lpstr>
      <vt:lpstr>shopping</vt:lpstr>
      <vt:lpstr>frBrCount</vt:lpstr>
      <vt:lpstr>frSbrCount</vt:lpstr>
      <vt:lpstr>itemGPerQty</vt:lpstr>
      <vt:lpstr>itemMlPerQty</vt:lpstr>
      <vt:lpstr>itemNames</vt:lpstr>
      <vt:lpstr>itemPrepMethods</vt:lpstr>
      <vt:lpstr>moBrCount</vt:lpstr>
      <vt:lpstr>moDiCount</vt:lpstr>
      <vt:lpstr>moLuCount</vt:lpstr>
      <vt:lpstr>moSbrCount</vt:lpstr>
      <vt:lpstr>moSdiCount</vt:lpstr>
      <vt:lpstr>moSluCount</vt:lpstr>
      <vt:lpstr>prepMethods</vt:lpstr>
      <vt:lpstr>recipe01Scale</vt:lpstr>
      <vt:lpstr>recipe02Scale</vt:lpstr>
      <vt:lpstr>recipe03Scale</vt:lpstr>
      <vt:lpstr>recipe04Scale</vt:lpstr>
      <vt:lpstr>recipe05Scale</vt:lpstr>
      <vt:lpstr>recipe06Scale</vt:lpstr>
      <vt:lpstr>recipe07Scale</vt:lpstr>
      <vt:lpstr>recipe08Scale</vt:lpstr>
      <vt:lpstr>recipe09Scale</vt:lpstr>
      <vt:lpstr>recipe10Scale</vt:lpstr>
      <vt:lpstr>recipe11Scale</vt:lpstr>
      <vt:lpstr>recipe12Scale</vt:lpstr>
      <vt:lpstr>recipe13Scale</vt:lpstr>
      <vt:lpstr>recipe14Scale</vt:lpstr>
      <vt:lpstr>roundTo</vt:lpstr>
      <vt:lpstr>saBrCount</vt:lpstr>
      <vt:lpstr>saDiCount</vt:lpstr>
      <vt:lpstr>saLuCount</vt:lpstr>
      <vt:lpstr>saSbrCount</vt:lpstr>
      <vt:lpstr>saSdiCount</vt:lpstr>
      <vt:lpstr>saSluCount</vt:lpstr>
      <vt:lpstr>shoppingNames</vt:lpstr>
      <vt:lpstr>suBrCount</vt:lpstr>
      <vt:lpstr>suDiCount</vt:lpstr>
      <vt:lpstr>suLuCount</vt:lpstr>
      <vt:lpstr>suSbrCount</vt:lpstr>
      <vt:lpstr>suSdiCount</vt:lpstr>
      <vt:lpstr>suSluCount</vt:lpstr>
      <vt:lpstr>thBrCount</vt:lpstr>
      <vt:lpstr>thDiCount</vt:lpstr>
      <vt:lpstr>thLuCount</vt:lpstr>
      <vt:lpstr>thSbrCount</vt:lpstr>
      <vt:lpstr>thSdiCount</vt:lpstr>
      <vt:lpstr>thSluCount</vt:lpstr>
      <vt:lpstr>tuBrCount</vt:lpstr>
      <vt:lpstr>tuDiCount</vt:lpstr>
      <vt:lpstr>tuLuCount</vt:lpstr>
      <vt:lpstr>tuSbrCount</vt:lpstr>
      <vt:lpstr>tuSdiCount</vt:lpstr>
      <vt:lpstr>tuSluCount</vt:lpstr>
      <vt:lpstr>unitNames</vt:lpstr>
      <vt:lpstr>weBrCount</vt:lpstr>
      <vt:lpstr>weDiCount</vt:lpstr>
      <vt:lpstr>weLuCount</vt:lpstr>
      <vt:lpstr>weSbrCount</vt:lpstr>
      <vt:lpstr>weSdiCount</vt:lpstr>
      <vt:lpstr>weSluCount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dc:creator>
  <cp:lastModifiedBy>leonard</cp:lastModifiedBy>
  <cp:lastPrinted>2018-10-22T04:46:37Z</cp:lastPrinted>
  <dcterms:created xsi:type="dcterms:W3CDTF">2018-10-15T07:06:03Z</dcterms:created>
  <dcterms:modified xsi:type="dcterms:W3CDTF">2018-11-04T07:06:03Z</dcterms:modified>
</cp:coreProperties>
</file>