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lg\repos\leonardguy\dunedin-zen\"/>
    </mc:Choice>
  </mc:AlternateContent>
  <xr:revisionPtr revIDLastSave="0" documentId="13_ncr:1_{106F614F-146C-45FB-BBA5-B4F5900A6098}" xr6:coauthVersionLast="38" xr6:coauthVersionMax="38" xr10:uidLastSave="{00000000-0000-0000-0000-000000000000}"/>
  <bookViews>
    <workbookView xWindow="0" yWindow="0" windowWidth="43170" windowHeight="14220" xr2:uid="{222B344E-0651-4EE9-BCB8-5C41E8873491}"/>
  </bookViews>
  <sheets>
    <sheet name="recipes" sheetId="2" r:id="rId1"/>
    <sheet name="todos" sheetId="4" r:id="rId2"/>
    <sheet name="support" sheetId="1" r:id="rId3"/>
    <sheet name="shopping" sheetId="3" r:id="rId4"/>
  </sheets>
  <definedNames>
    <definedName name="itemGPerQty">support!$G$2:$G$86</definedName>
    <definedName name="itemMlPerQty">support!$H$2:$H$86</definedName>
    <definedName name="itemNames">support!$A$2:$A$86</definedName>
    <definedName name="itemPrepMethods">support!$B$2:$B$86</definedName>
    <definedName name="prepMethods">support!$Q$2:$Q$3</definedName>
    <definedName name="recipe01Scale">recipes!$F$27</definedName>
    <definedName name="recipe02Scale">recipes!$F$47</definedName>
    <definedName name="recipe03Scale">recipes!$F$85</definedName>
    <definedName name="recipe04Scale">recipes!$F$107</definedName>
    <definedName name="recipe05Scale">recipes!$F$139</definedName>
    <definedName name="recipe06Scale">recipes!$F$162</definedName>
    <definedName name="recipe07Scale">recipes!$F$189</definedName>
    <definedName name="recipe08Scale">recipes!$F$209</definedName>
    <definedName name="recipe09Scale">recipes!$F$235</definedName>
    <definedName name="recipe10Scale">recipes!$F$268</definedName>
    <definedName name="recipe11Scale">recipes!$F$301</definedName>
    <definedName name="recipe12Scale">recipes!$F$331</definedName>
    <definedName name="recipe13Scale">recipes!$F$4</definedName>
    <definedName name="roundTo">support!$O$2</definedName>
    <definedName name="shoppingNames">shopping!$A$2:$A$71</definedName>
    <definedName name="unitNames">support!$M$2:$M$9</definedName>
  </definedNames>
  <calcPr calcId="17902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322" i="2" l="1"/>
  <c r="Q319" i="2"/>
  <c r="Q318" i="2"/>
  <c r="Q317" i="2"/>
  <c r="Q316" i="2"/>
  <c r="Q315" i="2"/>
  <c r="Q312" i="2"/>
  <c r="Q311" i="2"/>
  <c r="Q310" i="2"/>
  <c r="Q309" i="2"/>
  <c r="Q308" i="2"/>
  <c r="Q307" i="2"/>
  <c r="Q304" i="2"/>
  <c r="Q295" i="2"/>
  <c r="Q290" i="2"/>
  <c r="Q289" i="2"/>
  <c r="Q288" i="2"/>
  <c r="Q285" i="2"/>
  <c r="Q284" i="2"/>
  <c r="Q283" i="2"/>
  <c r="Q282" i="2"/>
  <c r="Q281" i="2"/>
  <c r="Q278" i="2"/>
  <c r="Q277" i="2"/>
  <c r="Q276" i="2"/>
  <c r="Q275" i="2"/>
  <c r="Q274" i="2"/>
  <c r="Q271" i="2"/>
  <c r="Q270" i="2"/>
  <c r="Q259" i="2"/>
  <c r="Q258" i="2"/>
  <c r="Q253" i="2"/>
  <c r="Q252" i="2"/>
  <c r="Q251" i="2"/>
  <c r="Q250" i="2"/>
  <c r="Q247" i="2"/>
  <c r="Q246" i="2"/>
  <c r="Q245" i="2"/>
  <c r="Q244" i="2"/>
  <c r="Q243" i="2"/>
  <c r="Q242" i="2"/>
  <c r="Q241" i="2"/>
  <c r="Q240" i="2"/>
  <c r="Q239" i="2"/>
  <c r="Q238" i="2"/>
  <c r="Q220" i="2"/>
  <c r="Q219" i="2"/>
  <c r="Q218" i="2"/>
  <c r="Q217" i="2"/>
  <c r="Q216" i="2"/>
  <c r="Q215" i="2"/>
  <c r="Q214" i="2"/>
  <c r="Q213" i="2"/>
  <c r="Q212" i="2"/>
  <c r="Q211" i="2"/>
  <c r="Q210" i="2"/>
  <c r="Q209" i="2"/>
  <c r="Q196" i="2"/>
  <c r="Q195" i="2"/>
  <c r="Q194" i="2"/>
  <c r="Q193" i="2"/>
  <c r="Q192" i="2"/>
  <c r="Q191" i="2"/>
  <c r="Q190" i="2"/>
  <c r="Q189" i="2"/>
  <c r="Q183" i="2"/>
  <c r="Q182" i="2"/>
  <c r="Q181" i="2"/>
  <c r="Q180" i="2"/>
  <c r="Q177" i="2"/>
  <c r="Q176" i="2"/>
  <c r="Q175" i="2"/>
  <c r="Q171" i="2"/>
  <c r="Q168" i="2"/>
  <c r="Q167" i="2"/>
  <c r="Q164" i="2"/>
  <c r="Q163" i="2"/>
  <c r="Q146" i="2"/>
  <c r="Q145" i="2"/>
  <c r="Q144" i="2"/>
  <c r="Q143" i="2"/>
  <c r="Q142" i="2"/>
  <c r="Q141" i="2"/>
  <c r="Q140" i="2"/>
  <c r="Q139" i="2"/>
  <c r="Q130" i="2"/>
  <c r="Q129" i="2"/>
  <c r="Q126" i="2"/>
  <c r="Q125" i="2"/>
  <c r="Q124" i="2"/>
  <c r="Q123" i="2"/>
  <c r="Q120" i="2"/>
  <c r="Q119" i="2"/>
  <c r="Q116" i="2"/>
  <c r="Q115" i="2"/>
  <c r="Q112" i="2"/>
  <c r="Q111" i="2"/>
  <c r="Q110" i="2"/>
  <c r="Q109" i="2"/>
  <c r="Q108" i="2"/>
  <c r="Q97" i="2"/>
  <c r="Q94" i="2"/>
  <c r="Q93" i="2"/>
  <c r="Q92" i="2"/>
  <c r="Q91" i="2"/>
  <c r="Q90" i="2"/>
  <c r="Q89" i="2"/>
  <c r="Q88" i="2"/>
  <c r="Q87" i="2"/>
  <c r="Q86" i="2"/>
  <c r="Q85" i="2"/>
  <c r="Q71" i="2"/>
  <c r="Q70" i="2"/>
  <c r="Q65" i="2"/>
  <c r="Q64" i="2"/>
  <c r="Q63" i="2"/>
  <c r="Q62" i="2"/>
  <c r="Q61" i="2"/>
  <c r="Q60" i="2"/>
  <c r="Q57" i="2"/>
  <c r="Q56" i="2"/>
  <c r="Q55" i="2"/>
  <c r="Q52" i="2"/>
  <c r="Q51" i="2"/>
  <c r="Q48" i="2"/>
  <c r="Q40" i="2"/>
  <c r="Q39" i="2"/>
  <c r="Q38" i="2"/>
  <c r="Q37" i="2"/>
  <c r="Q36" i="2"/>
  <c r="Q33" i="2"/>
  <c r="Q32" i="2"/>
  <c r="Q29" i="2"/>
  <c r="Q28" i="2"/>
  <c r="D325" i="2"/>
  <c r="D324" i="2"/>
  <c r="D323" i="2"/>
  <c r="D322" i="2"/>
  <c r="D319" i="2"/>
  <c r="D318" i="2"/>
  <c r="D317" i="2"/>
  <c r="D316" i="2"/>
  <c r="D315" i="2"/>
  <c r="D312" i="2"/>
  <c r="D311" i="2"/>
  <c r="D310" i="2"/>
  <c r="D309" i="2"/>
  <c r="D308" i="2"/>
  <c r="D307" i="2"/>
  <c r="D304" i="2"/>
  <c r="D297" i="2"/>
  <c r="D296" i="2"/>
  <c r="D295" i="2"/>
  <c r="D290" i="2"/>
  <c r="D289" i="2"/>
  <c r="D288" i="2"/>
  <c r="D285" i="2"/>
  <c r="D284" i="2"/>
  <c r="D283" i="2"/>
  <c r="D282" i="2"/>
  <c r="D281" i="2"/>
  <c r="D278" i="2"/>
  <c r="D277" i="2"/>
  <c r="D276" i="2"/>
  <c r="D275" i="2"/>
  <c r="D274" i="2"/>
  <c r="D271" i="2"/>
  <c r="D270" i="2"/>
  <c r="D269" i="2"/>
  <c r="D262" i="2"/>
  <c r="D261" i="2"/>
  <c r="D260" i="2"/>
  <c r="D259" i="2"/>
  <c r="D258" i="2"/>
  <c r="D253" i="2"/>
  <c r="D252" i="2"/>
  <c r="D251" i="2"/>
  <c r="D250" i="2"/>
  <c r="D247" i="2"/>
  <c r="D246" i="2"/>
  <c r="D245" i="2"/>
  <c r="D244" i="2"/>
  <c r="D243" i="2"/>
  <c r="D242" i="2"/>
  <c r="D241" i="2"/>
  <c r="D240" i="2"/>
  <c r="D239" i="2"/>
  <c r="D238" i="2"/>
  <c r="D221" i="2"/>
  <c r="D220" i="2"/>
  <c r="D219" i="2"/>
  <c r="D218" i="2"/>
  <c r="D217" i="2"/>
  <c r="D216" i="2"/>
  <c r="D215" i="2"/>
  <c r="D214" i="2"/>
  <c r="D213" i="2"/>
  <c r="D212" i="2"/>
  <c r="D211" i="2"/>
  <c r="D210" i="2"/>
  <c r="D209" i="2"/>
  <c r="D198" i="2"/>
  <c r="D197" i="2"/>
  <c r="D196" i="2"/>
  <c r="D195" i="2"/>
  <c r="D194" i="2"/>
  <c r="D193" i="2"/>
  <c r="D192" i="2"/>
  <c r="D191" i="2"/>
  <c r="D190" i="2"/>
  <c r="D189" i="2"/>
  <c r="D185" i="2"/>
  <c r="D184" i="2"/>
  <c r="D183" i="2"/>
  <c r="D182" i="2"/>
  <c r="D181" i="2"/>
  <c r="D180" i="2"/>
  <c r="D177" i="2"/>
  <c r="D176" i="2"/>
  <c r="D175" i="2"/>
  <c r="D172" i="2"/>
  <c r="D171" i="2"/>
  <c r="D168" i="2"/>
  <c r="D167" i="2"/>
  <c r="D164" i="2"/>
  <c r="D163" i="2"/>
  <c r="D148" i="2"/>
  <c r="D147" i="2"/>
  <c r="D146" i="2"/>
  <c r="D145" i="2"/>
  <c r="D144" i="2"/>
  <c r="D143" i="2"/>
  <c r="D142" i="2"/>
  <c r="D141" i="2"/>
  <c r="D140" i="2"/>
  <c r="D139" i="2"/>
  <c r="D133" i="2"/>
  <c r="D132" i="2"/>
  <c r="D131" i="2"/>
  <c r="D130" i="2"/>
  <c r="D129" i="2"/>
  <c r="D126" i="2"/>
  <c r="D125" i="2"/>
  <c r="D124" i="2"/>
  <c r="D123" i="2"/>
  <c r="D120" i="2"/>
  <c r="D119" i="2"/>
  <c r="D116" i="2"/>
  <c r="D115" i="2"/>
  <c r="D112" i="2"/>
  <c r="D111" i="2"/>
  <c r="D110" i="2"/>
  <c r="D109" i="2"/>
  <c r="D108" i="2"/>
  <c r="D96" i="2"/>
  <c r="D97" i="2"/>
  <c r="D95" i="2"/>
  <c r="D94" i="2"/>
  <c r="D93" i="2"/>
  <c r="D92" i="2"/>
  <c r="D91" i="2"/>
  <c r="D90" i="2"/>
  <c r="D89" i="2"/>
  <c r="D85" i="2"/>
  <c r="D88" i="2"/>
  <c r="D87" i="2"/>
  <c r="D86" i="2"/>
  <c r="D72" i="2"/>
  <c r="D71" i="2"/>
  <c r="D70" i="2"/>
  <c r="D65" i="2"/>
  <c r="D64" i="2"/>
  <c r="D63" i="2"/>
  <c r="D62" i="2"/>
  <c r="D61" i="2"/>
  <c r="D60" i="2"/>
  <c r="D57" i="2"/>
  <c r="D56" i="2"/>
  <c r="D55" i="2"/>
  <c r="D52" i="2"/>
  <c r="D51" i="2"/>
  <c r="D48" i="2"/>
  <c r="D41" i="2"/>
  <c r="D43" i="2"/>
  <c r="D40" i="2"/>
  <c r="D42" i="2"/>
  <c r="D39" i="2"/>
  <c r="D38" i="2"/>
  <c r="D37" i="2"/>
  <c r="D36" i="2"/>
  <c r="D33" i="2"/>
  <c r="D32" i="2"/>
  <c r="D28" i="2"/>
  <c r="D29" i="2"/>
  <c r="Z325" i="2"/>
  <c r="AC325" i="2"/>
  <c r="AB325" i="2"/>
  <c r="AA325" i="2"/>
  <c r="V325" i="2"/>
  <c r="Y325" i="2"/>
  <c r="X325" i="2"/>
  <c r="W325" i="2"/>
  <c r="Z324" i="2"/>
  <c r="AC324" i="2"/>
  <c r="AB324" i="2"/>
  <c r="AA324" i="2"/>
  <c r="V324" i="2"/>
  <c r="Y324" i="2"/>
  <c r="X324" i="2"/>
  <c r="W324" i="2"/>
  <c r="Z322" i="2"/>
  <c r="AC322" i="2"/>
  <c r="AB322" i="2"/>
  <c r="AA322" i="2"/>
  <c r="V322" i="2"/>
  <c r="Y322" i="2"/>
  <c r="X322" i="2"/>
  <c r="W322" i="2"/>
  <c r="Z319" i="2"/>
  <c r="AC319" i="2"/>
  <c r="AB319" i="2"/>
  <c r="AA319" i="2"/>
  <c r="V319" i="2"/>
  <c r="Y319" i="2"/>
  <c r="X319" i="2"/>
  <c r="W319" i="2"/>
  <c r="Z318" i="2"/>
  <c r="AC318" i="2"/>
  <c r="AB318" i="2"/>
  <c r="AA318" i="2"/>
  <c r="V318" i="2"/>
  <c r="Y318" i="2"/>
  <c r="X318" i="2"/>
  <c r="W318" i="2"/>
  <c r="Z317" i="2"/>
  <c r="AC317" i="2"/>
  <c r="AB317" i="2"/>
  <c r="AA317" i="2"/>
  <c r="V317" i="2"/>
  <c r="Y317" i="2"/>
  <c r="X317" i="2"/>
  <c r="W317" i="2"/>
  <c r="Z316" i="2"/>
  <c r="AC316" i="2"/>
  <c r="AB316" i="2"/>
  <c r="AA316" i="2"/>
  <c r="V316" i="2"/>
  <c r="Y316" i="2"/>
  <c r="X316" i="2"/>
  <c r="W316" i="2"/>
  <c r="Z315" i="2"/>
  <c r="AC315" i="2"/>
  <c r="AB315" i="2"/>
  <c r="AA315" i="2"/>
  <c r="V315" i="2"/>
  <c r="Y315" i="2"/>
  <c r="X315" i="2"/>
  <c r="W315" i="2"/>
  <c r="Z312" i="2"/>
  <c r="AC312" i="2"/>
  <c r="AB312" i="2"/>
  <c r="AA312" i="2"/>
  <c r="V312" i="2"/>
  <c r="Y312" i="2"/>
  <c r="X312" i="2"/>
  <c r="W312" i="2"/>
  <c r="Z311" i="2"/>
  <c r="AC311" i="2"/>
  <c r="AB311" i="2"/>
  <c r="AA311" i="2"/>
  <c r="V311" i="2"/>
  <c r="Y311" i="2"/>
  <c r="X311" i="2"/>
  <c r="W311" i="2"/>
  <c r="Z310" i="2"/>
  <c r="AC310" i="2"/>
  <c r="AB310" i="2"/>
  <c r="AA310" i="2"/>
  <c r="V310" i="2"/>
  <c r="Y310" i="2"/>
  <c r="X310" i="2"/>
  <c r="W310" i="2"/>
  <c r="Z309" i="2"/>
  <c r="AC309" i="2"/>
  <c r="AB309" i="2"/>
  <c r="AA309" i="2"/>
  <c r="V309" i="2"/>
  <c r="Y309" i="2"/>
  <c r="X309" i="2"/>
  <c r="W309" i="2"/>
  <c r="Z308" i="2"/>
  <c r="AC308" i="2"/>
  <c r="AB308" i="2"/>
  <c r="AA308" i="2"/>
  <c r="V308" i="2"/>
  <c r="Y308" i="2"/>
  <c r="X308" i="2"/>
  <c r="W308" i="2"/>
  <c r="Z307" i="2"/>
  <c r="AC307" i="2"/>
  <c r="AB307" i="2"/>
  <c r="AA307" i="2"/>
  <c r="V307" i="2"/>
  <c r="Y307" i="2"/>
  <c r="X307" i="2"/>
  <c r="W307" i="2"/>
  <c r="Z304" i="2"/>
  <c r="AC304" i="2"/>
  <c r="AB304" i="2"/>
  <c r="N304" i="2"/>
  <c r="M304" i="2"/>
  <c r="O304" i="2"/>
  <c r="P304" i="2"/>
  <c r="F4" i="2"/>
  <c r="AA304" i="2"/>
  <c r="V304" i="2"/>
  <c r="Y304" i="2"/>
  <c r="X304" i="2"/>
  <c r="W304" i="2"/>
  <c r="Z297" i="2"/>
  <c r="AC297" i="2"/>
  <c r="AB297" i="2"/>
  <c r="AA297" i="2"/>
  <c r="V297" i="2"/>
  <c r="Y297" i="2"/>
  <c r="X297" i="2"/>
  <c r="W297" i="2"/>
  <c r="Z295" i="2"/>
  <c r="AC295" i="2"/>
  <c r="AB295" i="2"/>
  <c r="AA295" i="2"/>
  <c r="V295" i="2"/>
  <c r="Y295" i="2"/>
  <c r="X295" i="2"/>
  <c r="W295" i="2"/>
  <c r="Z290" i="2"/>
  <c r="AC290" i="2"/>
  <c r="AB290" i="2"/>
  <c r="AA290" i="2"/>
  <c r="V290" i="2"/>
  <c r="Y290" i="2"/>
  <c r="X290" i="2"/>
  <c r="W290" i="2"/>
  <c r="Z289" i="2"/>
  <c r="AC289" i="2"/>
  <c r="AB289" i="2"/>
  <c r="AA289" i="2"/>
  <c r="V289" i="2"/>
  <c r="Y289" i="2"/>
  <c r="X289" i="2"/>
  <c r="W289" i="2"/>
  <c r="Z288" i="2"/>
  <c r="AC288" i="2"/>
  <c r="AB288" i="2"/>
  <c r="AA288" i="2"/>
  <c r="V288" i="2"/>
  <c r="Y288" i="2"/>
  <c r="X288" i="2"/>
  <c r="W288" i="2"/>
  <c r="Z285" i="2"/>
  <c r="AC285" i="2"/>
  <c r="AB285" i="2"/>
  <c r="AA285" i="2"/>
  <c r="V285" i="2"/>
  <c r="Y285" i="2"/>
  <c r="X285" i="2"/>
  <c r="W285" i="2"/>
  <c r="Z284" i="2"/>
  <c r="AC284" i="2"/>
  <c r="AB284" i="2"/>
  <c r="AA284" i="2"/>
  <c r="V284" i="2"/>
  <c r="Y284" i="2"/>
  <c r="X284" i="2"/>
  <c r="W284" i="2"/>
  <c r="Z283" i="2"/>
  <c r="AC283" i="2"/>
  <c r="AB283" i="2"/>
  <c r="AA283" i="2"/>
  <c r="V283" i="2"/>
  <c r="Y283" i="2"/>
  <c r="X283" i="2"/>
  <c r="W283" i="2"/>
  <c r="Z282" i="2"/>
  <c r="AC282" i="2"/>
  <c r="AB282" i="2"/>
  <c r="AA282" i="2"/>
  <c r="V282" i="2"/>
  <c r="Y282" i="2"/>
  <c r="X282" i="2"/>
  <c r="W282" i="2"/>
  <c r="Z281" i="2"/>
  <c r="AC281" i="2"/>
  <c r="AB281" i="2"/>
  <c r="AA281" i="2"/>
  <c r="V281" i="2"/>
  <c r="Y281" i="2"/>
  <c r="X281" i="2"/>
  <c r="W281" i="2"/>
  <c r="Z278" i="2"/>
  <c r="AC278" i="2"/>
  <c r="AB278" i="2"/>
  <c r="AA278" i="2"/>
  <c r="V278" i="2"/>
  <c r="Y278" i="2"/>
  <c r="X278" i="2"/>
  <c r="W278" i="2"/>
  <c r="Z277" i="2"/>
  <c r="AC277" i="2"/>
  <c r="AB277" i="2"/>
  <c r="AA277" i="2"/>
  <c r="V277" i="2"/>
  <c r="Y277" i="2"/>
  <c r="X277" i="2"/>
  <c r="N277" i="2"/>
  <c r="O277" i="2"/>
  <c r="P277" i="2"/>
  <c r="W277" i="2"/>
  <c r="Z276" i="2"/>
  <c r="AC276" i="2"/>
  <c r="AB276" i="2"/>
  <c r="AA276" i="2"/>
  <c r="V276" i="2"/>
  <c r="Y276" i="2"/>
  <c r="X276" i="2"/>
  <c r="W276" i="2"/>
  <c r="Z275" i="2"/>
  <c r="AC275" i="2"/>
  <c r="AB275" i="2"/>
  <c r="AA275" i="2"/>
  <c r="V275" i="2"/>
  <c r="Y275" i="2"/>
  <c r="X275" i="2"/>
  <c r="W275" i="2"/>
  <c r="Z274" i="2"/>
  <c r="AC274" i="2"/>
  <c r="AB274" i="2"/>
  <c r="AA274" i="2"/>
  <c r="V274" i="2"/>
  <c r="Y274" i="2"/>
  <c r="X274" i="2"/>
  <c r="W274" i="2"/>
  <c r="Z271" i="2"/>
  <c r="AC271" i="2"/>
  <c r="AB271" i="2"/>
  <c r="AA271" i="2"/>
  <c r="V271" i="2"/>
  <c r="Y271" i="2"/>
  <c r="X271" i="2"/>
  <c r="W271" i="2"/>
  <c r="Z270" i="2"/>
  <c r="AC270" i="2"/>
  <c r="AB270" i="2"/>
  <c r="AA270" i="2"/>
  <c r="V270" i="2"/>
  <c r="Y270" i="2"/>
  <c r="X270" i="2"/>
  <c r="O270" i="2"/>
  <c r="W270" i="2"/>
  <c r="Z269" i="2"/>
  <c r="AC269" i="2"/>
  <c r="AB269" i="2"/>
  <c r="AA269" i="2"/>
  <c r="V269" i="2"/>
  <c r="Y269" i="2"/>
  <c r="X269" i="2"/>
  <c r="W269" i="2"/>
  <c r="Z262" i="2"/>
  <c r="AC262" i="2"/>
  <c r="AB262" i="2"/>
  <c r="AA262" i="2"/>
  <c r="V262" i="2"/>
  <c r="Y262" i="2"/>
  <c r="X262" i="2"/>
  <c r="W262" i="2"/>
  <c r="Z261" i="2"/>
  <c r="AC261" i="2"/>
  <c r="AB261" i="2"/>
  <c r="AA261" i="2"/>
  <c r="V261" i="2"/>
  <c r="Y261" i="2"/>
  <c r="X261" i="2"/>
  <c r="W261" i="2"/>
  <c r="Z260" i="2"/>
  <c r="AC260" i="2"/>
  <c r="AB260" i="2"/>
  <c r="AA260" i="2"/>
  <c r="V260" i="2"/>
  <c r="Y260" i="2"/>
  <c r="X260" i="2"/>
  <c r="W260" i="2"/>
  <c r="Z259" i="2"/>
  <c r="AC259" i="2"/>
  <c r="AB259" i="2"/>
  <c r="AA259" i="2"/>
  <c r="V259" i="2"/>
  <c r="Y259" i="2"/>
  <c r="X259" i="2"/>
  <c r="W259" i="2"/>
  <c r="Z258" i="2"/>
  <c r="AC258" i="2"/>
  <c r="AB258" i="2"/>
  <c r="AA258" i="2"/>
  <c r="V258" i="2"/>
  <c r="Y258" i="2"/>
  <c r="X258" i="2"/>
  <c r="W258" i="2"/>
  <c r="Z253" i="2"/>
  <c r="AC253" i="2"/>
  <c r="AB253" i="2"/>
  <c r="AA253" i="2"/>
  <c r="V253" i="2"/>
  <c r="Y253" i="2"/>
  <c r="X253" i="2"/>
  <c r="W253" i="2"/>
  <c r="Z252" i="2"/>
  <c r="AC252" i="2"/>
  <c r="AB252" i="2"/>
  <c r="AA252" i="2"/>
  <c r="V252" i="2"/>
  <c r="Y252" i="2"/>
  <c r="X252" i="2"/>
  <c r="W252" i="2"/>
  <c r="Z251" i="2"/>
  <c r="AC251" i="2"/>
  <c r="AB251" i="2"/>
  <c r="AA251" i="2"/>
  <c r="V251" i="2"/>
  <c r="Y251" i="2"/>
  <c r="X251" i="2"/>
  <c r="W251" i="2"/>
  <c r="Z250" i="2"/>
  <c r="AC250" i="2"/>
  <c r="AB250" i="2"/>
  <c r="AA250" i="2"/>
  <c r="V250" i="2"/>
  <c r="Y250" i="2"/>
  <c r="X250" i="2"/>
  <c r="W250" i="2"/>
  <c r="Z247" i="2"/>
  <c r="AC247" i="2"/>
  <c r="AB247" i="2"/>
  <c r="AA247" i="2"/>
  <c r="V247" i="2"/>
  <c r="Y247" i="2"/>
  <c r="X247" i="2"/>
  <c r="W247" i="2"/>
  <c r="Z246" i="2"/>
  <c r="AC246" i="2"/>
  <c r="AB246" i="2"/>
  <c r="AA246" i="2"/>
  <c r="V246" i="2"/>
  <c r="Y246" i="2"/>
  <c r="X246" i="2"/>
  <c r="W246" i="2"/>
  <c r="Z245" i="2"/>
  <c r="AC245" i="2"/>
  <c r="AB245" i="2"/>
  <c r="AA245" i="2"/>
  <c r="V245" i="2"/>
  <c r="Y245" i="2"/>
  <c r="X245" i="2"/>
  <c r="W245" i="2"/>
  <c r="Z244" i="2"/>
  <c r="AC244" i="2"/>
  <c r="AB244" i="2"/>
  <c r="AA244" i="2"/>
  <c r="V244" i="2"/>
  <c r="Y244" i="2"/>
  <c r="X244" i="2"/>
  <c r="W244" i="2"/>
  <c r="Z243" i="2"/>
  <c r="AC243" i="2"/>
  <c r="AB243" i="2"/>
  <c r="AA243" i="2"/>
  <c r="V243" i="2"/>
  <c r="Y243" i="2"/>
  <c r="X243" i="2"/>
  <c r="W243" i="2"/>
  <c r="Z242" i="2"/>
  <c r="AC242" i="2"/>
  <c r="AB242" i="2"/>
  <c r="AA242" i="2"/>
  <c r="V242" i="2"/>
  <c r="Y242" i="2"/>
  <c r="X242" i="2"/>
  <c r="W242" i="2"/>
  <c r="Z241" i="2"/>
  <c r="AC241" i="2"/>
  <c r="AB241" i="2"/>
  <c r="AA241" i="2"/>
  <c r="V241" i="2"/>
  <c r="Y241" i="2"/>
  <c r="X241" i="2"/>
  <c r="N241" i="2"/>
  <c r="O241" i="2"/>
  <c r="P241" i="2"/>
  <c r="W241" i="2"/>
  <c r="Z240" i="2"/>
  <c r="AC240" i="2"/>
  <c r="AB240" i="2"/>
  <c r="AA240" i="2"/>
  <c r="V240" i="2"/>
  <c r="Y240" i="2"/>
  <c r="X240" i="2"/>
  <c r="W240" i="2"/>
  <c r="Z239" i="2"/>
  <c r="AC239" i="2"/>
  <c r="AB239" i="2"/>
  <c r="AA239" i="2"/>
  <c r="V239" i="2"/>
  <c r="Y239" i="2"/>
  <c r="X239" i="2"/>
  <c r="W239" i="2"/>
  <c r="Z238" i="2"/>
  <c r="AC238" i="2"/>
  <c r="AB238" i="2"/>
  <c r="AA238" i="2"/>
  <c r="V238" i="2"/>
  <c r="Y238" i="2"/>
  <c r="X238" i="2"/>
  <c r="W238" i="2"/>
  <c r="Z221" i="2"/>
  <c r="AC221" i="2"/>
  <c r="AB221" i="2"/>
  <c r="AA221" i="2"/>
  <c r="V221" i="2"/>
  <c r="Y221" i="2"/>
  <c r="X221" i="2"/>
  <c r="W221" i="2"/>
  <c r="Z220" i="2"/>
  <c r="AC220" i="2"/>
  <c r="AB220" i="2"/>
  <c r="AA220" i="2"/>
  <c r="V220" i="2"/>
  <c r="Y220" i="2"/>
  <c r="X220" i="2"/>
  <c r="W220" i="2"/>
  <c r="Z219" i="2"/>
  <c r="AC219" i="2"/>
  <c r="AB219" i="2"/>
  <c r="AA219" i="2"/>
  <c r="V219" i="2"/>
  <c r="Y219" i="2"/>
  <c r="X219" i="2"/>
  <c r="W219" i="2"/>
  <c r="Z218" i="2"/>
  <c r="AC218" i="2"/>
  <c r="AB218" i="2"/>
  <c r="AA218" i="2"/>
  <c r="V218" i="2"/>
  <c r="Y218" i="2"/>
  <c r="X218" i="2"/>
  <c r="W218" i="2"/>
  <c r="Z217" i="2"/>
  <c r="AC217" i="2"/>
  <c r="AB217" i="2"/>
  <c r="AA217" i="2"/>
  <c r="V217" i="2"/>
  <c r="Y217" i="2"/>
  <c r="X217" i="2"/>
  <c r="N217" i="2"/>
  <c r="O217" i="2"/>
  <c r="P217" i="2"/>
  <c r="W217" i="2"/>
  <c r="Z216" i="2"/>
  <c r="AC216" i="2"/>
  <c r="AB216" i="2"/>
  <c r="AA216" i="2"/>
  <c r="V216" i="2"/>
  <c r="Y216" i="2"/>
  <c r="X216" i="2"/>
  <c r="W216" i="2"/>
  <c r="Z215" i="2"/>
  <c r="AC215" i="2"/>
  <c r="AB215" i="2"/>
  <c r="AA215" i="2"/>
  <c r="V215" i="2"/>
  <c r="Y215" i="2"/>
  <c r="X215" i="2"/>
  <c r="W215" i="2"/>
  <c r="Z214" i="2"/>
  <c r="AC214" i="2"/>
  <c r="AB214" i="2"/>
  <c r="AA214" i="2"/>
  <c r="V214" i="2"/>
  <c r="Y214" i="2"/>
  <c r="X214" i="2"/>
  <c r="W214" i="2"/>
  <c r="Z213" i="2"/>
  <c r="AC213" i="2"/>
  <c r="AB213" i="2"/>
  <c r="AA213" i="2"/>
  <c r="V213" i="2"/>
  <c r="Y213" i="2"/>
  <c r="X213" i="2"/>
  <c r="W213" i="2"/>
  <c r="Z212" i="2"/>
  <c r="AC212" i="2"/>
  <c r="AB212" i="2"/>
  <c r="AA212" i="2"/>
  <c r="V212" i="2"/>
  <c r="Y212" i="2"/>
  <c r="X212" i="2"/>
  <c r="W212" i="2"/>
  <c r="Z211" i="2"/>
  <c r="AC211" i="2"/>
  <c r="AB211" i="2"/>
  <c r="AA211" i="2"/>
  <c r="V211" i="2"/>
  <c r="Y211" i="2"/>
  <c r="X211" i="2"/>
  <c r="W211" i="2"/>
  <c r="Z210" i="2"/>
  <c r="AC210" i="2"/>
  <c r="AB210" i="2"/>
  <c r="AA210" i="2"/>
  <c r="V210" i="2"/>
  <c r="Y210" i="2"/>
  <c r="X210" i="2"/>
  <c r="W210" i="2"/>
  <c r="Z209" i="2"/>
  <c r="AC209" i="2"/>
  <c r="AB209" i="2"/>
  <c r="N209" i="2"/>
  <c r="M209" i="2"/>
  <c r="O209" i="2"/>
  <c r="P209" i="2"/>
  <c r="AA209" i="2"/>
  <c r="V209" i="2"/>
  <c r="Y209" i="2"/>
  <c r="X209" i="2"/>
  <c r="W209" i="2"/>
  <c r="Z198" i="2"/>
  <c r="AC198" i="2"/>
  <c r="AB198" i="2"/>
  <c r="AA198" i="2"/>
  <c r="V198" i="2"/>
  <c r="Y198" i="2"/>
  <c r="X198" i="2"/>
  <c r="W198" i="2"/>
  <c r="Z197" i="2"/>
  <c r="AC197" i="2"/>
  <c r="AB197" i="2"/>
  <c r="AA197" i="2"/>
  <c r="V197" i="2"/>
  <c r="Y197" i="2"/>
  <c r="X197" i="2"/>
  <c r="W197" i="2"/>
  <c r="Z196" i="2"/>
  <c r="AC196" i="2"/>
  <c r="AB196" i="2"/>
  <c r="AA196" i="2"/>
  <c r="V196" i="2"/>
  <c r="Y196" i="2"/>
  <c r="X196" i="2"/>
  <c r="W196" i="2"/>
  <c r="Z195" i="2"/>
  <c r="AC195" i="2"/>
  <c r="AB195" i="2"/>
  <c r="AA195" i="2"/>
  <c r="V195" i="2"/>
  <c r="Y195" i="2"/>
  <c r="X195" i="2"/>
  <c r="W195" i="2"/>
  <c r="Z194" i="2"/>
  <c r="AC194" i="2"/>
  <c r="AB194" i="2"/>
  <c r="AA194" i="2"/>
  <c r="V194" i="2"/>
  <c r="Y194" i="2"/>
  <c r="X194" i="2"/>
  <c r="O194" i="2"/>
  <c r="W194" i="2"/>
  <c r="Z193" i="2"/>
  <c r="AC193" i="2"/>
  <c r="AB193" i="2"/>
  <c r="AA193" i="2"/>
  <c r="V193" i="2"/>
  <c r="Y193" i="2"/>
  <c r="X193" i="2"/>
  <c r="W193" i="2"/>
  <c r="Z192" i="2"/>
  <c r="AC192" i="2"/>
  <c r="AB192" i="2"/>
  <c r="AA192" i="2"/>
  <c r="V192" i="2"/>
  <c r="Y192" i="2"/>
  <c r="X192" i="2"/>
  <c r="W192" i="2"/>
  <c r="Z191" i="2"/>
  <c r="AC191" i="2"/>
  <c r="AB191" i="2"/>
  <c r="AA191" i="2"/>
  <c r="V191" i="2"/>
  <c r="Y191" i="2"/>
  <c r="X191" i="2"/>
  <c r="W191" i="2"/>
  <c r="Z190" i="2"/>
  <c r="AC190" i="2"/>
  <c r="AB190" i="2"/>
  <c r="AA190" i="2"/>
  <c r="V190" i="2"/>
  <c r="Y190" i="2"/>
  <c r="X190" i="2"/>
  <c r="W190" i="2"/>
  <c r="Z189" i="2"/>
  <c r="AC189" i="2"/>
  <c r="AB189" i="2"/>
  <c r="AA189" i="2"/>
  <c r="V189" i="2"/>
  <c r="Y189" i="2"/>
  <c r="X189" i="2"/>
  <c r="N189" i="2"/>
  <c r="O189" i="2"/>
  <c r="P189" i="2"/>
  <c r="W189" i="2"/>
  <c r="Z183" i="2"/>
  <c r="AC183" i="2"/>
  <c r="AB183" i="2"/>
  <c r="AA183" i="2"/>
  <c r="V183" i="2"/>
  <c r="Y183" i="2"/>
  <c r="X183" i="2"/>
  <c r="W183" i="2"/>
  <c r="Z182" i="2"/>
  <c r="AC182" i="2"/>
  <c r="AB182" i="2"/>
  <c r="AA182" i="2"/>
  <c r="V182" i="2"/>
  <c r="Y182" i="2"/>
  <c r="X182" i="2"/>
  <c r="W182" i="2"/>
  <c r="Z181" i="2"/>
  <c r="AC181" i="2"/>
  <c r="AB181" i="2"/>
  <c r="AA181" i="2"/>
  <c r="V181" i="2"/>
  <c r="Y181" i="2"/>
  <c r="X181" i="2"/>
  <c r="W181" i="2"/>
  <c r="Z180" i="2"/>
  <c r="AC180" i="2"/>
  <c r="AB180" i="2"/>
  <c r="AA180" i="2"/>
  <c r="V180" i="2"/>
  <c r="Y180" i="2"/>
  <c r="X180" i="2"/>
  <c r="W180" i="2"/>
  <c r="Z177" i="2"/>
  <c r="AC177" i="2"/>
  <c r="AB177" i="2"/>
  <c r="AA177" i="2"/>
  <c r="V177" i="2"/>
  <c r="Y177" i="2"/>
  <c r="X177" i="2"/>
  <c r="N177" i="2"/>
  <c r="O177" i="2"/>
  <c r="P177" i="2"/>
  <c r="W177" i="2"/>
  <c r="Z176" i="2"/>
  <c r="AC176" i="2"/>
  <c r="AB176" i="2"/>
  <c r="AA176" i="2"/>
  <c r="V176" i="2"/>
  <c r="Y176" i="2"/>
  <c r="X176" i="2"/>
  <c r="W176" i="2"/>
  <c r="Z175" i="2"/>
  <c r="AC175" i="2"/>
  <c r="AB175" i="2"/>
  <c r="AA175" i="2"/>
  <c r="V175" i="2"/>
  <c r="Y175" i="2"/>
  <c r="X175" i="2"/>
  <c r="W175" i="2"/>
  <c r="Z171" i="2"/>
  <c r="AC171" i="2"/>
  <c r="AB171" i="2"/>
  <c r="AA171" i="2"/>
  <c r="V171" i="2"/>
  <c r="Y171" i="2"/>
  <c r="X171" i="2"/>
  <c r="W171" i="2"/>
  <c r="Z168" i="2"/>
  <c r="AC168" i="2"/>
  <c r="AB168" i="2"/>
  <c r="AA168" i="2"/>
  <c r="V168" i="2"/>
  <c r="Y168" i="2"/>
  <c r="X168" i="2"/>
  <c r="W168" i="2"/>
  <c r="Z167" i="2"/>
  <c r="AC167" i="2"/>
  <c r="AB167" i="2"/>
  <c r="AA167" i="2"/>
  <c r="V167" i="2"/>
  <c r="Y167" i="2"/>
  <c r="X167" i="2"/>
  <c r="W167" i="2"/>
  <c r="Z164" i="2"/>
  <c r="AC164" i="2"/>
  <c r="AB164" i="2"/>
  <c r="AA164" i="2"/>
  <c r="V164" i="2"/>
  <c r="Y164" i="2"/>
  <c r="X164" i="2"/>
  <c r="W164" i="2"/>
  <c r="Z163" i="2"/>
  <c r="AC163" i="2"/>
  <c r="AB163" i="2"/>
  <c r="AA163" i="2"/>
  <c r="V163" i="2"/>
  <c r="Y163" i="2"/>
  <c r="X163" i="2"/>
  <c r="W163" i="2"/>
  <c r="Z148" i="2"/>
  <c r="AC148" i="2"/>
  <c r="AB148" i="2"/>
  <c r="AA148" i="2"/>
  <c r="V148" i="2"/>
  <c r="Y148" i="2"/>
  <c r="X148" i="2"/>
  <c r="W148" i="2"/>
  <c r="Z147" i="2"/>
  <c r="AC147" i="2"/>
  <c r="AB147" i="2"/>
  <c r="AA147" i="2"/>
  <c r="V147" i="2"/>
  <c r="Y147" i="2"/>
  <c r="X147" i="2"/>
  <c r="W147" i="2"/>
  <c r="Z146" i="2"/>
  <c r="AC146" i="2"/>
  <c r="AB146" i="2"/>
  <c r="AA146" i="2"/>
  <c r="V146" i="2"/>
  <c r="Y146" i="2"/>
  <c r="X146" i="2"/>
  <c r="W146" i="2"/>
  <c r="Z145" i="2"/>
  <c r="AC145" i="2"/>
  <c r="AB145" i="2"/>
  <c r="AA145" i="2"/>
  <c r="V145" i="2"/>
  <c r="Y145" i="2"/>
  <c r="X145" i="2"/>
  <c r="W145" i="2"/>
  <c r="Z144" i="2"/>
  <c r="AC144" i="2"/>
  <c r="AB144" i="2"/>
  <c r="AA144" i="2"/>
  <c r="V144" i="2"/>
  <c r="Y144" i="2"/>
  <c r="X144" i="2"/>
  <c r="W144" i="2"/>
  <c r="Z143" i="2"/>
  <c r="AC143" i="2"/>
  <c r="AB143" i="2"/>
  <c r="AA143" i="2"/>
  <c r="V143" i="2"/>
  <c r="Y143" i="2"/>
  <c r="X143" i="2"/>
  <c r="W143" i="2"/>
  <c r="Z142" i="2"/>
  <c r="AC142" i="2"/>
  <c r="AB142" i="2"/>
  <c r="AA142" i="2"/>
  <c r="V142" i="2"/>
  <c r="Y142" i="2"/>
  <c r="X142" i="2"/>
  <c r="W142" i="2"/>
  <c r="Z141" i="2"/>
  <c r="AC141" i="2"/>
  <c r="AB141" i="2"/>
  <c r="AA141" i="2"/>
  <c r="V141" i="2"/>
  <c r="Y141" i="2"/>
  <c r="X141" i="2"/>
  <c r="W141" i="2"/>
  <c r="Z140" i="2"/>
  <c r="AC140" i="2"/>
  <c r="AB140" i="2"/>
  <c r="AA140" i="2"/>
  <c r="V140" i="2"/>
  <c r="Y140" i="2"/>
  <c r="X140" i="2"/>
  <c r="W140" i="2"/>
  <c r="Z139" i="2"/>
  <c r="AC139" i="2"/>
  <c r="AB139" i="2"/>
  <c r="AA139" i="2"/>
  <c r="V139" i="2"/>
  <c r="Y139" i="2"/>
  <c r="X139" i="2"/>
  <c r="W139" i="2"/>
  <c r="Z133" i="2"/>
  <c r="AC133" i="2"/>
  <c r="AB133" i="2"/>
  <c r="AA133" i="2"/>
  <c r="V133" i="2"/>
  <c r="Y133" i="2"/>
  <c r="X133" i="2"/>
  <c r="W133" i="2"/>
  <c r="Z132" i="2"/>
  <c r="AC132" i="2"/>
  <c r="AB132" i="2"/>
  <c r="AA132" i="2"/>
  <c r="V132" i="2"/>
  <c r="Y132" i="2"/>
  <c r="X132" i="2"/>
  <c r="W132" i="2"/>
  <c r="Z131" i="2"/>
  <c r="AC131" i="2"/>
  <c r="AB131" i="2"/>
  <c r="AA131" i="2"/>
  <c r="V131" i="2"/>
  <c r="Y131" i="2"/>
  <c r="X131" i="2"/>
  <c r="W131" i="2"/>
  <c r="Z130" i="2"/>
  <c r="AC130" i="2"/>
  <c r="AB130" i="2"/>
  <c r="N130" i="2"/>
  <c r="M130" i="2"/>
  <c r="O130" i="2"/>
  <c r="P130" i="2"/>
  <c r="AA130" i="2"/>
  <c r="V130" i="2"/>
  <c r="Y130" i="2"/>
  <c r="X130" i="2"/>
  <c r="W130" i="2"/>
  <c r="Z129" i="2"/>
  <c r="AC129" i="2"/>
  <c r="AB129" i="2"/>
  <c r="AA129" i="2"/>
  <c r="V129" i="2"/>
  <c r="Y129" i="2"/>
  <c r="X129" i="2"/>
  <c r="W129" i="2"/>
  <c r="Z126" i="2"/>
  <c r="AC126" i="2"/>
  <c r="AB126" i="2"/>
  <c r="AA126" i="2"/>
  <c r="V126" i="2"/>
  <c r="Y126" i="2"/>
  <c r="X126" i="2"/>
  <c r="W126" i="2"/>
  <c r="Z125" i="2"/>
  <c r="AC125" i="2"/>
  <c r="AB125" i="2"/>
  <c r="AA125" i="2"/>
  <c r="V125" i="2"/>
  <c r="Y125" i="2"/>
  <c r="X125" i="2"/>
  <c r="W125" i="2"/>
  <c r="Z124" i="2"/>
  <c r="AC124" i="2"/>
  <c r="AB124" i="2"/>
  <c r="AA124" i="2"/>
  <c r="V124" i="2"/>
  <c r="Y124" i="2"/>
  <c r="X124" i="2"/>
  <c r="W124" i="2"/>
  <c r="Z123" i="2"/>
  <c r="AC123" i="2"/>
  <c r="AB123" i="2"/>
  <c r="AA123" i="2"/>
  <c r="V123" i="2"/>
  <c r="Y123" i="2"/>
  <c r="X123" i="2"/>
  <c r="W123" i="2"/>
  <c r="Z120" i="2"/>
  <c r="AC120" i="2"/>
  <c r="AB120" i="2"/>
  <c r="AA120" i="2"/>
  <c r="V120" i="2"/>
  <c r="Y120" i="2"/>
  <c r="X120" i="2"/>
  <c r="W120" i="2"/>
  <c r="Z119" i="2"/>
  <c r="AC119" i="2"/>
  <c r="AB119" i="2"/>
  <c r="AA119" i="2"/>
  <c r="V119" i="2"/>
  <c r="Y119" i="2"/>
  <c r="X119" i="2"/>
  <c r="W119" i="2"/>
  <c r="Z116" i="2"/>
  <c r="AC116" i="2"/>
  <c r="AB116" i="2"/>
  <c r="AA116" i="2"/>
  <c r="V116" i="2"/>
  <c r="Y116" i="2"/>
  <c r="X116" i="2"/>
  <c r="W116" i="2"/>
  <c r="Z115" i="2"/>
  <c r="AC115" i="2"/>
  <c r="AB115" i="2"/>
  <c r="AA115" i="2"/>
  <c r="V115" i="2"/>
  <c r="Y115" i="2"/>
  <c r="X115" i="2"/>
  <c r="W115" i="2"/>
  <c r="Z112" i="2"/>
  <c r="AC112" i="2"/>
  <c r="AB112" i="2"/>
  <c r="AA112" i="2"/>
  <c r="V112" i="2"/>
  <c r="Y112" i="2"/>
  <c r="X112" i="2"/>
  <c r="W112" i="2"/>
  <c r="Z111" i="2"/>
  <c r="AC111" i="2"/>
  <c r="AB111" i="2"/>
  <c r="AA111" i="2"/>
  <c r="V111" i="2"/>
  <c r="Y111" i="2"/>
  <c r="X111" i="2"/>
  <c r="N111" i="2"/>
  <c r="O111" i="2"/>
  <c r="P111" i="2"/>
  <c r="W111" i="2"/>
  <c r="Z110" i="2"/>
  <c r="AC110" i="2"/>
  <c r="AB110" i="2"/>
  <c r="AA110" i="2"/>
  <c r="V110" i="2"/>
  <c r="Y110" i="2"/>
  <c r="X110" i="2"/>
  <c r="W110" i="2"/>
  <c r="Z109" i="2"/>
  <c r="AC109" i="2"/>
  <c r="AB109" i="2"/>
  <c r="AA109" i="2"/>
  <c r="V109" i="2"/>
  <c r="Y109" i="2"/>
  <c r="X109" i="2"/>
  <c r="W109" i="2"/>
  <c r="Z108" i="2"/>
  <c r="AC108" i="2"/>
  <c r="AB108" i="2"/>
  <c r="AA108" i="2"/>
  <c r="V108" i="2"/>
  <c r="Y108" i="2"/>
  <c r="X108" i="2"/>
  <c r="W108" i="2"/>
  <c r="Z97" i="2"/>
  <c r="AC97" i="2"/>
  <c r="AB97" i="2"/>
  <c r="AA97" i="2"/>
  <c r="V97" i="2"/>
  <c r="Y97" i="2"/>
  <c r="X97" i="2"/>
  <c r="O97" i="2"/>
  <c r="W97" i="2"/>
  <c r="Z96" i="2"/>
  <c r="AC96" i="2"/>
  <c r="AB96" i="2"/>
  <c r="AA96" i="2"/>
  <c r="V96" i="2"/>
  <c r="Y96" i="2"/>
  <c r="X96" i="2"/>
  <c r="W96" i="2"/>
  <c r="Z95" i="2"/>
  <c r="AC95" i="2"/>
  <c r="AB95" i="2"/>
  <c r="AA95" i="2"/>
  <c r="V95" i="2"/>
  <c r="Y95" i="2"/>
  <c r="X95" i="2"/>
  <c r="W95" i="2"/>
  <c r="Z94" i="2"/>
  <c r="AC94" i="2"/>
  <c r="AB94" i="2"/>
  <c r="AA94" i="2"/>
  <c r="V94" i="2"/>
  <c r="Y94" i="2"/>
  <c r="X94" i="2"/>
  <c r="W94" i="2"/>
  <c r="Z93" i="2"/>
  <c r="AC93" i="2"/>
  <c r="AB93" i="2"/>
  <c r="AA93" i="2"/>
  <c r="V93" i="2"/>
  <c r="Y93" i="2"/>
  <c r="X93" i="2"/>
  <c r="W93" i="2"/>
  <c r="Z92" i="2"/>
  <c r="AC92" i="2"/>
  <c r="AB92" i="2"/>
  <c r="AA92" i="2"/>
  <c r="V92" i="2"/>
  <c r="Y92" i="2"/>
  <c r="X92" i="2"/>
  <c r="W92" i="2"/>
  <c r="Z91" i="2"/>
  <c r="AC91" i="2"/>
  <c r="AB91" i="2"/>
  <c r="AA91" i="2"/>
  <c r="V91" i="2"/>
  <c r="Y91" i="2"/>
  <c r="X91" i="2"/>
  <c r="W91" i="2"/>
  <c r="Z90" i="2"/>
  <c r="AC90" i="2"/>
  <c r="AB90" i="2"/>
  <c r="AA90" i="2"/>
  <c r="V90" i="2"/>
  <c r="Y90" i="2"/>
  <c r="X90" i="2"/>
  <c r="W90" i="2"/>
  <c r="Z89" i="2"/>
  <c r="AC89" i="2"/>
  <c r="AB89" i="2"/>
  <c r="AA89" i="2"/>
  <c r="V89" i="2"/>
  <c r="Y89" i="2"/>
  <c r="X89" i="2"/>
  <c r="W89" i="2"/>
  <c r="Z88" i="2"/>
  <c r="AC88" i="2"/>
  <c r="AB88" i="2"/>
  <c r="AA88" i="2"/>
  <c r="V88" i="2"/>
  <c r="Y88" i="2"/>
  <c r="X88" i="2"/>
  <c r="W88" i="2"/>
  <c r="Z87" i="2"/>
  <c r="AC87" i="2"/>
  <c r="AB87" i="2"/>
  <c r="AA87" i="2"/>
  <c r="V87" i="2"/>
  <c r="Y87" i="2"/>
  <c r="X87" i="2"/>
  <c r="W87" i="2"/>
  <c r="Z86" i="2"/>
  <c r="AC86" i="2"/>
  <c r="AB86" i="2"/>
  <c r="AA86" i="2"/>
  <c r="V86" i="2"/>
  <c r="Y86" i="2"/>
  <c r="X86" i="2"/>
  <c r="W86" i="2"/>
  <c r="Z85" i="2"/>
  <c r="AC85" i="2"/>
  <c r="AB85" i="2"/>
  <c r="AA85" i="2"/>
  <c r="V85" i="2"/>
  <c r="Y85" i="2"/>
  <c r="X85" i="2"/>
  <c r="W85" i="2"/>
  <c r="Z71" i="2"/>
  <c r="AC71" i="2"/>
  <c r="AB71" i="2"/>
  <c r="AA71" i="2"/>
  <c r="V71" i="2"/>
  <c r="Y71" i="2"/>
  <c r="X71" i="2"/>
  <c r="M71" i="2"/>
  <c r="O71" i="2"/>
  <c r="N71" i="2"/>
  <c r="P71" i="2"/>
  <c r="W71" i="2"/>
  <c r="Z70" i="2"/>
  <c r="AC70" i="2"/>
  <c r="AB70" i="2"/>
  <c r="AA70" i="2"/>
  <c r="V70" i="2"/>
  <c r="Y70" i="2"/>
  <c r="X70" i="2"/>
  <c r="W70" i="2"/>
  <c r="Z65" i="2"/>
  <c r="AC65" i="2"/>
  <c r="AB65" i="2"/>
  <c r="AA65" i="2"/>
  <c r="V65" i="2"/>
  <c r="Y65" i="2"/>
  <c r="X65" i="2"/>
  <c r="W65" i="2"/>
  <c r="Z64" i="2"/>
  <c r="AC64" i="2"/>
  <c r="AB64" i="2"/>
  <c r="AA64" i="2"/>
  <c r="V64" i="2"/>
  <c r="Y64" i="2"/>
  <c r="X64" i="2"/>
  <c r="W64" i="2"/>
  <c r="Z63" i="2"/>
  <c r="AC63" i="2"/>
  <c r="AB63" i="2"/>
  <c r="AA63" i="2"/>
  <c r="V63" i="2"/>
  <c r="Y63" i="2"/>
  <c r="X63" i="2"/>
  <c r="W63" i="2"/>
  <c r="Z62" i="2"/>
  <c r="AC62" i="2"/>
  <c r="AB62" i="2"/>
  <c r="AA62" i="2"/>
  <c r="V62" i="2"/>
  <c r="Y62" i="2"/>
  <c r="X62" i="2"/>
  <c r="W62" i="2"/>
  <c r="Z61" i="2"/>
  <c r="AC61" i="2"/>
  <c r="AB61" i="2"/>
  <c r="AA61" i="2"/>
  <c r="V61" i="2"/>
  <c r="Y61" i="2"/>
  <c r="X61" i="2"/>
  <c r="W61" i="2"/>
  <c r="Z60" i="2"/>
  <c r="AC60" i="2"/>
  <c r="AB60" i="2"/>
  <c r="AA60" i="2"/>
  <c r="V60" i="2"/>
  <c r="Y60" i="2"/>
  <c r="X60" i="2"/>
  <c r="W60" i="2"/>
  <c r="Z57" i="2"/>
  <c r="AC57" i="2"/>
  <c r="AB57" i="2"/>
  <c r="AA57" i="2"/>
  <c r="V57" i="2"/>
  <c r="Y57" i="2"/>
  <c r="X57" i="2"/>
  <c r="W57" i="2"/>
  <c r="Z56" i="2"/>
  <c r="AC56" i="2"/>
  <c r="AB56" i="2"/>
  <c r="AA56" i="2"/>
  <c r="V56" i="2"/>
  <c r="Y56" i="2"/>
  <c r="X56" i="2"/>
  <c r="W56" i="2"/>
  <c r="Z55" i="2"/>
  <c r="AC55" i="2"/>
  <c r="AB55" i="2"/>
  <c r="AA55" i="2"/>
  <c r="V55" i="2"/>
  <c r="Y55" i="2"/>
  <c r="X55" i="2"/>
  <c r="W55" i="2"/>
  <c r="Z52" i="2"/>
  <c r="AC52" i="2"/>
  <c r="AB52" i="2"/>
  <c r="AA52" i="2"/>
  <c r="V52" i="2"/>
  <c r="Y52" i="2"/>
  <c r="X52" i="2"/>
  <c r="W52" i="2"/>
  <c r="Z51" i="2"/>
  <c r="AC51" i="2"/>
  <c r="AB51" i="2"/>
  <c r="AA51" i="2"/>
  <c r="V51" i="2"/>
  <c r="Y51" i="2"/>
  <c r="X51" i="2"/>
  <c r="M51" i="2"/>
  <c r="O51" i="2"/>
  <c r="N51" i="2"/>
  <c r="P51" i="2"/>
  <c r="W51" i="2"/>
  <c r="Z48" i="2"/>
  <c r="AC48" i="2"/>
  <c r="AB48" i="2"/>
  <c r="N48" i="2"/>
  <c r="M48" i="2"/>
  <c r="O48" i="2"/>
  <c r="P48" i="2"/>
  <c r="AA48" i="2"/>
  <c r="V48" i="2"/>
  <c r="Y48" i="2"/>
  <c r="X48" i="2"/>
  <c r="W48" i="2"/>
  <c r="Z42" i="2"/>
  <c r="AC42" i="2"/>
  <c r="AB42" i="2"/>
  <c r="AA42" i="2"/>
  <c r="V42" i="2"/>
  <c r="Y42" i="2"/>
  <c r="X42" i="2"/>
  <c r="W42" i="2"/>
  <c r="Z40" i="2"/>
  <c r="AC40" i="2"/>
  <c r="AB40" i="2"/>
  <c r="AA40" i="2"/>
  <c r="V40" i="2"/>
  <c r="Y40" i="2"/>
  <c r="X40" i="2"/>
  <c r="W40" i="2"/>
  <c r="Z39" i="2"/>
  <c r="AC39" i="2"/>
  <c r="AB39" i="2"/>
  <c r="AA39" i="2"/>
  <c r="V39" i="2"/>
  <c r="Y39" i="2"/>
  <c r="X39" i="2"/>
  <c r="W39" i="2"/>
  <c r="Z38" i="2"/>
  <c r="AC38" i="2"/>
  <c r="AB38" i="2"/>
  <c r="AA38" i="2"/>
  <c r="V38" i="2"/>
  <c r="Y38" i="2"/>
  <c r="X38" i="2"/>
  <c r="W38" i="2"/>
  <c r="Z37" i="2"/>
  <c r="AC37" i="2"/>
  <c r="AB37" i="2"/>
  <c r="AA37" i="2"/>
  <c r="V37" i="2"/>
  <c r="Y37" i="2"/>
  <c r="X37" i="2"/>
  <c r="W37" i="2"/>
  <c r="Z36" i="2"/>
  <c r="AC36" i="2"/>
  <c r="AB36" i="2"/>
  <c r="AA36" i="2"/>
  <c r="V36" i="2"/>
  <c r="Y36" i="2"/>
  <c r="X36" i="2"/>
  <c r="W36" i="2"/>
  <c r="Z33" i="2"/>
  <c r="AC33" i="2"/>
  <c r="AB33" i="2"/>
  <c r="AA33" i="2"/>
  <c r="V33" i="2"/>
  <c r="Y33" i="2"/>
  <c r="X33" i="2"/>
  <c r="W33" i="2"/>
  <c r="Z32" i="2"/>
  <c r="AC32" i="2"/>
  <c r="AB32" i="2"/>
  <c r="AA32" i="2"/>
  <c r="V32" i="2"/>
  <c r="Y32" i="2"/>
  <c r="X32" i="2"/>
  <c r="W32" i="2"/>
  <c r="Z29" i="2"/>
  <c r="AC29" i="2"/>
  <c r="AB29" i="2"/>
  <c r="N29" i="2"/>
  <c r="M29" i="2"/>
  <c r="O29" i="2"/>
  <c r="P29" i="2"/>
  <c r="AA29" i="2"/>
  <c r="V29" i="2"/>
  <c r="Y29" i="2"/>
  <c r="X29" i="2"/>
  <c r="W29" i="2"/>
  <c r="Z28" i="2"/>
  <c r="AC28" i="2"/>
  <c r="AB28" i="2"/>
  <c r="AA28" i="2"/>
  <c r="V28" i="2"/>
  <c r="Y28" i="2"/>
  <c r="X28" i="2"/>
  <c r="O28" i="2"/>
  <c r="W28" i="2"/>
  <c r="Z18" i="2"/>
  <c r="AC18" i="2"/>
  <c r="AB18" i="2"/>
  <c r="AA18" i="2"/>
  <c r="V18" i="2"/>
  <c r="Y18" i="2"/>
  <c r="X18" i="2"/>
  <c r="Q18" i="2"/>
  <c r="W18" i="2"/>
  <c r="Z17" i="2"/>
  <c r="AC17" i="2"/>
  <c r="AB17" i="2"/>
  <c r="AA17" i="2"/>
  <c r="V17" i="2"/>
  <c r="Y17" i="2"/>
  <c r="X17" i="2"/>
  <c r="N17" i="2"/>
  <c r="O17" i="2"/>
  <c r="P17" i="2"/>
  <c r="Q17" i="2"/>
  <c r="W17" i="2"/>
  <c r="Z16" i="2"/>
  <c r="AC16" i="2"/>
  <c r="AB16" i="2"/>
  <c r="AA16" i="2"/>
  <c r="V16" i="2"/>
  <c r="Y16" i="2"/>
  <c r="X16" i="2"/>
  <c r="N16" i="2"/>
  <c r="O16" i="2"/>
  <c r="P16" i="2"/>
  <c r="Q16" i="2"/>
  <c r="W16" i="2"/>
  <c r="Z15" i="2"/>
  <c r="AC15" i="2"/>
  <c r="AB15" i="2"/>
  <c r="AA15" i="2"/>
  <c r="V15" i="2"/>
  <c r="Y15" i="2"/>
  <c r="X15" i="2"/>
  <c r="N15" i="2"/>
  <c r="O15" i="2"/>
  <c r="P15" i="2"/>
  <c r="Q15" i="2"/>
  <c r="W15" i="2"/>
  <c r="Z14" i="2"/>
  <c r="AC14" i="2"/>
  <c r="AB14" i="2"/>
  <c r="AA14" i="2"/>
  <c r="V14" i="2"/>
  <c r="Y14" i="2"/>
  <c r="X14" i="2"/>
  <c r="N14" i="2"/>
  <c r="O14" i="2"/>
  <c r="P14" i="2"/>
  <c r="Q14" i="2"/>
  <c r="W14" i="2"/>
  <c r="Z13" i="2"/>
  <c r="AC13" i="2"/>
  <c r="AB13" i="2"/>
  <c r="AA13" i="2"/>
  <c r="V13" i="2"/>
  <c r="Y13" i="2"/>
  <c r="X13" i="2"/>
  <c r="W13" i="2"/>
  <c r="Z9" i="2"/>
  <c r="AC9" i="2"/>
  <c r="AB9" i="2"/>
  <c r="AA9" i="2"/>
  <c r="V9" i="2"/>
  <c r="Y9" i="2"/>
  <c r="X9" i="2"/>
  <c r="N9" i="2"/>
  <c r="O9" i="2"/>
  <c r="P9" i="2"/>
  <c r="Q9" i="2"/>
  <c r="W9" i="2"/>
  <c r="Z8" i="2"/>
  <c r="AC8" i="2"/>
  <c r="AB8" i="2"/>
  <c r="AA8" i="2"/>
  <c r="V8" i="2"/>
  <c r="Y8" i="2"/>
  <c r="X8" i="2"/>
  <c r="W8" i="2"/>
  <c r="Z7" i="2"/>
  <c r="AC7" i="2"/>
  <c r="AB7" i="2"/>
  <c r="AA7" i="2"/>
  <c r="V7" i="2"/>
  <c r="Y7" i="2"/>
  <c r="X7" i="2"/>
  <c r="W7" i="2"/>
  <c r="Z6" i="2"/>
  <c r="AC6" i="2"/>
  <c r="AB6" i="2"/>
  <c r="AA6" i="2"/>
  <c r="V6" i="2"/>
  <c r="Y6" i="2"/>
  <c r="X6" i="2"/>
  <c r="W6" i="2"/>
  <c r="Z5" i="2"/>
  <c r="AC5" i="2"/>
  <c r="AB5" i="2"/>
  <c r="AA5" i="2"/>
  <c r="V5" i="2"/>
  <c r="X5" i="2"/>
  <c r="Y5" i="2"/>
  <c r="O5" i="2"/>
  <c r="Q5" i="2"/>
  <c r="W5" i="2"/>
  <c r="G69" i="1"/>
  <c r="M322" i="2"/>
  <c r="R322" i="2"/>
  <c r="H69" i="1"/>
  <c r="N322" i="2"/>
  <c r="S322" i="2"/>
  <c r="T322" i="2"/>
  <c r="G59" i="1"/>
  <c r="M319" i="2"/>
  <c r="R319" i="2"/>
  <c r="H59" i="1"/>
  <c r="N319" i="2"/>
  <c r="S319" i="2"/>
  <c r="T319" i="2"/>
  <c r="G11" i="1"/>
  <c r="M318" i="2"/>
  <c r="R318" i="2"/>
  <c r="H11" i="1"/>
  <c r="N318" i="2"/>
  <c r="S318" i="2"/>
  <c r="T318" i="2"/>
  <c r="G55" i="1"/>
  <c r="M317" i="2"/>
  <c r="R317" i="2"/>
  <c r="H55" i="1"/>
  <c r="N317" i="2"/>
  <c r="S317" i="2"/>
  <c r="T317" i="2"/>
  <c r="G54" i="1"/>
  <c r="M316" i="2"/>
  <c r="R316" i="2"/>
  <c r="S316" i="2"/>
  <c r="T316" i="2"/>
  <c r="H79" i="1"/>
  <c r="N315" i="2"/>
  <c r="G79" i="1"/>
  <c r="M315" i="2"/>
  <c r="O315" i="2"/>
  <c r="P315" i="2"/>
  <c r="R315" i="2"/>
  <c r="S315" i="2"/>
  <c r="T315" i="2"/>
  <c r="H32" i="1"/>
  <c r="N312" i="2"/>
  <c r="O312" i="2"/>
  <c r="P312" i="2"/>
  <c r="R312" i="2"/>
  <c r="S312" i="2"/>
  <c r="T312" i="2"/>
  <c r="H17" i="1"/>
  <c r="N311" i="2"/>
  <c r="G17" i="1"/>
  <c r="M311" i="2"/>
  <c r="O311" i="2"/>
  <c r="P311" i="2"/>
  <c r="R311" i="2"/>
  <c r="S311" i="2"/>
  <c r="T311" i="2"/>
  <c r="H40" i="1"/>
  <c r="N310" i="2"/>
  <c r="G40" i="1"/>
  <c r="M310" i="2"/>
  <c r="O310" i="2"/>
  <c r="P310" i="2"/>
  <c r="R310" i="2"/>
  <c r="S310" i="2"/>
  <c r="T310" i="2"/>
  <c r="G31" i="1"/>
  <c r="M309" i="2"/>
  <c r="R309" i="2"/>
  <c r="H31" i="1"/>
  <c r="N309" i="2"/>
  <c r="S309" i="2"/>
  <c r="T309" i="2"/>
  <c r="G50" i="1"/>
  <c r="M308" i="2"/>
  <c r="R308" i="2"/>
  <c r="S308" i="2"/>
  <c r="T308" i="2"/>
  <c r="H48" i="1"/>
  <c r="N307" i="2"/>
  <c r="O307" i="2"/>
  <c r="P307" i="2"/>
  <c r="R307" i="2"/>
  <c r="S307" i="2"/>
  <c r="T307" i="2"/>
  <c r="H25" i="1"/>
  <c r="G25" i="1"/>
  <c r="R304" i="2"/>
  <c r="S304" i="2"/>
  <c r="T304" i="2"/>
  <c r="H9" i="1"/>
  <c r="N295" i="2"/>
  <c r="O295" i="2"/>
  <c r="P295" i="2"/>
  <c r="R295" i="2"/>
  <c r="S295" i="2"/>
  <c r="T295" i="2"/>
  <c r="M290" i="2"/>
  <c r="R290" i="2"/>
  <c r="N290" i="2"/>
  <c r="S290" i="2"/>
  <c r="T290" i="2"/>
  <c r="G34" i="1"/>
  <c r="M289" i="2"/>
  <c r="R289" i="2"/>
  <c r="H34" i="1"/>
  <c r="N289" i="2"/>
  <c r="S289" i="2"/>
  <c r="T289" i="2"/>
  <c r="H45" i="1"/>
  <c r="N288" i="2"/>
  <c r="O288" i="2"/>
  <c r="P288" i="2"/>
  <c r="R288" i="2"/>
  <c r="S288" i="2"/>
  <c r="T288" i="2"/>
  <c r="G65" i="1"/>
  <c r="M285" i="2"/>
  <c r="R285" i="2"/>
  <c r="H65" i="1"/>
  <c r="N285" i="2"/>
  <c r="S285" i="2"/>
  <c r="T285" i="2"/>
  <c r="G13" i="1"/>
  <c r="M284" i="2"/>
  <c r="R284" i="2"/>
  <c r="H13" i="1"/>
  <c r="N284" i="2"/>
  <c r="S284" i="2"/>
  <c r="T284" i="2"/>
  <c r="G82" i="1"/>
  <c r="M283" i="2"/>
  <c r="R283" i="2"/>
  <c r="H82" i="1"/>
  <c r="N283" i="2"/>
  <c r="S283" i="2"/>
  <c r="T283" i="2"/>
  <c r="G4" i="1"/>
  <c r="M282" i="2"/>
  <c r="R282" i="2"/>
  <c r="S282" i="2"/>
  <c r="T282" i="2"/>
  <c r="N281" i="2"/>
  <c r="M281" i="2"/>
  <c r="O281" i="2"/>
  <c r="P281" i="2"/>
  <c r="R281" i="2"/>
  <c r="S281" i="2"/>
  <c r="T281" i="2"/>
  <c r="G10" i="1"/>
  <c r="M278" i="2"/>
  <c r="R278" i="2"/>
  <c r="H10" i="1"/>
  <c r="N278" i="2"/>
  <c r="S278" i="2"/>
  <c r="T278" i="2"/>
  <c r="R277" i="2"/>
  <c r="S277" i="2"/>
  <c r="T277" i="2"/>
  <c r="M276" i="2"/>
  <c r="R276" i="2"/>
  <c r="S276" i="2"/>
  <c r="T276" i="2"/>
  <c r="H64" i="1"/>
  <c r="N275" i="2"/>
  <c r="O275" i="2"/>
  <c r="P275" i="2"/>
  <c r="R275" i="2"/>
  <c r="S275" i="2"/>
  <c r="T275" i="2"/>
  <c r="H58" i="1"/>
  <c r="N274" i="2"/>
  <c r="O274" i="2"/>
  <c r="P274" i="2"/>
  <c r="R274" i="2"/>
  <c r="S274" i="2"/>
  <c r="T274" i="2"/>
  <c r="H63" i="1"/>
  <c r="N271" i="2"/>
  <c r="O271" i="2"/>
  <c r="P271" i="2"/>
  <c r="R271" i="2"/>
  <c r="S271" i="2"/>
  <c r="T271" i="2"/>
  <c r="R270" i="2"/>
  <c r="S270" i="2"/>
  <c r="T270" i="2"/>
  <c r="G43" i="1"/>
  <c r="M259" i="2"/>
  <c r="R259" i="2"/>
  <c r="H43" i="1"/>
  <c r="N259" i="2"/>
  <c r="S259" i="2"/>
  <c r="T259" i="2"/>
  <c r="M258" i="2"/>
  <c r="R258" i="2"/>
  <c r="N258" i="2"/>
  <c r="S258" i="2"/>
  <c r="T258" i="2"/>
  <c r="G66" i="1"/>
  <c r="M253" i="2"/>
  <c r="R253" i="2"/>
  <c r="H66" i="1"/>
  <c r="N253" i="2"/>
  <c r="S253" i="2"/>
  <c r="T253" i="2"/>
  <c r="G41" i="1"/>
  <c r="M252" i="2"/>
  <c r="R252" i="2"/>
  <c r="S252" i="2"/>
  <c r="T252" i="2"/>
  <c r="G5" i="1"/>
  <c r="M251" i="2"/>
  <c r="R251" i="2"/>
  <c r="S251" i="2"/>
  <c r="T251" i="2"/>
  <c r="H76" i="1"/>
  <c r="N250" i="2"/>
  <c r="O250" i="2"/>
  <c r="P250" i="2"/>
  <c r="R250" i="2"/>
  <c r="S250" i="2"/>
  <c r="T250" i="2"/>
  <c r="N247" i="2"/>
  <c r="M247" i="2"/>
  <c r="O247" i="2"/>
  <c r="P247" i="2"/>
  <c r="R247" i="2"/>
  <c r="S247" i="2"/>
  <c r="T247" i="2"/>
  <c r="N246" i="2"/>
  <c r="M246" i="2"/>
  <c r="O246" i="2"/>
  <c r="P246" i="2"/>
  <c r="R246" i="2"/>
  <c r="S246" i="2"/>
  <c r="T246" i="2"/>
  <c r="H38" i="1"/>
  <c r="N245" i="2"/>
  <c r="O245" i="2"/>
  <c r="P245" i="2"/>
  <c r="R245" i="2"/>
  <c r="S245" i="2"/>
  <c r="T245" i="2"/>
  <c r="H39" i="1"/>
  <c r="N244" i="2"/>
  <c r="G39" i="1"/>
  <c r="M244" i="2"/>
  <c r="O244" i="2"/>
  <c r="P244" i="2"/>
  <c r="R244" i="2"/>
  <c r="S244" i="2"/>
  <c r="T244" i="2"/>
  <c r="H20" i="1"/>
  <c r="N243" i="2"/>
  <c r="G20" i="1"/>
  <c r="M243" i="2"/>
  <c r="O243" i="2"/>
  <c r="P243" i="2"/>
  <c r="R243" i="2"/>
  <c r="S243" i="2"/>
  <c r="T243" i="2"/>
  <c r="M242" i="2"/>
  <c r="R242" i="2"/>
  <c r="N242" i="2"/>
  <c r="S242" i="2"/>
  <c r="T242" i="2"/>
  <c r="R241" i="2"/>
  <c r="S241" i="2"/>
  <c r="T241" i="2"/>
  <c r="M240" i="2"/>
  <c r="R240" i="2"/>
  <c r="N240" i="2"/>
  <c r="S240" i="2"/>
  <c r="T240" i="2"/>
  <c r="M239" i="2"/>
  <c r="R239" i="2"/>
  <c r="S239" i="2"/>
  <c r="T239" i="2"/>
  <c r="N238" i="2"/>
  <c r="O238" i="2"/>
  <c r="P238" i="2"/>
  <c r="R238" i="2"/>
  <c r="S238" i="2"/>
  <c r="T238" i="2"/>
  <c r="H3" i="1"/>
  <c r="N220" i="2"/>
  <c r="G3" i="1"/>
  <c r="M220" i="2"/>
  <c r="O220" i="2"/>
  <c r="P220" i="2"/>
  <c r="R220" i="2"/>
  <c r="S220" i="2"/>
  <c r="T220" i="2"/>
  <c r="H19" i="1"/>
  <c r="N219" i="2"/>
  <c r="G19" i="1"/>
  <c r="M219" i="2"/>
  <c r="O219" i="2"/>
  <c r="P219" i="2"/>
  <c r="R219" i="2"/>
  <c r="S219" i="2"/>
  <c r="T219" i="2"/>
  <c r="N218" i="2"/>
  <c r="O218" i="2"/>
  <c r="P218" i="2"/>
  <c r="R218" i="2"/>
  <c r="S218" i="2"/>
  <c r="T218" i="2"/>
  <c r="R217" i="2"/>
  <c r="S217" i="2"/>
  <c r="T217" i="2"/>
  <c r="G36" i="1"/>
  <c r="M216" i="2"/>
  <c r="R216" i="2"/>
  <c r="H36" i="1"/>
  <c r="N216" i="2"/>
  <c r="S216" i="2"/>
  <c r="T216" i="2"/>
  <c r="H57" i="1"/>
  <c r="N215" i="2"/>
  <c r="G57" i="1"/>
  <c r="M215" i="2"/>
  <c r="O215" i="2"/>
  <c r="P215" i="2"/>
  <c r="R215" i="2"/>
  <c r="S215" i="2"/>
  <c r="T215" i="2"/>
  <c r="N214" i="2"/>
  <c r="M214" i="2"/>
  <c r="O214" i="2"/>
  <c r="P214" i="2"/>
  <c r="R214" i="2"/>
  <c r="S214" i="2"/>
  <c r="T214" i="2"/>
  <c r="G85" i="1"/>
  <c r="M213" i="2"/>
  <c r="R213" i="2"/>
  <c r="H85" i="1"/>
  <c r="N213" i="2"/>
  <c r="S213" i="2"/>
  <c r="T213" i="2"/>
  <c r="G68" i="1"/>
  <c r="M212" i="2"/>
  <c r="R212" i="2"/>
  <c r="H68" i="1"/>
  <c r="N212" i="2"/>
  <c r="S212" i="2"/>
  <c r="T212" i="2"/>
  <c r="N211" i="2"/>
  <c r="O211" i="2"/>
  <c r="P211" i="2"/>
  <c r="R211" i="2"/>
  <c r="S211" i="2"/>
  <c r="T211" i="2"/>
  <c r="N210" i="2"/>
  <c r="M210" i="2"/>
  <c r="O210" i="2"/>
  <c r="P210" i="2"/>
  <c r="R210" i="2"/>
  <c r="S210" i="2"/>
  <c r="T210" i="2"/>
  <c r="H24" i="1"/>
  <c r="G24" i="1"/>
  <c r="R209" i="2"/>
  <c r="S209" i="2"/>
  <c r="T209" i="2"/>
  <c r="H46" i="1"/>
  <c r="N196" i="2"/>
  <c r="O196" i="2"/>
  <c r="P196" i="2"/>
  <c r="R196" i="2"/>
  <c r="S196" i="2"/>
  <c r="T196" i="2"/>
  <c r="O195" i="2"/>
  <c r="R195" i="2"/>
  <c r="S195" i="2"/>
  <c r="T195" i="2"/>
  <c r="R194" i="2"/>
  <c r="S194" i="2"/>
  <c r="T194" i="2"/>
  <c r="N193" i="2"/>
  <c r="O193" i="2"/>
  <c r="P193" i="2"/>
  <c r="R193" i="2"/>
  <c r="S193" i="2"/>
  <c r="T193" i="2"/>
  <c r="G80" i="1"/>
  <c r="M192" i="2"/>
  <c r="R192" i="2"/>
  <c r="H80" i="1"/>
  <c r="N192" i="2"/>
  <c r="S192" i="2"/>
  <c r="T192" i="2"/>
  <c r="G14" i="1"/>
  <c r="M191" i="2"/>
  <c r="R191" i="2"/>
  <c r="H14" i="1"/>
  <c r="N191" i="2"/>
  <c r="S191" i="2"/>
  <c r="T191" i="2"/>
  <c r="G8" i="1"/>
  <c r="M190" i="2"/>
  <c r="R190" i="2"/>
  <c r="H8" i="1"/>
  <c r="N190" i="2"/>
  <c r="S190" i="2"/>
  <c r="T190" i="2"/>
  <c r="R189" i="2"/>
  <c r="S189" i="2"/>
  <c r="T189" i="2"/>
  <c r="H70" i="1"/>
  <c r="N183" i="2"/>
  <c r="O183" i="2"/>
  <c r="P183" i="2"/>
  <c r="R183" i="2"/>
  <c r="S183" i="2"/>
  <c r="T183" i="2"/>
  <c r="H53" i="1"/>
  <c r="N182" i="2"/>
  <c r="O182" i="2"/>
  <c r="P182" i="2"/>
  <c r="R182" i="2"/>
  <c r="S182" i="2"/>
  <c r="T182" i="2"/>
  <c r="M181" i="2"/>
  <c r="R181" i="2"/>
  <c r="N181" i="2"/>
  <c r="S181" i="2"/>
  <c r="T181" i="2"/>
  <c r="M180" i="2"/>
  <c r="R180" i="2"/>
  <c r="S180" i="2"/>
  <c r="T180" i="2"/>
  <c r="R177" i="2"/>
  <c r="S177" i="2"/>
  <c r="T177" i="2"/>
  <c r="M176" i="2"/>
  <c r="R176" i="2"/>
  <c r="N176" i="2"/>
  <c r="S176" i="2"/>
  <c r="T176" i="2"/>
  <c r="M175" i="2"/>
  <c r="R175" i="2"/>
  <c r="S175" i="2"/>
  <c r="T175" i="2"/>
  <c r="G72" i="1"/>
  <c r="M171" i="2"/>
  <c r="R171" i="2"/>
  <c r="H72" i="1"/>
  <c r="N171" i="2"/>
  <c r="S171" i="2"/>
  <c r="T171" i="2"/>
  <c r="H62" i="1"/>
  <c r="N168" i="2"/>
  <c r="O168" i="2"/>
  <c r="P168" i="2"/>
  <c r="R168" i="2"/>
  <c r="S168" i="2"/>
  <c r="T168" i="2"/>
  <c r="H16" i="1"/>
  <c r="N167" i="2"/>
  <c r="O167" i="2"/>
  <c r="P167" i="2"/>
  <c r="R167" i="2"/>
  <c r="S167" i="2"/>
  <c r="T167" i="2"/>
  <c r="H78" i="1"/>
  <c r="N164" i="2"/>
  <c r="G78" i="1"/>
  <c r="M164" i="2"/>
  <c r="O164" i="2"/>
  <c r="P164" i="2"/>
  <c r="R164" i="2"/>
  <c r="S164" i="2"/>
  <c r="T164" i="2"/>
  <c r="H52" i="1"/>
  <c r="N163" i="2"/>
  <c r="O163" i="2"/>
  <c r="P163" i="2"/>
  <c r="R163" i="2"/>
  <c r="S163" i="2"/>
  <c r="T163" i="2"/>
  <c r="H49" i="1"/>
  <c r="N146" i="2"/>
  <c r="O146" i="2"/>
  <c r="P146" i="2"/>
  <c r="R146" i="2"/>
  <c r="S146" i="2"/>
  <c r="T146" i="2"/>
  <c r="H47" i="1"/>
  <c r="N145" i="2"/>
  <c r="O145" i="2"/>
  <c r="P145" i="2"/>
  <c r="R145" i="2"/>
  <c r="S145" i="2"/>
  <c r="T145" i="2"/>
  <c r="H21" i="1"/>
  <c r="N144" i="2"/>
  <c r="O144" i="2"/>
  <c r="P144" i="2"/>
  <c r="R144" i="2"/>
  <c r="S144" i="2"/>
  <c r="T144" i="2"/>
  <c r="N143" i="2"/>
  <c r="M143" i="2"/>
  <c r="O143" i="2"/>
  <c r="P143" i="2"/>
  <c r="R143" i="2"/>
  <c r="S143" i="2"/>
  <c r="T143" i="2"/>
  <c r="G71" i="1"/>
  <c r="M142" i="2"/>
  <c r="R142" i="2"/>
  <c r="H71" i="1"/>
  <c r="N142" i="2"/>
  <c r="S142" i="2"/>
  <c r="T142" i="2"/>
  <c r="N141" i="2"/>
  <c r="O141" i="2"/>
  <c r="P141" i="2"/>
  <c r="R141" i="2"/>
  <c r="S141" i="2"/>
  <c r="T141" i="2"/>
  <c r="M140" i="2"/>
  <c r="R140" i="2"/>
  <c r="S140" i="2"/>
  <c r="T140" i="2"/>
  <c r="M139" i="2"/>
  <c r="R139" i="2"/>
  <c r="S139" i="2"/>
  <c r="T139" i="2"/>
  <c r="H23" i="1"/>
  <c r="G23" i="1"/>
  <c r="R130" i="2"/>
  <c r="S130" i="2"/>
  <c r="T130" i="2"/>
  <c r="M129" i="2"/>
  <c r="R129" i="2"/>
  <c r="N129" i="2"/>
  <c r="S129" i="2"/>
  <c r="T129" i="2"/>
  <c r="N126" i="2"/>
  <c r="M126" i="2"/>
  <c r="O126" i="2"/>
  <c r="P126" i="2"/>
  <c r="R126" i="2"/>
  <c r="S126" i="2"/>
  <c r="T126" i="2"/>
  <c r="G60" i="1"/>
  <c r="M125" i="2"/>
  <c r="R125" i="2"/>
  <c r="H60" i="1"/>
  <c r="N125" i="2"/>
  <c r="S125" i="2"/>
  <c r="T125" i="2"/>
  <c r="G86" i="1"/>
  <c r="M124" i="2"/>
  <c r="R124" i="2"/>
  <c r="H86" i="1"/>
  <c r="N124" i="2"/>
  <c r="S124" i="2"/>
  <c r="T124" i="2"/>
  <c r="M123" i="2"/>
  <c r="R123" i="2"/>
  <c r="N123" i="2"/>
  <c r="S123" i="2"/>
  <c r="T123" i="2"/>
  <c r="M120" i="2"/>
  <c r="R120" i="2"/>
  <c r="S120" i="2"/>
  <c r="T120" i="2"/>
  <c r="M119" i="2"/>
  <c r="R119" i="2"/>
  <c r="S119" i="2"/>
  <c r="T119" i="2"/>
  <c r="N116" i="2"/>
  <c r="O116" i="2"/>
  <c r="P116" i="2"/>
  <c r="R116" i="2"/>
  <c r="S116" i="2"/>
  <c r="T116" i="2"/>
  <c r="N115" i="2"/>
  <c r="O115" i="2"/>
  <c r="P115" i="2"/>
  <c r="R115" i="2"/>
  <c r="S115" i="2"/>
  <c r="T115" i="2"/>
  <c r="N112" i="2"/>
  <c r="O112" i="2"/>
  <c r="P112" i="2"/>
  <c r="R112" i="2"/>
  <c r="S112" i="2"/>
  <c r="T112" i="2"/>
  <c r="R111" i="2"/>
  <c r="S111" i="2"/>
  <c r="T111" i="2"/>
  <c r="M110" i="2"/>
  <c r="R110" i="2"/>
  <c r="N110" i="2"/>
  <c r="S110" i="2"/>
  <c r="T110" i="2"/>
  <c r="M109" i="2"/>
  <c r="R109" i="2"/>
  <c r="S109" i="2"/>
  <c r="T109" i="2"/>
  <c r="N108" i="2"/>
  <c r="O108" i="2"/>
  <c r="P108" i="2"/>
  <c r="R108" i="2"/>
  <c r="S108" i="2"/>
  <c r="T108" i="2"/>
  <c r="R97" i="2"/>
  <c r="S97" i="2"/>
  <c r="T97" i="2"/>
  <c r="G2" i="1"/>
  <c r="M94" i="2"/>
  <c r="R94" i="2"/>
  <c r="H2" i="1"/>
  <c r="N94" i="2"/>
  <c r="S94" i="2"/>
  <c r="T94" i="2"/>
  <c r="G29" i="1"/>
  <c r="M93" i="2"/>
  <c r="R93" i="2"/>
  <c r="H29" i="1"/>
  <c r="N93" i="2"/>
  <c r="S93" i="2"/>
  <c r="T93" i="2"/>
  <c r="G28" i="1"/>
  <c r="M92" i="2"/>
  <c r="R92" i="2"/>
  <c r="H28" i="1"/>
  <c r="N92" i="2"/>
  <c r="S92" i="2"/>
  <c r="T92" i="2"/>
  <c r="M91" i="2"/>
  <c r="R91" i="2"/>
  <c r="N91" i="2"/>
  <c r="S91" i="2"/>
  <c r="T91" i="2"/>
  <c r="N90" i="2"/>
  <c r="O90" i="2"/>
  <c r="P90" i="2"/>
  <c r="R90" i="2"/>
  <c r="S90" i="2"/>
  <c r="T90" i="2"/>
  <c r="M89" i="2"/>
  <c r="R89" i="2"/>
  <c r="N89" i="2"/>
  <c r="S89" i="2"/>
  <c r="T89" i="2"/>
  <c r="G67" i="1"/>
  <c r="M88" i="2"/>
  <c r="R88" i="2"/>
  <c r="H67" i="1"/>
  <c r="N88" i="2"/>
  <c r="S88" i="2"/>
  <c r="T88" i="2"/>
  <c r="G12" i="1"/>
  <c r="M87" i="2"/>
  <c r="R87" i="2"/>
  <c r="H12" i="1"/>
  <c r="N87" i="2"/>
  <c r="S87" i="2"/>
  <c r="T87" i="2"/>
  <c r="G6" i="1"/>
  <c r="M86" i="2"/>
  <c r="R86" i="2"/>
  <c r="H6" i="1"/>
  <c r="N86" i="2"/>
  <c r="S86" i="2"/>
  <c r="T86" i="2"/>
  <c r="N85" i="2"/>
  <c r="O85" i="2"/>
  <c r="P85" i="2"/>
  <c r="R85" i="2"/>
  <c r="S85" i="2"/>
  <c r="T85" i="2"/>
  <c r="G35" i="1"/>
  <c r="H35" i="1"/>
  <c r="R71" i="2"/>
  <c r="S71" i="2"/>
  <c r="T71" i="2"/>
  <c r="N70" i="2"/>
  <c r="O70" i="2"/>
  <c r="P70" i="2"/>
  <c r="R70" i="2"/>
  <c r="S70" i="2"/>
  <c r="T70" i="2"/>
  <c r="N65" i="2"/>
  <c r="M65" i="2"/>
  <c r="O65" i="2"/>
  <c r="P65" i="2"/>
  <c r="R65" i="2"/>
  <c r="S65" i="2"/>
  <c r="T65" i="2"/>
  <c r="M64" i="2"/>
  <c r="R64" i="2"/>
  <c r="N64" i="2"/>
  <c r="S64" i="2"/>
  <c r="T64" i="2"/>
  <c r="N63" i="2"/>
  <c r="M63" i="2"/>
  <c r="O63" i="2"/>
  <c r="P63" i="2"/>
  <c r="R63" i="2"/>
  <c r="S63" i="2"/>
  <c r="T63" i="2"/>
  <c r="H22" i="1"/>
  <c r="N62" i="2"/>
  <c r="G22" i="1"/>
  <c r="M62" i="2"/>
  <c r="O62" i="2"/>
  <c r="P62" i="2"/>
  <c r="R62" i="2"/>
  <c r="S62" i="2"/>
  <c r="T62" i="2"/>
  <c r="N61" i="2"/>
  <c r="M61" i="2"/>
  <c r="O61" i="2"/>
  <c r="P61" i="2"/>
  <c r="R61" i="2"/>
  <c r="S61" i="2"/>
  <c r="T61" i="2"/>
  <c r="H51" i="1"/>
  <c r="N60" i="2"/>
  <c r="G51" i="1"/>
  <c r="M60" i="2"/>
  <c r="O60" i="2"/>
  <c r="P60" i="2"/>
  <c r="R60" i="2"/>
  <c r="S60" i="2"/>
  <c r="T60" i="2"/>
  <c r="N57" i="2"/>
  <c r="M57" i="2"/>
  <c r="O57" i="2"/>
  <c r="P57" i="2"/>
  <c r="R57" i="2"/>
  <c r="S57" i="2"/>
  <c r="T57" i="2"/>
  <c r="M56" i="2"/>
  <c r="R56" i="2"/>
  <c r="N56" i="2"/>
  <c r="S56" i="2"/>
  <c r="T56" i="2"/>
  <c r="M55" i="2"/>
  <c r="R55" i="2"/>
  <c r="N55" i="2"/>
  <c r="S55" i="2"/>
  <c r="T55" i="2"/>
  <c r="M52" i="2"/>
  <c r="R52" i="2"/>
  <c r="N52" i="2"/>
  <c r="S52" i="2"/>
  <c r="T52" i="2"/>
  <c r="H50" i="1"/>
  <c r="R51" i="2"/>
  <c r="S51" i="2"/>
  <c r="T51" i="2"/>
  <c r="R48" i="2"/>
  <c r="S48" i="2"/>
  <c r="T48" i="2"/>
  <c r="N40" i="2"/>
  <c r="M40" i="2"/>
  <c r="O40" i="2"/>
  <c r="P40" i="2"/>
  <c r="R40" i="2"/>
  <c r="S40" i="2"/>
  <c r="T40" i="2"/>
  <c r="N39" i="2"/>
  <c r="M39" i="2"/>
  <c r="O39" i="2"/>
  <c r="P39" i="2"/>
  <c r="R39" i="2"/>
  <c r="S39" i="2"/>
  <c r="T39" i="2"/>
  <c r="N38" i="2"/>
  <c r="M38" i="2"/>
  <c r="O38" i="2"/>
  <c r="P38" i="2"/>
  <c r="R38" i="2"/>
  <c r="S38" i="2"/>
  <c r="T38" i="2"/>
  <c r="H30" i="1"/>
  <c r="N37" i="2"/>
  <c r="G30" i="1"/>
  <c r="M37" i="2"/>
  <c r="O37" i="2"/>
  <c r="P37" i="2"/>
  <c r="R37" i="2"/>
  <c r="S37" i="2"/>
  <c r="T37" i="2"/>
  <c r="N36" i="2"/>
  <c r="M36" i="2"/>
  <c r="O36" i="2"/>
  <c r="P36" i="2"/>
  <c r="R36" i="2"/>
  <c r="S36" i="2"/>
  <c r="T36" i="2"/>
  <c r="M33" i="2"/>
  <c r="R33" i="2"/>
  <c r="N33" i="2"/>
  <c r="S33" i="2"/>
  <c r="T33" i="2"/>
  <c r="M32" i="2"/>
  <c r="R32" i="2"/>
  <c r="S32" i="2"/>
  <c r="T32" i="2"/>
  <c r="R29" i="2"/>
  <c r="S29" i="2"/>
  <c r="T29" i="2"/>
  <c r="R28" i="2"/>
  <c r="S28" i="2"/>
  <c r="T28" i="2"/>
  <c r="G83" i="1"/>
  <c r="M18" i="2"/>
  <c r="R18" i="2"/>
  <c r="H83" i="1"/>
  <c r="N18" i="2"/>
  <c r="S18" i="2"/>
  <c r="T18" i="2"/>
  <c r="H7" i="1"/>
  <c r="R17" i="2"/>
  <c r="S17" i="2"/>
  <c r="T17" i="2"/>
  <c r="H81" i="1"/>
  <c r="R16" i="2"/>
  <c r="S16" i="2"/>
  <c r="T16" i="2"/>
  <c r="H84" i="1"/>
  <c r="R15" i="2"/>
  <c r="S15" i="2"/>
  <c r="T15" i="2"/>
  <c r="H4" i="1"/>
  <c r="R14" i="2"/>
  <c r="S14" i="2"/>
  <c r="T14" i="2"/>
  <c r="N13" i="2"/>
  <c r="O13" i="2"/>
  <c r="P13" i="2"/>
  <c r="Q13" i="2"/>
  <c r="R13" i="2"/>
  <c r="S13" i="2"/>
  <c r="T13" i="2"/>
  <c r="R9" i="2"/>
  <c r="S9" i="2"/>
  <c r="T9" i="2"/>
  <c r="H56" i="1"/>
  <c r="N8" i="2"/>
  <c r="O8" i="2"/>
  <c r="P8" i="2"/>
  <c r="Q8" i="2"/>
  <c r="R8" i="2"/>
  <c r="S8" i="2"/>
  <c r="T8" i="2"/>
  <c r="H42" i="1"/>
  <c r="N7" i="2"/>
  <c r="O7" i="2"/>
  <c r="P7" i="2"/>
  <c r="Q7" i="2"/>
  <c r="R7" i="2"/>
  <c r="S7" i="2"/>
  <c r="T7" i="2"/>
  <c r="H33" i="1"/>
  <c r="N6" i="2"/>
  <c r="O6" i="2"/>
  <c r="P6" i="2"/>
  <c r="Q6" i="2"/>
  <c r="R6" i="2"/>
  <c r="S6" i="2"/>
  <c r="T6" i="2"/>
  <c r="R5" i="2"/>
  <c r="S5" i="2"/>
  <c r="T5" i="2"/>
  <c r="P322" i="2"/>
  <c r="O322" i="2"/>
  <c r="P319" i="2"/>
  <c r="O319" i="2"/>
  <c r="P318" i="2"/>
  <c r="O318" i="2"/>
  <c r="P317" i="2"/>
  <c r="O317" i="2"/>
  <c r="H54" i="1"/>
  <c r="N316" i="2"/>
  <c r="P316" i="2"/>
  <c r="O316" i="2"/>
  <c r="G32" i="1"/>
  <c r="M312" i="2"/>
  <c r="P309" i="2"/>
  <c r="O309" i="2"/>
  <c r="N308" i="2"/>
  <c r="P308" i="2"/>
  <c r="O308" i="2"/>
  <c r="G48" i="1"/>
  <c r="M307" i="2"/>
  <c r="G9" i="1"/>
  <c r="M295" i="2"/>
  <c r="P290" i="2"/>
  <c r="O290" i="2"/>
  <c r="P289" i="2"/>
  <c r="O289" i="2"/>
  <c r="G45" i="1"/>
  <c r="M288" i="2"/>
  <c r="P285" i="2"/>
  <c r="O285" i="2"/>
  <c r="P284" i="2"/>
  <c r="O284" i="2"/>
  <c r="P283" i="2"/>
  <c r="O283" i="2"/>
  <c r="N282" i="2"/>
  <c r="P282" i="2"/>
  <c r="O282" i="2"/>
  <c r="P278" i="2"/>
  <c r="O278" i="2"/>
  <c r="M277" i="2"/>
  <c r="N276" i="2"/>
  <c r="P276" i="2"/>
  <c r="O276" i="2"/>
  <c r="G64" i="1"/>
  <c r="M275" i="2"/>
  <c r="G58" i="1"/>
  <c r="M274" i="2"/>
  <c r="G63" i="1"/>
  <c r="M271" i="2"/>
  <c r="M270" i="2"/>
  <c r="P270" i="2"/>
  <c r="N270" i="2"/>
  <c r="P259" i="2"/>
  <c r="O259" i="2"/>
  <c r="P258" i="2"/>
  <c r="O258" i="2"/>
  <c r="P253" i="2"/>
  <c r="O253" i="2"/>
  <c r="H41" i="1"/>
  <c r="N252" i="2"/>
  <c r="P252" i="2"/>
  <c r="O252" i="2"/>
  <c r="H5" i="1"/>
  <c r="N251" i="2"/>
  <c r="P251" i="2"/>
  <c r="O251" i="2"/>
  <c r="G76" i="1"/>
  <c r="M250" i="2"/>
  <c r="G38" i="1"/>
  <c r="M245" i="2"/>
  <c r="P242" i="2"/>
  <c r="O242" i="2"/>
  <c r="M241" i="2"/>
  <c r="P240" i="2"/>
  <c r="O240" i="2"/>
  <c r="N239" i="2"/>
  <c r="P239" i="2"/>
  <c r="O239" i="2"/>
  <c r="M238" i="2"/>
  <c r="M218" i="2"/>
  <c r="M217" i="2"/>
  <c r="P216" i="2"/>
  <c r="O216" i="2"/>
  <c r="P213" i="2"/>
  <c r="O213" i="2"/>
  <c r="P212" i="2"/>
  <c r="O212" i="2"/>
  <c r="M211" i="2"/>
  <c r="G46" i="1"/>
  <c r="M196" i="2"/>
  <c r="G77" i="1"/>
  <c r="M195" i="2"/>
  <c r="P195" i="2"/>
  <c r="H77" i="1"/>
  <c r="N195" i="2"/>
  <c r="G74" i="1"/>
  <c r="M194" i="2"/>
  <c r="P194" i="2"/>
  <c r="H74" i="1"/>
  <c r="N194" i="2"/>
  <c r="M193" i="2"/>
  <c r="P192" i="2"/>
  <c r="O192" i="2"/>
  <c r="P191" i="2"/>
  <c r="O191" i="2"/>
  <c r="P190" i="2"/>
  <c r="O190" i="2"/>
  <c r="M189" i="2"/>
  <c r="G70" i="1"/>
  <c r="M183" i="2"/>
  <c r="G53" i="1"/>
  <c r="M182" i="2"/>
  <c r="P181" i="2"/>
  <c r="O181" i="2"/>
  <c r="N180" i="2"/>
  <c r="P180" i="2"/>
  <c r="O180" i="2"/>
  <c r="M177" i="2"/>
  <c r="P176" i="2"/>
  <c r="O176" i="2"/>
  <c r="N175" i="2"/>
  <c r="P175" i="2"/>
  <c r="O175" i="2"/>
  <c r="P171" i="2"/>
  <c r="O171" i="2"/>
  <c r="G62" i="1"/>
  <c r="M168" i="2"/>
  <c r="G16" i="1"/>
  <c r="M167" i="2"/>
  <c r="G52" i="1"/>
  <c r="M163" i="2"/>
  <c r="G49" i="1"/>
  <c r="M146" i="2"/>
  <c r="G47" i="1"/>
  <c r="M145" i="2"/>
  <c r="G21" i="1"/>
  <c r="M144" i="2"/>
  <c r="P142" i="2"/>
  <c r="O142" i="2"/>
  <c r="M141" i="2"/>
  <c r="N140" i="2"/>
  <c r="P140" i="2"/>
  <c r="O140" i="2"/>
  <c r="N139" i="2"/>
  <c r="P139" i="2"/>
  <c r="O139" i="2"/>
  <c r="P129" i="2"/>
  <c r="O129" i="2"/>
  <c r="P125" i="2"/>
  <c r="O125" i="2"/>
  <c r="P124" i="2"/>
  <c r="O124" i="2"/>
  <c r="P123" i="2"/>
  <c r="O123" i="2"/>
  <c r="N120" i="2"/>
  <c r="P120" i="2"/>
  <c r="O120" i="2"/>
  <c r="N119" i="2"/>
  <c r="P119" i="2"/>
  <c r="O119" i="2"/>
  <c r="M116" i="2"/>
  <c r="M115" i="2"/>
  <c r="M112" i="2"/>
  <c r="M111" i="2"/>
  <c r="P110" i="2"/>
  <c r="O110" i="2"/>
  <c r="N109" i="2"/>
  <c r="P109" i="2"/>
  <c r="O109" i="2"/>
  <c r="M108" i="2"/>
  <c r="G61" i="1"/>
  <c r="M97" i="2"/>
  <c r="P97" i="2"/>
  <c r="H61" i="1"/>
  <c r="N97" i="2"/>
  <c r="P94" i="2"/>
  <c r="O94" i="2"/>
  <c r="P93" i="2"/>
  <c r="O93" i="2"/>
  <c r="P92" i="2"/>
  <c r="O92" i="2"/>
  <c r="P91" i="2"/>
  <c r="O91" i="2"/>
  <c r="M90" i="2"/>
  <c r="P89" i="2"/>
  <c r="O89" i="2"/>
  <c r="P88" i="2"/>
  <c r="O88" i="2"/>
  <c r="P87" i="2"/>
  <c r="O87" i="2"/>
  <c r="P86" i="2"/>
  <c r="O86" i="2"/>
  <c r="M85" i="2"/>
  <c r="M70" i="2"/>
  <c r="P64" i="2"/>
  <c r="O64" i="2"/>
  <c r="P56" i="2"/>
  <c r="O56" i="2"/>
  <c r="P55" i="2"/>
  <c r="O55" i="2"/>
  <c r="P52" i="2"/>
  <c r="O52" i="2"/>
  <c r="P33" i="2"/>
  <c r="O33" i="2"/>
  <c r="N32" i="2"/>
  <c r="P32" i="2"/>
  <c r="O32" i="2"/>
  <c r="M28" i="2"/>
  <c r="N28" i="2"/>
  <c r="P28" i="2"/>
  <c r="M13" i="2"/>
  <c r="M14" i="2"/>
  <c r="G84" i="1"/>
  <c r="M15" i="2"/>
  <c r="G81" i="1"/>
  <c r="M16" i="2"/>
  <c r="G7" i="1"/>
  <c r="M17" i="2"/>
  <c r="P18" i="2"/>
  <c r="O18" i="2"/>
  <c r="M9" i="2"/>
  <c r="G56" i="1"/>
  <c r="M8" i="2"/>
  <c r="G42" i="1"/>
  <c r="M7" i="2"/>
  <c r="G33" i="1"/>
  <c r="M6" i="2"/>
  <c r="K84" i="1"/>
  <c r="K85" i="1"/>
  <c r="K86" i="1"/>
  <c r="D71" i="3"/>
  <c r="J84" i="1"/>
  <c r="J85" i="1"/>
  <c r="J86" i="1"/>
  <c r="C71" i="3"/>
  <c r="I84" i="1"/>
  <c r="I85" i="1"/>
  <c r="I86" i="1"/>
  <c r="B71" i="3"/>
  <c r="K80" i="1"/>
  <c r="D68" i="3"/>
  <c r="J80" i="1"/>
  <c r="C68" i="3"/>
  <c r="I80" i="1"/>
  <c r="B68" i="3"/>
  <c r="K78" i="1"/>
  <c r="K79" i="1"/>
  <c r="D67" i="3"/>
  <c r="J78" i="1"/>
  <c r="J79" i="1"/>
  <c r="C67" i="3"/>
  <c r="I78" i="1"/>
  <c r="I79" i="1"/>
  <c r="B67" i="3"/>
  <c r="K77" i="1"/>
  <c r="D66" i="3"/>
  <c r="J77" i="1"/>
  <c r="C66" i="3"/>
  <c r="I77" i="1"/>
  <c r="B66" i="3"/>
  <c r="K76" i="1"/>
  <c r="D65" i="3"/>
  <c r="J76" i="1"/>
  <c r="C65" i="3"/>
  <c r="I76" i="1"/>
  <c r="B65" i="3"/>
  <c r="K75" i="1"/>
  <c r="D64" i="3"/>
  <c r="J75" i="1"/>
  <c r="C64" i="3"/>
  <c r="I75" i="1"/>
  <c r="B64" i="3"/>
  <c r="K72" i="1"/>
  <c r="K73" i="1"/>
  <c r="K74" i="1"/>
  <c r="D63" i="3"/>
  <c r="J72" i="1"/>
  <c r="G73" i="1"/>
  <c r="M5" i="2"/>
  <c r="J73" i="1"/>
  <c r="J74" i="1"/>
  <c r="C63" i="3"/>
  <c r="I72" i="1"/>
  <c r="I73" i="1"/>
  <c r="I74" i="1"/>
  <c r="B63" i="3"/>
  <c r="K71" i="1"/>
  <c r="D62" i="3"/>
  <c r="J71" i="1"/>
  <c r="C62" i="3"/>
  <c r="I71" i="1"/>
  <c r="B62" i="3"/>
  <c r="K70" i="1"/>
  <c r="D61" i="3"/>
  <c r="J70" i="1"/>
  <c r="C61" i="3"/>
  <c r="I70" i="1"/>
  <c r="B61" i="3"/>
  <c r="K66" i="1"/>
  <c r="D57" i="3"/>
  <c r="J66" i="1"/>
  <c r="C57" i="3"/>
  <c r="I66" i="1"/>
  <c r="B57" i="3"/>
  <c r="K69" i="1"/>
  <c r="D60" i="3"/>
  <c r="J69" i="1"/>
  <c r="C60" i="3"/>
  <c r="I69" i="1"/>
  <c r="B60" i="3"/>
  <c r="K68" i="1"/>
  <c r="D59" i="3"/>
  <c r="J68" i="1"/>
  <c r="C59" i="3"/>
  <c r="I68" i="1"/>
  <c r="B59" i="3"/>
  <c r="K67" i="1"/>
  <c r="D58" i="3"/>
  <c r="J67" i="1"/>
  <c r="C58" i="3"/>
  <c r="I67" i="1"/>
  <c r="B58" i="3"/>
  <c r="K63" i="1"/>
  <c r="D54" i="3"/>
  <c r="J63" i="1"/>
  <c r="C54" i="3"/>
  <c r="I63" i="1"/>
  <c r="B54" i="3"/>
  <c r="K62" i="1"/>
  <c r="D53" i="3"/>
  <c r="J62" i="1"/>
  <c r="C53" i="3"/>
  <c r="I62" i="1"/>
  <c r="B53" i="3"/>
  <c r="K58" i="1"/>
  <c r="D51" i="3"/>
  <c r="J58" i="1"/>
  <c r="C51" i="3"/>
  <c r="I58" i="1"/>
  <c r="B51" i="3"/>
  <c r="K25" i="1"/>
  <c r="D19" i="3"/>
  <c r="J25" i="1"/>
  <c r="C19" i="3"/>
  <c r="I25" i="1"/>
  <c r="B19" i="3"/>
  <c r="K65" i="1"/>
  <c r="D56" i="3"/>
  <c r="J65" i="1"/>
  <c r="C56" i="3"/>
  <c r="I65" i="1"/>
  <c r="B56" i="3"/>
  <c r="K59" i="1"/>
  <c r="K60" i="1"/>
  <c r="K61" i="1"/>
  <c r="D52" i="3"/>
  <c r="J59" i="1"/>
  <c r="J60" i="1"/>
  <c r="J61" i="1"/>
  <c r="C52" i="3"/>
  <c r="I59" i="1"/>
  <c r="I60" i="1"/>
  <c r="I61" i="1"/>
  <c r="B52" i="3"/>
  <c r="K57" i="1"/>
  <c r="D50" i="3"/>
  <c r="J57" i="1"/>
  <c r="C50" i="3"/>
  <c r="I57" i="1"/>
  <c r="B50" i="3"/>
  <c r="K54" i="1"/>
  <c r="D47" i="3"/>
  <c r="J54" i="1"/>
  <c r="C47" i="3"/>
  <c r="I54" i="1"/>
  <c r="B47" i="3"/>
  <c r="K55" i="1"/>
  <c r="D48" i="3"/>
  <c r="J55" i="1"/>
  <c r="C48" i="3"/>
  <c r="I55" i="1"/>
  <c r="B48" i="3"/>
  <c r="K53" i="1"/>
  <c r="D46" i="3"/>
  <c r="J53" i="1"/>
  <c r="C46" i="3"/>
  <c r="I53" i="1"/>
  <c r="B46" i="3"/>
  <c r="K52" i="1"/>
  <c r="D45" i="3"/>
  <c r="J52" i="1"/>
  <c r="C45" i="3"/>
  <c r="I52" i="1"/>
  <c r="B45" i="3"/>
  <c r="K51" i="1"/>
  <c r="D44" i="3"/>
  <c r="J51" i="1"/>
  <c r="C44" i="3"/>
  <c r="I51" i="1"/>
  <c r="B44" i="3"/>
  <c r="K50" i="1"/>
  <c r="D43" i="3"/>
  <c r="J50" i="1"/>
  <c r="C43" i="3"/>
  <c r="I50" i="1"/>
  <c r="B43" i="3"/>
  <c r="K49" i="1"/>
  <c r="D42" i="3"/>
  <c r="J49" i="1"/>
  <c r="C42" i="3"/>
  <c r="I49" i="1"/>
  <c r="B42" i="3"/>
  <c r="K48" i="1"/>
  <c r="D41" i="3"/>
  <c r="J48" i="1"/>
  <c r="C41" i="3"/>
  <c r="I48" i="1"/>
  <c r="B41" i="3"/>
  <c r="K47" i="1"/>
  <c r="D40" i="3"/>
  <c r="J47" i="1"/>
  <c r="C40" i="3"/>
  <c r="I47" i="1"/>
  <c r="B40" i="3"/>
  <c r="K46" i="1"/>
  <c r="D39" i="3"/>
  <c r="J46" i="1"/>
  <c r="C39" i="3"/>
  <c r="I46" i="1"/>
  <c r="B39" i="3"/>
  <c r="K44" i="1"/>
  <c r="D37" i="3"/>
  <c r="J44" i="1"/>
  <c r="C37" i="3"/>
  <c r="I44" i="1"/>
  <c r="B37" i="3"/>
  <c r="K45" i="1"/>
  <c r="D38" i="3"/>
  <c r="J45" i="1"/>
  <c r="C38" i="3"/>
  <c r="I45" i="1"/>
  <c r="B38" i="3"/>
  <c r="K34" i="1"/>
  <c r="D28" i="3"/>
  <c r="J34" i="1"/>
  <c r="C28" i="3"/>
  <c r="I34" i="1"/>
  <c r="B28" i="3"/>
  <c r="K42" i="1"/>
  <c r="K43" i="1"/>
  <c r="D36" i="3"/>
  <c r="J42" i="1"/>
  <c r="J43" i="1"/>
  <c r="C36" i="3"/>
  <c r="I42" i="1"/>
  <c r="I43" i="1"/>
  <c r="B36" i="3"/>
  <c r="K41" i="1"/>
  <c r="D35" i="3"/>
  <c r="J41" i="1"/>
  <c r="C35" i="3"/>
  <c r="I41" i="1"/>
  <c r="B35" i="3"/>
  <c r="K40" i="1"/>
  <c r="D34" i="3"/>
  <c r="J40" i="1"/>
  <c r="C34" i="3"/>
  <c r="I40" i="1"/>
  <c r="B34" i="3"/>
  <c r="K39" i="1"/>
  <c r="D33" i="3"/>
  <c r="J39" i="1"/>
  <c r="C33" i="3"/>
  <c r="I39" i="1"/>
  <c r="B33" i="3"/>
  <c r="K81" i="1"/>
  <c r="D69" i="3"/>
  <c r="J81" i="1"/>
  <c r="C69" i="3"/>
  <c r="I81" i="1"/>
  <c r="B69" i="3"/>
  <c r="K38" i="1"/>
  <c r="D32" i="3"/>
  <c r="J38" i="1"/>
  <c r="C32" i="3"/>
  <c r="I38" i="1"/>
  <c r="B32" i="3"/>
  <c r="K37" i="1"/>
  <c r="D31" i="3"/>
  <c r="J37" i="1"/>
  <c r="C31" i="3"/>
  <c r="I37" i="1"/>
  <c r="B31" i="3"/>
  <c r="K82" i="1"/>
  <c r="K83" i="1"/>
  <c r="D70" i="3"/>
  <c r="J82" i="1"/>
  <c r="J83" i="1"/>
  <c r="C70" i="3"/>
  <c r="I82" i="1"/>
  <c r="I83" i="1"/>
  <c r="B70" i="3"/>
  <c r="K64" i="1"/>
  <c r="D55" i="3"/>
  <c r="J64" i="1"/>
  <c r="C55" i="3"/>
  <c r="I64" i="1"/>
  <c r="B55" i="3"/>
  <c r="K36" i="1"/>
  <c r="D30" i="3"/>
  <c r="J36" i="1"/>
  <c r="C30" i="3"/>
  <c r="I36" i="1"/>
  <c r="B30" i="3"/>
  <c r="K35" i="1"/>
  <c r="D29" i="3"/>
  <c r="J35" i="1"/>
  <c r="C29" i="3"/>
  <c r="I35" i="1"/>
  <c r="B29" i="3"/>
  <c r="K32" i="1"/>
  <c r="D26" i="3"/>
  <c r="J32" i="1"/>
  <c r="C26" i="3"/>
  <c r="I32" i="1"/>
  <c r="B26" i="3"/>
  <c r="K31" i="1"/>
  <c r="D25" i="3"/>
  <c r="J31" i="1"/>
  <c r="C25" i="3"/>
  <c r="I31" i="1"/>
  <c r="B25" i="3"/>
  <c r="K30" i="1"/>
  <c r="D24" i="3"/>
  <c r="J30" i="1"/>
  <c r="C24" i="3"/>
  <c r="I30" i="1"/>
  <c r="B24" i="3"/>
  <c r="K29" i="1"/>
  <c r="D23" i="3"/>
  <c r="J29" i="1"/>
  <c r="C23" i="3"/>
  <c r="I29" i="1"/>
  <c r="B23" i="3"/>
  <c r="K28" i="1"/>
  <c r="D22" i="3"/>
  <c r="J28" i="1"/>
  <c r="C22" i="3"/>
  <c r="I28" i="1"/>
  <c r="B22" i="3"/>
  <c r="K27" i="1"/>
  <c r="D21" i="3"/>
  <c r="J27" i="1"/>
  <c r="C21" i="3"/>
  <c r="I27" i="1"/>
  <c r="B21" i="3"/>
  <c r="K26" i="1"/>
  <c r="D20" i="3"/>
  <c r="J26" i="1"/>
  <c r="C20" i="3"/>
  <c r="I26" i="1"/>
  <c r="B20" i="3"/>
  <c r="K24" i="1"/>
  <c r="D18" i="3"/>
  <c r="J24" i="1"/>
  <c r="C18" i="3"/>
  <c r="I24" i="1"/>
  <c r="B18" i="3"/>
  <c r="K23" i="1"/>
  <c r="D17" i="3"/>
  <c r="J23" i="1"/>
  <c r="C17" i="3"/>
  <c r="I23" i="1"/>
  <c r="B17" i="3"/>
  <c r="K22" i="1"/>
  <c r="D16" i="3"/>
  <c r="J22" i="1"/>
  <c r="C16" i="3"/>
  <c r="I22" i="1"/>
  <c r="B16" i="3"/>
  <c r="K21" i="1"/>
  <c r="D15" i="3"/>
  <c r="J21" i="1"/>
  <c r="C15" i="3"/>
  <c r="I21" i="1"/>
  <c r="B15" i="3"/>
  <c r="K33" i="1"/>
  <c r="D27" i="3"/>
  <c r="J33" i="1"/>
  <c r="C27" i="3"/>
  <c r="I33" i="1"/>
  <c r="B27" i="3"/>
  <c r="K20" i="1"/>
  <c r="D14" i="3"/>
  <c r="J20" i="1"/>
  <c r="C14" i="3"/>
  <c r="I20" i="1"/>
  <c r="B14" i="3"/>
  <c r="K19" i="1"/>
  <c r="D13" i="3"/>
  <c r="J19" i="1"/>
  <c r="C13" i="3"/>
  <c r="I19" i="1"/>
  <c r="B13" i="3"/>
  <c r="K18" i="1"/>
  <c r="D12" i="3"/>
  <c r="J18" i="1"/>
  <c r="C12" i="3"/>
  <c r="I18" i="1"/>
  <c r="B12" i="3"/>
  <c r="K17" i="1"/>
  <c r="D11" i="3"/>
  <c r="J17" i="1"/>
  <c r="C11" i="3"/>
  <c r="I17" i="1"/>
  <c r="B11" i="3"/>
  <c r="K16" i="1"/>
  <c r="D10" i="3"/>
  <c r="J16" i="1"/>
  <c r="C10" i="3"/>
  <c r="I16" i="1"/>
  <c r="B10" i="3"/>
  <c r="K56" i="1"/>
  <c r="D49" i="3"/>
  <c r="J56" i="1"/>
  <c r="C49" i="3"/>
  <c r="I56" i="1"/>
  <c r="B49" i="3"/>
  <c r="K15" i="1"/>
  <c r="D9" i="3"/>
  <c r="J15" i="1"/>
  <c r="C9" i="3"/>
  <c r="I15" i="1"/>
  <c r="B9" i="3"/>
  <c r="K11" i="1"/>
  <c r="K12" i="1"/>
  <c r="K13" i="1"/>
  <c r="K14" i="1"/>
  <c r="D8" i="3"/>
  <c r="J11" i="1"/>
  <c r="J12" i="1"/>
  <c r="J13" i="1"/>
  <c r="J14" i="1"/>
  <c r="C8" i="3"/>
  <c r="I11" i="1"/>
  <c r="I12" i="1"/>
  <c r="I13" i="1"/>
  <c r="I14" i="1"/>
  <c r="B8" i="3"/>
  <c r="K9" i="1"/>
  <c r="D6" i="3"/>
  <c r="J9" i="1"/>
  <c r="C6" i="3"/>
  <c r="I9" i="1"/>
  <c r="B6" i="3"/>
  <c r="K10" i="1"/>
  <c r="D7" i="3"/>
  <c r="J10" i="1"/>
  <c r="C7" i="3"/>
  <c r="I10" i="1"/>
  <c r="B7" i="3"/>
  <c r="K5" i="1"/>
  <c r="K6" i="1"/>
  <c r="K7" i="1"/>
  <c r="K8" i="1"/>
  <c r="D5" i="3"/>
  <c r="J5" i="1"/>
  <c r="J6" i="1"/>
  <c r="J7" i="1"/>
  <c r="J8" i="1"/>
  <c r="C5" i="3"/>
  <c r="I5" i="1"/>
  <c r="I6" i="1"/>
  <c r="I7" i="1"/>
  <c r="I8" i="1"/>
  <c r="B5" i="3"/>
  <c r="K4" i="1"/>
  <c r="D4" i="3"/>
  <c r="J4" i="1"/>
  <c r="C4" i="3"/>
  <c r="I4" i="1"/>
  <c r="B4" i="3"/>
  <c r="K3" i="1"/>
  <c r="D3" i="3"/>
  <c r="J3" i="1"/>
  <c r="C3" i="3"/>
  <c r="I3" i="1"/>
  <c r="B3" i="3"/>
  <c r="K2" i="1"/>
  <c r="D2" i="3"/>
  <c r="H73" i="1"/>
  <c r="F268" i="2"/>
  <c r="D17" i="2"/>
  <c r="F162" i="2"/>
  <c r="D16" i="2"/>
  <c r="F107" i="2"/>
  <c r="D18" i="2"/>
  <c r="C18" i="2"/>
  <c r="B18" i="2"/>
  <c r="C17" i="2"/>
  <c r="B17" i="2"/>
  <c r="C16" i="2"/>
  <c r="B16" i="2"/>
  <c r="D15" i="2"/>
  <c r="C15" i="2"/>
  <c r="B15" i="2"/>
  <c r="D14" i="2"/>
  <c r="C14" i="2"/>
  <c r="B14" i="2"/>
  <c r="D13" i="2"/>
  <c r="C13" i="2"/>
  <c r="B13" i="2"/>
  <c r="D7" i="2"/>
  <c r="C7" i="2"/>
  <c r="B7" i="2"/>
  <c r="D6" i="2"/>
  <c r="C6" i="2"/>
  <c r="B6" i="2"/>
  <c r="P5" i="2"/>
  <c r="N5" i="2"/>
  <c r="D5" i="2"/>
  <c r="C5" i="2"/>
  <c r="B5" i="2"/>
  <c r="D9" i="2"/>
  <c r="C9" i="2"/>
  <c r="B9" i="2"/>
  <c r="D8" i="2"/>
  <c r="C8" i="2"/>
  <c r="B8" i="2"/>
  <c r="C324" i="2"/>
  <c r="C323" i="2"/>
  <c r="F301" i="2"/>
  <c r="C322" i="2"/>
  <c r="B322" i="2"/>
  <c r="C319" i="2"/>
  <c r="B319" i="2"/>
  <c r="C318" i="2"/>
  <c r="B318" i="2"/>
  <c r="C317" i="2"/>
  <c r="B317" i="2"/>
  <c r="C316" i="2"/>
  <c r="B316" i="2"/>
  <c r="C315" i="2"/>
  <c r="B315" i="2"/>
  <c r="C304" i="2"/>
  <c r="B304" i="2"/>
  <c r="C312" i="2"/>
  <c r="B312" i="2"/>
  <c r="C311" i="2"/>
  <c r="B311" i="2"/>
  <c r="C310" i="2"/>
  <c r="B310" i="2"/>
  <c r="C309" i="2"/>
  <c r="B309" i="2"/>
  <c r="C308" i="2"/>
  <c r="B308" i="2"/>
  <c r="C307" i="2"/>
  <c r="B307" i="2"/>
  <c r="C297" i="2"/>
  <c r="C296" i="2"/>
  <c r="C295" i="2"/>
  <c r="B295" i="2"/>
  <c r="F235" i="2"/>
  <c r="C288" i="2"/>
  <c r="B288" i="2"/>
  <c r="C289" i="2"/>
  <c r="B289" i="2"/>
  <c r="C290" i="2"/>
  <c r="B290" i="2"/>
  <c r="F189" i="2"/>
  <c r="C282" i="2"/>
  <c r="B282" i="2"/>
  <c r="C281" i="2"/>
  <c r="B281" i="2"/>
  <c r="C284" i="2"/>
  <c r="B284" i="2"/>
  <c r="C283" i="2"/>
  <c r="B283" i="2"/>
  <c r="C285" i="2"/>
  <c r="B285" i="2"/>
  <c r="C274" i="2"/>
  <c r="B274" i="2"/>
  <c r="C276" i="2"/>
  <c r="B276" i="2"/>
  <c r="C275" i="2"/>
  <c r="B275" i="2"/>
  <c r="C277" i="2"/>
  <c r="B277" i="2"/>
  <c r="C278" i="2"/>
  <c r="B278" i="2"/>
  <c r="C271" i="2"/>
  <c r="B271" i="2"/>
  <c r="C269" i="2"/>
  <c r="C270" i="2"/>
  <c r="B270" i="2"/>
  <c r="C262" i="2"/>
  <c r="C261" i="2"/>
  <c r="C260" i="2"/>
  <c r="C252" i="2"/>
  <c r="B252" i="2"/>
  <c r="C251" i="2"/>
  <c r="B251" i="2"/>
  <c r="C250" i="2"/>
  <c r="B250" i="2"/>
  <c r="C258" i="2"/>
  <c r="B258" i="2"/>
  <c r="C253" i="2"/>
  <c r="B253" i="2"/>
  <c r="F209" i="2"/>
  <c r="B244" i="2"/>
  <c r="B243" i="2"/>
  <c r="B242" i="2"/>
  <c r="B241" i="2"/>
  <c r="B240" i="2"/>
  <c r="B239" i="2"/>
  <c r="C259" i="2"/>
  <c r="B259" i="2"/>
  <c r="C247" i="2"/>
  <c r="B247" i="2"/>
  <c r="C246" i="2"/>
  <c r="B246" i="2"/>
  <c r="C245" i="2"/>
  <c r="B245" i="2"/>
  <c r="C244" i="2"/>
  <c r="C243" i="2"/>
  <c r="C242" i="2"/>
  <c r="C241" i="2"/>
  <c r="C240" i="2"/>
  <c r="C238" i="2"/>
  <c r="B238" i="2"/>
  <c r="C239" i="2"/>
  <c r="C131" i="2"/>
  <c r="C133" i="2"/>
  <c r="C132" i="2"/>
  <c r="F47" i="2"/>
  <c r="F85" i="2"/>
  <c r="F139" i="2"/>
  <c r="F27" i="2"/>
  <c r="J2" i="1"/>
  <c r="I2" i="1"/>
  <c r="B220" i="2"/>
  <c r="B219" i="2"/>
  <c r="B218" i="2"/>
  <c r="B217" i="2"/>
  <c r="B216" i="2"/>
  <c r="B215" i="2"/>
  <c r="B214" i="2"/>
  <c r="B213" i="2"/>
  <c r="B212" i="2"/>
  <c r="B211" i="2"/>
  <c r="B210" i="2"/>
  <c r="B209" i="2"/>
  <c r="B196" i="2"/>
  <c r="B195" i="2"/>
  <c r="B194" i="2"/>
  <c r="B193" i="2"/>
  <c r="B192" i="2"/>
  <c r="B191" i="2"/>
  <c r="B190" i="2"/>
  <c r="B189" i="2"/>
  <c r="B183" i="2"/>
  <c r="B182" i="2"/>
  <c r="B181" i="2"/>
  <c r="B180" i="2"/>
  <c r="B177" i="2"/>
  <c r="B176" i="2"/>
  <c r="B175" i="2"/>
  <c r="B171" i="2"/>
  <c r="B168" i="2"/>
  <c r="B167" i="2"/>
  <c r="B164" i="2"/>
  <c r="B163" i="2"/>
  <c r="B146" i="2"/>
  <c r="B145" i="2"/>
  <c r="B144" i="2"/>
  <c r="B143" i="2"/>
  <c r="B142" i="2"/>
  <c r="B141" i="2"/>
  <c r="B140" i="2"/>
  <c r="B139" i="2"/>
  <c r="B130" i="2"/>
  <c r="B129" i="2"/>
  <c r="B126" i="2"/>
  <c r="B125" i="2"/>
  <c r="B124" i="2"/>
  <c r="B123" i="2"/>
  <c r="B120" i="2"/>
  <c r="B119" i="2"/>
  <c r="B116" i="2"/>
  <c r="B115" i="2"/>
  <c r="B112" i="2"/>
  <c r="B111" i="2"/>
  <c r="B110" i="2"/>
  <c r="B109" i="2"/>
  <c r="B108" i="2"/>
  <c r="B97" i="2"/>
  <c r="B94" i="2"/>
  <c r="B93" i="2"/>
  <c r="B92" i="2"/>
  <c r="B91" i="2"/>
  <c r="B90" i="2"/>
  <c r="B89" i="2"/>
  <c r="B88" i="2"/>
  <c r="B87" i="2"/>
  <c r="B86" i="2"/>
  <c r="B85" i="2"/>
  <c r="B71" i="2"/>
  <c r="B70" i="2"/>
  <c r="B65" i="2"/>
  <c r="B64" i="2"/>
  <c r="B63" i="2"/>
  <c r="B62" i="2"/>
  <c r="B61" i="2"/>
  <c r="B60" i="2"/>
  <c r="B57" i="2"/>
  <c r="B56" i="2"/>
  <c r="B55" i="2"/>
  <c r="B52" i="2"/>
  <c r="B51" i="2"/>
  <c r="B48" i="2"/>
  <c r="F331" i="2"/>
  <c r="B40" i="2"/>
  <c r="B39" i="2"/>
  <c r="B38" i="2"/>
  <c r="B37" i="2"/>
  <c r="B36" i="2"/>
  <c r="B33" i="2"/>
  <c r="B32" i="2"/>
  <c r="B29" i="2"/>
  <c r="B28" i="2"/>
  <c r="C130" i="2"/>
  <c r="C221" i="2"/>
  <c r="C220" i="2"/>
  <c r="C219" i="2"/>
  <c r="C218" i="2"/>
  <c r="C217" i="2"/>
  <c r="C216" i="2"/>
  <c r="C215" i="2"/>
  <c r="C214" i="2"/>
  <c r="C213" i="2"/>
  <c r="C212" i="2"/>
  <c r="C211" i="2"/>
  <c r="C210" i="2"/>
  <c r="C209" i="2"/>
  <c r="C196" i="2"/>
  <c r="C195" i="2"/>
  <c r="C194" i="2"/>
  <c r="C193" i="2"/>
  <c r="C192" i="2"/>
  <c r="C191" i="2"/>
  <c r="C190" i="2"/>
  <c r="C189" i="2"/>
  <c r="C183" i="2"/>
  <c r="C182" i="2"/>
  <c r="C181" i="2"/>
  <c r="C180" i="2"/>
  <c r="C177" i="2"/>
  <c r="C176" i="2"/>
  <c r="C175" i="2"/>
  <c r="C171" i="2"/>
  <c r="C168" i="2"/>
  <c r="C167" i="2"/>
  <c r="C164" i="2"/>
  <c r="C163" i="2"/>
  <c r="C148" i="2"/>
  <c r="C147" i="2"/>
  <c r="C146" i="2"/>
  <c r="C145" i="2"/>
  <c r="C144" i="2"/>
  <c r="C143" i="2"/>
  <c r="C142" i="2"/>
  <c r="C141" i="2"/>
  <c r="C140" i="2"/>
  <c r="C139" i="2"/>
  <c r="C129" i="2"/>
  <c r="C126" i="2"/>
  <c r="C125" i="2"/>
  <c r="C124" i="2"/>
  <c r="C123" i="2"/>
  <c r="C120" i="2"/>
  <c r="C119" i="2"/>
  <c r="C116" i="2"/>
  <c r="C115" i="2"/>
  <c r="C112" i="2"/>
  <c r="C111" i="2"/>
  <c r="C110" i="2"/>
  <c r="C109" i="2"/>
  <c r="C108" i="2"/>
  <c r="C97" i="2"/>
  <c r="C96" i="2"/>
  <c r="C95" i="2"/>
  <c r="C94" i="2"/>
  <c r="C93" i="2"/>
  <c r="C92" i="2"/>
  <c r="C91" i="2"/>
  <c r="C90" i="2"/>
  <c r="C89" i="2"/>
  <c r="C88" i="2"/>
  <c r="C87" i="2"/>
  <c r="C86" i="2"/>
  <c r="C85" i="2"/>
  <c r="C71" i="2"/>
  <c r="C70" i="2"/>
  <c r="C65" i="2"/>
  <c r="C64" i="2"/>
  <c r="C63" i="2"/>
  <c r="C62" i="2"/>
  <c r="C61" i="2"/>
  <c r="C60" i="2"/>
  <c r="C57" i="2"/>
  <c r="C56" i="2"/>
  <c r="C55" i="2"/>
  <c r="C52" i="2"/>
  <c r="C51" i="2"/>
  <c r="C48" i="2"/>
  <c r="C42" i="2"/>
  <c r="C40" i="2"/>
  <c r="C39" i="2"/>
  <c r="C38" i="2"/>
  <c r="C37" i="2"/>
  <c r="C36" i="2"/>
  <c r="C33" i="2"/>
  <c r="C32" i="2"/>
  <c r="C29" i="2"/>
  <c r="C28" i="2"/>
  <c r="H75" i="1"/>
  <c r="G75" i="1"/>
  <c r="H44" i="1"/>
  <c r="G44" i="1"/>
  <c r="H37" i="1"/>
  <c r="G37" i="1"/>
  <c r="H27" i="1"/>
  <c r="G27" i="1"/>
  <c r="H26" i="1"/>
  <c r="G26" i="1"/>
  <c r="H18" i="1"/>
  <c r="G18" i="1"/>
  <c r="H15" i="1"/>
  <c r="G15" i="1"/>
  <c r="C2" i="3"/>
  <c r="B2" i="3"/>
</calcChain>
</file>

<file path=xl/sharedStrings.xml><?xml version="1.0" encoding="utf-8"?>
<sst xmlns="http://schemas.openxmlformats.org/spreadsheetml/2006/main" count="1290" uniqueCount="341">
  <si>
    <t>g</t>
  </si>
  <si>
    <t>ml</t>
  </si>
  <si>
    <t>broccoli</t>
  </si>
  <si>
    <t>kumara</t>
  </si>
  <si>
    <t>chopped potatoes</t>
  </si>
  <si>
    <t>chopped carrots</t>
  </si>
  <si>
    <t>chopped onions</t>
  </si>
  <si>
    <t>minced ginger</t>
  </si>
  <si>
    <t>split peas</t>
  </si>
  <si>
    <t>garlic cloves</t>
  </si>
  <si>
    <t>curry powder</t>
  </si>
  <si>
    <t>garam masala</t>
  </si>
  <si>
    <t>salt</t>
  </si>
  <si>
    <t>kg</t>
  </si>
  <si>
    <t>tsp</t>
  </si>
  <si>
    <t>ground tumeric</t>
  </si>
  <si>
    <t>ground cumin</t>
  </si>
  <si>
    <t>tbs</t>
  </si>
  <si>
    <t>cup</t>
  </si>
  <si>
    <t>scale</t>
  </si>
  <si>
    <t>item</t>
  </si>
  <si>
    <t>1. COOK</t>
  </si>
  <si>
    <t>2. SAUTE</t>
  </si>
  <si>
    <t>3. ADD</t>
  </si>
  <si>
    <t>sauce will form around potatoes and peas</t>
  </si>
  <si>
    <t>SPLIT PEA COMBINATION CURRY</t>
  </si>
  <si>
    <t>•</t>
  </si>
  <si>
    <t>comment</t>
  </si>
  <si>
    <t>RECIPE FOR SATURDAY LUNCH</t>
  </si>
  <si>
    <t>RECIPE FOR SATURDAY DINNER</t>
  </si>
  <si>
    <t>GYPSY SOUP</t>
  </si>
  <si>
    <t>RECIPE FOR SUNDAY LUNCH</t>
  </si>
  <si>
    <t>RECIPE FOR SUNDAY DINNER</t>
  </si>
  <si>
    <t>ITALIAN SOUP</t>
  </si>
  <si>
    <t>RECIPE FOR MONDAY DINNER</t>
  </si>
  <si>
    <t>RECIPE FOR MONDAY LUNCH</t>
  </si>
  <si>
    <t>RECIPE FOR TUESDAY LUNCH</t>
  </si>
  <si>
    <t>RECIPE FOR TUESDAY DINNER</t>
  </si>
  <si>
    <t>RECIPE FOR WEDNESDAY LUNCH</t>
  </si>
  <si>
    <t>RECIPE FOR WEDNESDAY DINNER</t>
  </si>
  <si>
    <t>RECIPE FOR THURSDAY LUNCH</t>
  </si>
  <si>
    <t>RECIPE FOR THURSDAY DINNER</t>
  </si>
  <si>
    <t>RECIPE FOR FRIDAY LUNCH</t>
  </si>
  <si>
    <t>COURGETTE AND CHICKPEA CURRY</t>
  </si>
  <si>
    <t>POTATO, CARROT, AND CORN SOUP</t>
  </si>
  <si>
    <t>BROCCOLI AND TOFU WITH PEANUT SAUCE</t>
  </si>
  <si>
    <t>MISO AND TOFU SOUP</t>
  </si>
  <si>
    <t>RED LENTIL DAL</t>
  </si>
  <si>
    <t>CURRIED KUMARA AND CARROT SOUP</t>
  </si>
  <si>
    <t>THAI STYLE VEGETABLES</t>
  </si>
  <si>
    <t>VEGGIE AND SPLIT PEA SOUP</t>
  </si>
  <si>
    <t>TBD</t>
  </si>
  <si>
    <t>red lentils</t>
  </si>
  <si>
    <t>oil</t>
  </si>
  <si>
    <t>tins chopped tomatoes</t>
  </si>
  <si>
    <t>water</t>
  </si>
  <si>
    <t>green chili</t>
  </si>
  <si>
    <t>minced green chili</t>
  </si>
  <si>
    <t>black mustard seeds</t>
  </si>
  <si>
    <t>cumin seeds</t>
  </si>
  <si>
    <t>itemNames</t>
  </si>
  <si>
    <t>unitNames</t>
  </si>
  <si>
    <t>measured
qty</t>
  </si>
  <si>
    <t>required
units</t>
  </si>
  <si>
    <t>reference
amt</t>
  </si>
  <si>
    <t>reference
units</t>
  </si>
  <si>
    <t>reference servings</t>
  </si>
  <si>
    <t>required servings</t>
  </si>
  <si>
    <t>l</t>
  </si>
  <si>
    <t>vegetable stock</t>
  </si>
  <si>
    <t>wakame</t>
  </si>
  <si>
    <t>miso</t>
  </si>
  <si>
    <t>thinly sliced carrots</t>
  </si>
  <si>
    <t>thinly sliced celery stalks</t>
  </si>
  <si>
    <t>tofu</t>
  </si>
  <si>
    <t>celery</t>
  </si>
  <si>
    <t>carrots</t>
  </si>
  <si>
    <t>onions</t>
  </si>
  <si>
    <t>potatoes</t>
  </si>
  <si>
    <t>zucchini</t>
  </si>
  <si>
    <t>garlic</t>
  </si>
  <si>
    <t>ginger</t>
  </si>
  <si>
    <t>tomatoes</t>
  </si>
  <si>
    <t>white cabbages</t>
  </si>
  <si>
    <t>list
name</t>
  </si>
  <si>
    <t>tofu, cut into small cubes</t>
  </si>
  <si>
    <t>tins creamed corn</t>
  </si>
  <si>
    <t>dijon mustard</t>
  </si>
  <si>
    <t>nutritional yeast</t>
  </si>
  <si>
    <t>olive oil</t>
  </si>
  <si>
    <t>Dunedin 2017 p. 5</t>
  </si>
  <si>
    <t>fresh corriander</t>
  </si>
  <si>
    <t>chili powder</t>
  </si>
  <si>
    <t>ground black pepper</t>
  </si>
  <si>
    <t>Dunedin 2017 p. 12</t>
  </si>
  <si>
    <t>Dunedin 2017, p. 10</t>
  </si>
  <si>
    <t>chopped fresh chives</t>
  </si>
  <si>
    <t>fresh chives</t>
  </si>
  <si>
    <t>Dunedin 2017, p. 8</t>
  </si>
  <si>
    <t>tins chickpeas</t>
  </si>
  <si>
    <t>sprigs fresh corriander</t>
  </si>
  <si>
    <t>sprigs fresh rosemary</t>
  </si>
  <si>
    <t>sprigs fresh thyme</t>
  </si>
  <si>
    <t>bay leaves</t>
  </si>
  <si>
    <t>fresh rosemary</t>
  </si>
  <si>
    <t>fresh thyme</t>
  </si>
  <si>
    <t>silverbeet</t>
  </si>
  <si>
    <t>thinly sliced silverbeet</t>
  </si>
  <si>
    <t>Dunedin 2016, p.13</t>
  </si>
  <si>
    <t>Dunedin 2016, p.14</t>
  </si>
  <si>
    <t>Dunedin 2016, p.11</t>
  </si>
  <si>
    <t>chickpeas</t>
  </si>
  <si>
    <t>dried chickpeas</t>
  </si>
  <si>
    <t>dried red lentils</t>
  </si>
  <si>
    <t>diced carrots</t>
  </si>
  <si>
    <t>diced celery stalks</t>
  </si>
  <si>
    <t>diced zucchini</t>
  </si>
  <si>
    <t>thinly sliced white cabbage leaves</t>
  </si>
  <si>
    <t>paprika</t>
  </si>
  <si>
    <t>dried basil</t>
  </si>
  <si>
    <t>cinnamon</t>
  </si>
  <si>
    <t>approximately</t>
  </si>
  <si>
    <t>3. ADD AND STEAM WITH LID ON</t>
  </si>
  <si>
    <t>4. ADD</t>
  </si>
  <si>
    <t>5. COVER AND SIMMER</t>
  </si>
  <si>
    <t>6. ADD</t>
  </si>
  <si>
    <t>7. COVER AND SIMMER</t>
  </si>
  <si>
    <t>adjust seasoning as required</t>
  </si>
  <si>
    <t>peanut butter</t>
  </si>
  <si>
    <t>sliced zucchini</t>
  </si>
  <si>
    <t>tins coconut cream</t>
  </si>
  <si>
    <t>sliced silverbeet leaves</t>
  </si>
  <si>
    <t>shoppingNames</t>
  </si>
  <si>
    <t>to buy
qty</t>
  </si>
  <si>
    <t>to buy
kg</t>
  </si>
  <si>
    <t>to buy
l</t>
  </si>
  <si>
    <t>hot water</t>
  </si>
  <si>
    <t>cider vinegar</t>
  </si>
  <si>
    <t>soy sauce</t>
  </si>
  <si>
    <t>tofu, cut into cubes</t>
  </si>
  <si>
    <t>chopped broccoli</t>
  </si>
  <si>
    <t>peanuts</t>
  </si>
  <si>
    <t>tins coconut milk</t>
  </si>
  <si>
    <t>1. WHISK TOGETHER</t>
  </si>
  <si>
    <t>2. ADD</t>
  </si>
  <si>
    <t>3. GRILL IN GREASED DISH</t>
  </si>
  <si>
    <t>drain first then it will brown more easily -- grilling is just to seal</t>
  </si>
  <si>
    <t>4. SAUTE</t>
  </si>
  <si>
    <t>5. ADD &amp; MIX</t>
  </si>
  <si>
    <t>grilled tofu</t>
  </si>
  <si>
    <t>peanut sauce</t>
  </si>
  <si>
    <t>choppers book</t>
  </si>
  <si>
    <t>what to soak the night before</t>
  </si>
  <si>
    <t>round
to</t>
  </si>
  <si>
    <t>roundTo</t>
  </si>
  <si>
    <t>Recipe 01</t>
  </si>
  <si>
    <t>Recipe 02</t>
  </si>
  <si>
    <t>Recipe 03</t>
  </si>
  <si>
    <t>Recipe 04</t>
  </si>
  <si>
    <t>Recipe 05</t>
  </si>
  <si>
    <t>Recipe 06</t>
  </si>
  <si>
    <t>Recipe 07</t>
  </si>
  <si>
    <t>Recipe 08</t>
  </si>
  <si>
    <t>Recipe 09</t>
  </si>
  <si>
    <t>Recipe 10</t>
  </si>
  <si>
    <t>Recipe 11</t>
  </si>
  <si>
    <t>Recipe 12</t>
  </si>
  <si>
    <t>recipe01Scale</t>
  </si>
  <si>
    <t>recipe02Scale</t>
  </si>
  <si>
    <t>measured
kg</t>
  </si>
  <si>
    <t>measured
l</t>
  </si>
  <si>
    <t>calculated
kg/qty</t>
  </si>
  <si>
    <t>calculated
l/qty</t>
  </si>
  <si>
    <t>item
kg/qty</t>
  </si>
  <si>
    <t>item
l/qty</t>
  </si>
  <si>
    <t>reference
kg</t>
  </si>
  <si>
    <t>reference
l</t>
  </si>
  <si>
    <t>recipe03Scale</t>
  </si>
  <si>
    <t>recipe04Scale</t>
  </si>
  <si>
    <t>recipe05Scale</t>
  </si>
  <si>
    <t>recipe06Scale</t>
  </si>
  <si>
    <t>recipe07Scale</t>
  </si>
  <si>
    <t>recipe08Scale</t>
  </si>
  <si>
    <t>recipe09Scale</t>
  </si>
  <si>
    <t>recipe10Scale</t>
  </si>
  <si>
    <t>recipe11Scale</t>
  </si>
  <si>
    <t>recipe12Scale</t>
  </si>
  <si>
    <t>recipe item
name</t>
  </si>
  <si>
    <t>list item
name</t>
  </si>
  <si>
    <t>GLOSSARY OF TERMS</t>
  </si>
  <si>
    <t>Cubed: Cut into cubes the size of your thumbnail</t>
  </si>
  <si>
    <t>Minced: Cut into pieces the size of a match head</t>
  </si>
  <si>
    <t>Heat the oil, add the carrots and celery and stir often for 15 minutes or until softened.</t>
  </si>
  <si>
    <t>Puree or mash half the beans in a little cold water.</t>
  </si>
  <si>
    <t>Add the tomatoes, the pureed/mashed and whole beans, stock, bay leaf, rosemary and thyme, and simmer gently for about 1 hour.</t>
  </si>
  <si>
    <t>Remove the sprigs of rosemary, thyme and the bay leaf and add salt and pepper to taste.</t>
  </si>
  <si>
    <t>Add chopped greens to the soup when it has cooked for about an hour and cook for 10 more minutes.</t>
  </si>
  <si>
    <t>Heat water in large saucepan, add  stock cubes and break up with wooden spoon until mostly dissolved.</t>
  </si>
  <si>
    <t>Add potatoes and carrots (add more water if necessary to completely cover vegetables).</t>
  </si>
  <si>
    <t>Add chives to garnish.</t>
  </si>
  <si>
    <t>Use a potato masher to roughly mash some of the soup, making sure to leave “whole bits” of potato and carrot as well.</t>
  </si>
  <si>
    <t>Add creamed corn and Dijon mustard to soup and stir well.</t>
  </si>
  <si>
    <t>Put lid on and cook until vegetables are very soft, about 15 minutes or so.</t>
  </si>
  <si>
    <t>Then add cumin powder and Braggs nutritional yeast and heat gently for another 5 or 10 minutes or so.</t>
  </si>
  <si>
    <t>Add olive oil.</t>
  </si>
  <si>
    <t>Taste and adjust seasoning (e.g. bit more cumin or mustard or salt as needed).</t>
  </si>
  <si>
    <t>1.</t>
  </si>
  <si>
    <t>2.</t>
  </si>
  <si>
    <t>3.</t>
  </si>
  <si>
    <t>4.</t>
  </si>
  <si>
    <t>5.</t>
  </si>
  <si>
    <t>6.</t>
  </si>
  <si>
    <t>7.</t>
  </si>
  <si>
    <t>8.</t>
  </si>
  <si>
    <t>9.</t>
  </si>
  <si>
    <t>Sweat (fry without oil) the ginger, carrots, celery, and cabbage for 5 minutes.</t>
  </si>
  <si>
    <t>Add stock and bring to boil. Reduce heat and simmer for 10-20 minutes.</t>
  </si>
  <si>
    <t>Add tofu and simmer for a further five minutes.</t>
  </si>
  <si>
    <t>Meanwhile, rinse and soak the wakame for five minutes in cold water, drain and set aside.</t>
  </si>
  <si>
    <t>Just before serving, dissolve the miso in a bowl with a little of the broth and add to the soup with the wakame.</t>
  </si>
  <si>
    <t>Before serving, taste and add one more dissolved Tablespoonful of miso if needed, and sea salt or pepper to taste.</t>
  </si>
  <si>
    <t>Fry turmeric and lentils in oil for 30 seconds on medium heat.</t>
  </si>
  <si>
    <t>Wash and drain lentils well. Blot with paper towels or clean tea towels to get as dry as possible.</t>
  </si>
  <si>
    <t>Add drained tomatoes and chopped zucchinis and fry for 1 more minute.</t>
  </si>
  <si>
    <t>Add water, salt, green chillis and fresh ginger.</t>
  </si>
  <si>
    <t>Bring to boil over high heat, then cover, lower heat, and let dahl simmer for 20 minutes or until lentils have dissolved into a thick soup porridge.</t>
  </si>
  <si>
    <t>Set aside. (May need to add more water).</t>
  </si>
  <si>
    <t>When the mixture begins to crackle, add to pot of dahl.</t>
  </si>
  <si>
    <t>Garnish with fresh coriander leaves.</t>
  </si>
  <si>
    <t>In a small pan add second amount of oil. When oil is hot, add cumin seeds and black mustard seeds. WATCH CAREFULLY TO MAKE SURE IT DOESN’T BURN!</t>
  </si>
  <si>
    <t>1. IN A LARGE POT, SAUTE LIGHTLY:</t>
  </si>
  <si>
    <t>BROWN RICE?</t>
  </si>
  <si>
    <t>2. STIR IN:</t>
  </si>
  <si>
    <t>3. ADD AND SIMMER 10 MINUTES:</t>
  </si>
  <si>
    <t>4. ADD AND COOK UNTIL SLIGHTLY CRUNCHY:</t>
  </si>
  <si>
    <t>5. MIX IN:</t>
  </si>
  <si>
    <t>ChCh, Mon4 Evening</t>
  </si>
  <si>
    <t>ChCh, Tue5 Lunch</t>
  </si>
  <si>
    <t>1. SAUTE UNTIL SOFTENED:</t>
  </si>
  <si>
    <t>chopped celery stalks</t>
  </si>
  <si>
    <t>ground corriander</t>
  </si>
  <si>
    <t>2. ADD AND SIMMER:</t>
  </si>
  <si>
    <t>chopped kumara</t>
  </si>
  <si>
    <t>tins black beans</t>
  </si>
  <si>
    <t>3. MASH.</t>
  </si>
  <si>
    <t>4. ADD:</t>
  </si>
  <si>
    <t>lemons</t>
  </si>
  <si>
    <t>cucumbers</t>
  </si>
  <si>
    <t>cauliflowers</t>
  </si>
  <si>
    <t>green capsicums</t>
  </si>
  <si>
    <t>lettuces</t>
  </si>
  <si>
    <t>chopped cauliflowers</t>
  </si>
  <si>
    <t>chopped green capsicums</t>
  </si>
  <si>
    <t>tomatos</t>
  </si>
  <si>
    <t>This is a thick soup so don't add too much water at the beginning.</t>
  </si>
  <si>
    <t>5. BRING TO BOIL AND TURN OFF HEAT.</t>
  </si>
  <si>
    <t>ChCh, Sun3 Lunch</t>
  </si>
  <si>
    <t>tamari</t>
  </si>
  <si>
    <t>1. MIX AND GRILL IN OVEN:</t>
  </si>
  <si>
    <t>sesame oil</t>
  </si>
  <si>
    <t>thai green curry</t>
  </si>
  <si>
    <t>yellow capsicums</t>
  </si>
  <si>
    <t>chopped yellow capsicums</t>
  </si>
  <si>
    <t>sliced celery stalks</t>
  </si>
  <si>
    <t>notes</t>
  </si>
  <si>
    <t>tins bamboo</t>
  </si>
  <si>
    <t>200g</t>
  </si>
  <si>
    <t>limes</t>
  </si>
  <si>
    <t>green beans</t>
  </si>
  <si>
    <t>250g</t>
  </si>
  <si>
    <t>2. SAUTE LIGHTLY IN A BIG POT:</t>
  </si>
  <si>
    <t>3. ADD AND COOK UNTIL SLIGHTLY CRUNCHY:</t>
  </si>
  <si>
    <t>5. BRING UP TO TEMPERATURE (DON'T BOIL) AND TURN OFF HEAT.</t>
  </si>
  <si>
    <t>6. ADD:</t>
  </si>
  <si>
    <t>cashew nuts</t>
  </si>
  <si>
    <t>ChCh, FirstDinnerThurs</t>
  </si>
  <si>
    <t>2. IN A LARGE POT:</t>
  </si>
  <si>
    <t>1. COOK UNTIL SOFT AND DRAIN:</t>
  </si>
  <si>
    <t>pumpkins</t>
  </si>
  <si>
    <t>+ condiment qty</t>
  </si>
  <si>
    <t>chopped pumpkins</t>
  </si>
  <si>
    <t>chopped silverbeet leaves</t>
  </si>
  <si>
    <t>3. ADD AND STIR TO KEEP FROM STICKING:</t>
  </si>
  <si>
    <t>6. BRING UP TO TEMPERATURE (DON'T BOIL) AND TURN OFF HEAT.</t>
  </si>
  <si>
    <t>DAILY SAFE RECIPE</t>
  </si>
  <si>
    <t>MARINATED TOFU</t>
  </si>
  <si>
    <t>Recipe 13</t>
  </si>
  <si>
    <t>recipe13Scale</t>
  </si>
  <si>
    <t>MARINADE</t>
  </si>
  <si>
    <t>ozm</t>
  </si>
  <si>
    <t>gluten free soy sauce</t>
  </si>
  <si>
    <t>+ condiment qty?</t>
  </si>
  <si>
    <t>lemon juice</t>
  </si>
  <si>
    <t>rice wine vinegar</t>
  </si>
  <si>
    <t>additional water to cover tofu, if necessary</t>
  </si>
  <si>
    <t>VEGGIES</t>
  </si>
  <si>
    <t>chopped zucchini</t>
  </si>
  <si>
    <t>white mushrooms</t>
  </si>
  <si>
    <t>chopped white mushrooms</t>
  </si>
  <si>
    <t>sliced carrots</t>
  </si>
  <si>
    <t>sliced yellow capsicums</t>
  </si>
  <si>
    <t>Place two layers of paper towels on a plate and place the tofu on the towels. Top with two more layers of paper towels and another plate. Place a can or heavy bowl on top of the plate to weigh it down. Let sit for about 10-15 minutes. The tofu will release quite a bit of liquid.</t>
  </si>
  <si>
    <t>Cut pressed tofu into 1/2 inch cubes or slightly larger slices. Place in  a shallow baking pan.</t>
  </si>
  <si>
    <t>tofu, cut into slabs</t>
  </si>
  <si>
    <t>Combine marinade ingredients and pour over the tofu. Turn the tofu over to make sure it's covered with the marinade. Cover the baking pan with plastic wrap and place in the refrigerator for at least 30 minutes, preferably a few hours or overnight. Turn the tofu periodically for even marinating.</t>
  </si>
  <si>
    <t>To cook: heat oil in a nonstick skillet over medium-high heat. Remove half of the tofu from the marinade and place in the skillet. It will probably spatter and splutter a bit, so use a spatter screen if you have one. Let the tofu cook until golden, about 3-5 minutes. Lower heat if necessary to prevent burning. Turn tofu and cook on the other side until golden. Remove and place on a plate, cover, and keep warm while cooking the remaining tofu. Repeat with second half of tofu. Keep warm until ready to serve.</t>
  </si>
  <si>
    <t>Chopped: Cut into pieces the size of your thumbnail</t>
  </si>
  <si>
    <t>Diced: Cut into pieces the size of your little fingernail</t>
  </si>
  <si>
    <t>porridge</t>
  </si>
  <si>
    <t>salad</t>
  </si>
  <si>
    <t>rice</t>
  </si>
  <si>
    <t>bread</t>
  </si>
  <si>
    <t>cheese</t>
  </si>
  <si>
    <t>etc</t>
  </si>
  <si>
    <t>required
amt</t>
  </si>
  <si>
    <t>dried split peas</t>
  </si>
  <si>
    <t>?</t>
  </si>
  <si>
    <t>prep
methods</t>
  </si>
  <si>
    <t>prep
method</t>
  </si>
  <si>
    <t>chop</t>
  </si>
  <si>
    <t>soak</t>
  </si>
  <si>
    <t>prepMethods</t>
  </si>
  <si>
    <t>unit
names</t>
  </si>
  <si>
    <t>chop
amt</t>
  </si>
  <si>
    <t>chop
units</t>
  </si>
  <si>
    <t>chop
item</t>
  </si>
  <si>
    <t>needs
chop</t>
  </si>
  <si>
    <t>needs
soak</t>
  </si>
  <si>
    <t>soak
amt</t>
  </si>
  <si>
    <t>soak
units</t>
  </si>
  <si>
    <t>soak
item</t>
  </si>
  <si>
    <t>, soaked by kitchen manager the night before (rinse and drain first)</t>
  </si>
  <si>
    <t xml:space="preserve"> (50 minutes or so)</t>
  </si>
  <si>
    <t>, to taste</t>
  </si>
  <si>
    <t>, if required</t>
  </si>
  <si>
    <t>, for garnish</t>
  </si>
  <si>
    <t>, for frying cumin and black mustard seeds</t>
  </si>
  <si>
    <t>, for frying lentils and tumeric</t>
  </si>
  <si>
    <t>, this soup is thick so don't add too much!</t>
  </si>
  <si>
    <t>, drained?</t>
  </si>
  <si>
    <t>, juiced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</si>
</sst>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9" x14ac:knownFonts="1">
    <font>
      <sz val="11"/>
      <color theme="1"/>
      <name val="Calibri"/>
      <family val="2"/>
      <scheme val="minor"/>
    </font>
    <font>
      <b/>
      <sz val="10"/>
      <color theme="1"/>
      <name val="Calibri"/>
      <family val="2"/>
      <scheme val="minor"/>
    </font>
    <font>
      <sz val="10"/>
      <color theme="1"/>
      <name val="Calibri"/>
      <family val="2"/>
      <scheme val="minor"/>
    </font>
    <font>
      <sz val="10"/>
      <color theme="9" tint="-0.499984740745262"/>
      <name val="Calibri"/>
      <family val="2"/>
      <scheme val="minor"/>
    </font>
    <font>
      <b/>
      <sz val="9"/>
      <color theme="1"/>
      <name val="Calibri"/>
      <family val="2"/>
      <scheme val="minor"/>
    </font>
    <font>
      <sz val="9"/>
      <color theme="1"/>
      <name val="Calibri"/>
      <family val="2"/>
      <scheme val="minor"/>
    </font>
    <font>
      <sz val="9"/>
      <color theme="9" tint="-0.499984740745262"/>
      <name val="Calibri"/>
      <family val="2"/>
      <scheme val="minor"/>
    </font>
    <font>
      <b/>
      <sz val="12"/>
      <color theme="1"/>
      <name val="Arial"/>
      <family val="2"/>
    </font>
    <font>
      <sz val="12"/>
      <color theme="1"/>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9" tint="0.3999450666829432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0" tint="-0.249977111117893"/>
        <bgColor indexed="64"/>
      </patternFill>
    </fill>
  </fills>
  <borders count="27">
    <border>
      <left/>
      <right/>
      <top/>
      <bottom/>
      <diagonal/>
    </border>
    <border>
      <left/>
      <right/>
      <top style="thick">
        <color theme="9" tint="0.39994506668294322"/>
      </top>
      <bottom/>
      <diagonal/>
    </border>
    <border>
      <left/>
      <right/>
      <top/>
      <bottom style="thick">
        <color theme="9" tint="0.39994506668294322"/>
      </bottom>
      <diagonal/>
    </border>
    <border>
      <left style="medium">
        <color theme="9" tint="0.39994506668294322"/>
      </left>
      <right style="medium">
        <color theme="9" tint="0.39994506668294322"/>
      </right>
      <top/>
      <bottom style="medium">
        <color theme="9" tint="0.39994506668294322"/>
      </bottom>
      <diagonal/>
    </border>
    <border>
      <left style="medium">
        <color theme="9" tint="0.39991454817346722"/>
      </left>
      <right style="medium">
        <color theme="9" tint="0.39991454817346722"/>
      </right>
      <top style="medium">
        <color theme="9" tint="0.39991454817346722"/>
      </top>
      <bottom/>
      <diagonal/>
    </border>
    <border>
      <left style="medium">
        <color theme="9" tint="0.39991454817346722"/>
      </left>
      <right style="medium">
        <color theme="9" tint="0.39991454817346722"/>
      </right>
      <top/>
      <bottom/>
      <diagonal/>
    </border>
    <border>
      <left/>
      <right style="thick">
        <color theme="9" tint="0.39991454817346722"/>
      </right>
      <top/>
      <bottom/>
      <diagonal/>
    </border>
    <border>
      <left style="medium">
        <color theme="9" tint="0.39985351115451523"/>
      </left>
      <right style="medium">
        <color theme="9" tint="0.39985351115451523"/>
      </right>
      <top style="medium">
        <color theme="9" tint="0.39985351115451523"/>
      </top>
      <bottom style="medium">
        <color theme="9" tint="0.39985351115451523"/>
      </bottom>
      <diagonal/>
    </border>
    <border>
      <left/>
      <right style="medium">
        <color theme="9" tint="0.39988402966399123"/>
      </right>
      <top style="medium">
        <color theme="9" tint="0.39988402966399123"/>
      </top>
      <bottom style="medium">
        <color theme="9" tint="0.39988402966399123"/>
      </bottom>
      <diagonal/>
    </border>
    <border>
      <left/>
      <right style="thick">
        <color theme="9" tint="0.39991454817346722"/>
      </right>
      <top style="thick">
        <color theme="9" tint="0.39994506668294322"/>
      </top>
      <bottom/>
      <diagonal/>
    </border>
    <border>
      <left/>
      <right style="thick">
        <color theme="9" tint="0.39991454817346722"/>
      </right>
      <top/>
      <bottom style="thick">
        <color theme="9" tint="0.39994506668294322"/>
      </bottom>
      <diagonal/>
    </border>
    <border>
      <left/>
      <right/>
      <top style="thick">
        <color theme="9" tint="0.39988402966399123"/>
      </top>
      <bottom/>
      <diagonal/>
    </border>
    <border>
      <left/>
      <right/>
      <top/>
      <bottom style="thick">
        <color theme="9" tint="0.39988402966399123"/>
      </bottom>
      <diagonal/>
    </border>
    <border>
      <left/>
      <right style="thick">
        <color theme="9" tint="0.39988402966399123"/>
      </right>
      <top style="thick">
        <color theme="9" tint="0.39991454817346722"/>
      </top>
      <bottom/>
      <diagonal/>
    </border>
    <border>
      <left/>
      <right style="thick">
        <color theme="9" tint="0.39988402966399123"/>
      </right>
      <top/>
      <bottom/>
      <diagonal/>
    </border>
    <border>
      <left/>
      <right style="thick">
        <color theme="9" tint="0.39988402966399123"/>
      </right>
      <top/>
      <bottom style="thick">
        <color theme="9" tint="0.39991454817346722"/>
      </bottom>
      <diagonal/>
    </border>
    <border>
      <left style="medium">
        <color theme="9" tint="0.39994506668294322"/>
      </left>
      <right/>
      <top style="medium">
        <color theme="9" tint="0.39994506668294322"/>
      </top>
      <bottom/>
      <diagonal/>
    </border>
    <border>
      <left style="medium">
        <color theme="9" tint="0.39994506668294322"/>
      </left>
      <right/>
      <top/>
      <bottom/>
      <diagonal/>
    </border>
    <border>
      <left style="medium">
        <color theme="9" tint="0.39994506668294322"/>
      </left>
      <right/>
      <top/>
      <bottom style="medium">
        <color theme="9" tint="0.39994506668294322"/>
      </bottom>
      <diagonal/>
    </border>
    <border>
      <left style="medium">
        <color theme="9" tint="0.39991454817346722"/>
      </left>
      <right/>
      <top style="medium">
        <color theme="9" tint="0.39991454817346722"/>
      </top>
      <bottom/>
      <diagonal/>
    </border>
    <border>
      <left/>
      <right/>
      <top style="medium">
        <color theme="9" tint="0.39991454817346722"/>
      </top>
      <bottom/>
      <diagonal/>
    </border>
    <border>
      <left/>
      <right style="medium">
        <color theme="9" tint="0.39991454817346722"/>
      </right>
      <top style="medium">
        <color theme="9" tint="0.39991454817346722"/>
      </top>
      <bottom/>
      <diagonal/>
    </border>
    <border>
      <left style="medium">
        <color theme="9" tint="0.39991454817346722"/>
      </left>
      <right/>
      <top/>
      <bottom/>
      <diagonal/>
    </border>
    <border>
      <left/>
      <right style="medium">
        <color theme="9" tint="0.39991454817346722"/>
      </right>
      <top/>
      <bottom/>
      <diagonal/>
    </border>
    <border>
      <left style="medium">
        <color theme="9" tint="0.39991454817346722"/>
      </left>
      <right/>
      <top/>
      <bottom style="medium">
        <color theme="9" tint="0.39991454817346722"/>
      </bottom>
      <diagonal/>
    </border>
    <border>
      <left/>
      <right/>
      <top/>
      <bottom style="medium">
        <color theme="9" tint="0.39991454817346722"/>
      </bottom>
      <diagonal/>
    </border>
    <border>
      <left/>
      <right style="medium">
        <color theme="9" tint="0.39991454817346722"/>
      </right>
      <top/>
      <bottom style="medium">
        <color theme="9" tint="0.39991454817346722"/>
      </bottom>
      <diagonal/>
    </border>
  </borders>
  <cellStyleXfs count="1">
    <xf numFmtId="0" fontId="0" fillId="0" borderId="0"/>
  </cellStyleXfs>
  <cellXfs count="108">
    <xf numFmtId="0" fontId="0" fillId="0" borderId="0" xfId="0"/>
    <xf numFmtId="0" fontId="2" fillId="2" borderId="0" xfId="0" applyFont="1" applyFill="1"/>
    <xf numFmtId="2" fontId="2" fillId="2" borderId="0" xfId="0" applyNumberFormat="1" applyFont="1" applyFill="1"/>
    <xf numFmtId="2" fontId="2" fillId="2" borderId="0" xfId="0" applyNumberFormat="1" applyFont="1" applyFill="1" applyBorder="1"/>
    <xf numFmtId="0" fontId="2" fillId="2" borderId="0" xfId="0" applyFont="1" applyFill="1" applyBorder="1"/>
    <xf numFmtId="2" fontId="2" fillId="5" borderId="0" xfId="0" applyNumberFormat="1" applyFont="1" applyFill="1" applyBorder="1"/>
    <xf numFmtId="0" fontId="2" fillId="6" borderId="0" xfId="0" applyFont="1" applyFill="1" applyBorder="1"/>
    <xf numFmtId="2" fontId="2" fillId="6" borderId="0" xfId="0" applyNumberFormat="1" applyFont="1" applyFill="1" applyBorder="1"/>
    <xf numFmtId="0" fontId="2" fillId="6" borderId="1" xfId="0" applyFont="1" applyFill="1" applyBorder="1"/>
    <xf numFmtId="2" fontId="2" fillId="2" borderId="2" xfId="0" applyNumberFormat="1" applyFont="1" applyFill="1" applyBorder="1"/>
    <xf numFmtId="0" fontId="3" fillId="2" borderId="3" xfId="0" applyFont="1" applyFill="1" applyBorder="1"/>
    <xf numFmtId="0" fontId="2" fillId="4" borderId="4" xfId="0" applyFont="1" applyFill="1" applyBorder="1"/>
    <xf numFmtId="0" fontId="2" fillId="4" borderId="5" xfId="0" applyFont="1" applyFill="1" applyBorder="1"/>
    <xf numFmtId="2" fontId="1" fillId="2" borderId="0" xfId="0" applyNumberFormat="1" applyFont="1" applyFill="1" applyAlignment="1">
      <alignment horizontal="left" wrapText="1"/>
    </xf>
    <xf numFmtId="0" fontId="1" fillId="2" borderId="0" xfId="0" applyFont="1" applyFill="1" applyAlignment="1">
      <alignment wrapText="1"/>
    </xf>
    <xf numFmtId="2" fontId="1" fillId="2" borderId="0" xfId="0" applyNumberFormat="1" applyFont="1" applyFill="1" applyAlignment="1">
      <alignment wrapText="1"/>
    </xf>
    <xf numFmtId="2" fontId="2" fillId="2" borderId="6" xfId="0" applyNumberFormat="1" applyFont="1" applyFill="1" applyBorder="1"/>
    <xf numFmtId="2" fontId="2" fillId="2" borderId="10" xfId="0" applyNumberFormat="1" applyFont="1" applyFill="1" applyBorder="1"/>
    <xf numFmtId="0" fontId="2" fillId="5" borderId="0" xfId="0" applyFont="1" applyFill="1" applyBorder="1"/>
    <xf numFmtId="0" fontId="2" fillId="6" borderId="2" xfId="0" applyFont="1" applyFill="1" applyBorder="1"/>
    <xf numFmtId="2" fontId="2" fillId="2" borderId="1" xfId="0" applyNumberFormat="1" applyFont="1" applyFill="1" applyBorder="1"/>
    <xf numFmtId="2" fontId="2" fillId="2" borderId="9" xfId="0" applyNumberFormat="1" applyFont="1" applyFill="1" applyBorder="1"/>
    <xf numFmtId="0" fontId="2" fillId="2" borderId="11" xfId="0" applyFont="1" applyFill="1" applyBorder="1"/>
    <xf numFmtId="0" fontId="2" fillId="2" borderId="12" xfId="0" applyFont="1" applyFill="1" applyBorder="1"/>
    <xf numFmtId="0" fontId="2" fillId="3" borderId="13" xfId="0" applyFont="1" applyFill="1" applyBorder="1"/>
    <xf numFmtId="0" fontId="2" fillId="3" borderId="14" xfId="0" applyFont="1" applyFill="1" applyBorder="1"/>
    <xf numFmtId="0" fontId="2" fillId="3" borderId="15" xfId="0" applyFont="1" applyFill="1" applyBorder="1"/>
    <xf numFmtId="0" fontId="2" fillId="4" borderId="16" xfId="0" applyFont="1" applyFill="1" applyBorder="1"/>
    <xf numFmtId="0" fontId="2" fillId="4" borderId="17" xfId="0" applyFont="1" applyFill="1" applyBorder="1"/>
    <xf numFmtId="0" fontId="2" fillId="4" borderId="18" xfId="0" applyFont="1" applyFill="1" applyBorder="1"/>
    <xf numFmtId="2" fontId="2" fillId="2" borderId="19" xfId="0" applyNumberFormat="1" applyFont="1" applyFill="1" applyBorder="1"/>
    <xf numFmtId="2" fontId="2" fillId="2" borderId="20" xfId="0" applyNumberFormat="1" applyFont="1" applyFill="1" applyBorder="1"/>
    <xf numFmtId="2" fontId="2" fillId="2" borderId="21" xfId="0" applyNumberFormat="1" applyFont="1" applyFill="1" applyBorder="1"/>
    <xf numFmtId="2" fontId="2" fillId="2" borderId="22" xfId="0" applyNumberFormat="1" applyFont="1" applyFill="1" applyBorder="1"/>
    <xf numFmtId="2" fontId="2" fillId="2" borderId="23" xfId="0" applyNumberFormat="1" applyFont="1" applyFill="1" applyBorder="1"/>
    <xf numFmtId="2" fontId="2" fillId="2" borderId="24" xfId="0" applyNumberFormat="1" applyFont="1" applyFill="1" applyBorder="1"/>
    <xf numFmtId="2" fontId="2" fillId="2" borderId="25" xfId="0" applyNumberFormat="1" applyFont="1" applyFill="1" applyBorder="1"/>
    <xf numFmtId="2" fontId="2" fillId="2" borderId="26" xfId="0" applyNumberFormat="1" applyFont="1" applyFill="1" applyBorder="1"/>
    <xf numFmtId="0" fontId="2" fillId="2" borderId="0" xfId="0" applyFont="1" applyFill="1"/>
    <xf numFmtId="2" fontId="2" fillId="2" borderId="23" xfId="0" quotePrefix="1" applyNumberFormat="1" applyFont="1" applyFill="1" applyBorder="1"/>
    <xf numFmtId="12" fontId="4" fillId="2" borderId="0" xfId="0" applyNumberFormat="1" applyFont="1" applyFill="1" applyBorder="1"/>
    <xf numFmtId="0" fontId="5" fillId="2" borderId="0" xfId="0" applyFont="1" applyFill="1"/>
    <xf numFmtId="2" fontId="5" fillId="2" borderId="0" xfId="0" applyNumberFormat="1" applyFont="1" applyFill="1" applyBorder="1"/>
    <xf numFmtId="49" fontId="5" fillId="2" borderId="0" xfId="0" applyNumberFormat="1" applyFont="1" applyFill="1"/>
    <xf numFmtId="2" fontId="5" fillId="2" borderId="0" xfId="0" applyNumberFormat="1" applyFont="1" applyFill="1"/>
    <xf numFmtId="164" fontId="5" fillId="2" borderId="0" xfId="0" applyNumberFormat="1" applyFont="1" applyFill="1"/>
    <xf numFmtId="0" fontId="4" fillId="2" borderId="0" xfId="0" applyFont="1" applyFill="1" applyAlignment="1">
      <alignment horizontal="right"/>
    </xf>
    <xf numFmtId="2" fontId="4" fillId="2" borderId="0" xfId="0" applyNumberFormat="1" applyFont="1" applyFill="1" applyAlignment="1">
      <alignment horizontal="left" wrapText="1"/>
    </xf>
    <xf numFmtId="0" fontId="4" fillId="2" borderId="0" xfId="0" applyFont="1" applyFill="1" applyAlignment="1">
      <alignment horizontal="left" wrapText="1"/>
    </xf>
    <xf numFmtId="49" fontId="4" fillId="2" borderId="0" xfId="0" applyNumberFormat="1" applyFont="1" applyFill="1" applyAlignment="1">
      <alignment horizontal="left" wrapText="1"/>
    </xf>
    <xf numFmtId="0" fontId="4" fillId="2" borderId="0" xfId="0" applyFont="1" applyFill="1" applyAlignment="1">
      <alignment wrapText="1"/>
    </xf>
    <xf numFmtId="164" fontId="4" fillId="2" borderId="0" xfId="0" applyNumberFormat="1" applyFont="1" applyFill="1" applyAlignment="1">
      <alignment wrapText="1"/>
    </xf>
    <xf numFmtId="2" fontId="4" fillId="2" borderId="0" xfId="0" applyNumberFormat="1" applyFont="1" applyFill="1" applyAlignment="1">
      <alignment wrapText="1"/>
    </xf>
    <xf numFmtId="0" fontId="4" fillId="2" borderId="0" xfId="0" applyFont="1" applyFill="1"/>
    <xf numFmtId="2" fontId="5" fillId="4" borderId="7" xfId="0" applyNumberFormat="1" applyFont="1" applyFill="1" applyBorder="1"/>
    <xf numFmtId="0" fontId="6" fillId="2" borderId="8" xfId="0" applyFont="1" applyFill="1" applyBorder="1"/>
    <xf numFmtId="0" fontId="6" fillId="2" borderId="0" xfId="0" applyFont="1" applyFill="1" applyBorder="1"/>
    <xf numFmtId="2" fontId="5" fillId="7" borderId="0" xfId="0" applyNumberFormat="1" applyFont="1" applyFill="1"/>
    <xf numFmtId="0" fontId="5" fillId="7" borderId="0" xfId="0" applyFont="1" applyFill="1"/>
    <xf numFmtId="49" fontId="5" fillId="5" borderId="0" xfId="0" applyNumberFormat="1" applyFont="1" applyFill="1"/>
    <xf numFmtId="0" fontId="4" fillId="2" borderId="0" xfId="0" applyFont="1" applyFill="1" applyAlignment="1">
      <alignment horizontal="left"/>
    </xf>
    <xf numFmtId="12" fontId="5" fillId="2" borderId="0" xfId="0" applyNumberFormat="1" applyFont="1" applyFill="1"/>
    <xf numFmtId="12" fontId="4" fillId="2" borderId="0" xfId="0" applyNumberFormat="1" applyFont="1" applyFill="1"/>
    <xf numFmtId="2" fontId="5" fillId="6" borderId="0" xfId="0" applyNumberFormat="1" applyFont="1" applyFill="1"/>
    <xf numFmtId="0" fontId="5" fillId="6" borderId="0" xfId="0" applyFont="1" applyFill="1"/>
    <xf numFmtId="164" fontId="5" fillId="6" borderId="0" xfId="0" applyNumberFormat="1" applyFont="1" applyFill="1"/>
    <xf numFmtId="2" fontId="5" fillId="7" borderId="0" xfId="0" applyNumberFormat="1" applyFont="1" applyFill="1" applyBorder="1"/>
    <xf numFmtId="12" fontId="4" fillId="2" borderId="0" xfId="0" applyNumberFormat="1" applyFont="1" applyFill="1" applyAlignment="1">
      <alignment horizontal="left" wrapText="1"/>
    </xf>
    <xf numFmtId="0" fontId="5" fillId="2" borderId="0" xfId="0" applyFont="1" applyFill="1"/>
    <xf numFmtId="2" fontId="5" fillId="2" borderId="0" xfId="0" applyNumberFormat="1" applyFont="1" applyFill="1" applyAlignment="1"/>
    <xf numFmtId="0" fontId="5" fillId="2" borderId="0" xfId="0" applyFont="1" applyFill="1" applyAlignment="1"/>
    <xf numFmtId="0" fontId="4" fillId="2" borderId="0" xfId="0" applyFont="1" applyFill="1" applyAlignment="1"/>
    <xf numFmtId="0" fontId="5" fillId="2" borderId="0" xfId="0" applyFont="1" applyFill="1"/>
    <xf numFmtId="0" fontId="1" fillId="2" borderId="0" xfId="0" applyFont="1" applyFill="1" applyAlignment="1">
      <alignment horizontal="left" wrapText="1"/>
    </xf>
    <xf numFmtId="0" fontId="2" fillId="2" borderId="11" xfId="0" applyFont="1" applyFill="1" applyBorder="1" applyAlignment="1">
      <alignment horizontal="left"/>
    </xf>
    <xf numFmtId="0" fontId="2" fillId="2" borderId="0" xfId="0" applyFont="1" applyFill="1" applyBorder="1" applyAlignment="1">
      <alignment horizontal="left"/>
    </xf>
    <xf numFmtId="0" fontId="2" fillId="2" borderId="12" xfId="0" applyFont="1" applyFill="1" applyBorder="1" applyAlignment="1">
      <alignment horizontal="left"/>
    </xf>
    <xf numFmtId="0" fontId="3" fillId="2" borderId="0" xfId="0" applyFont="1" applyFill="1" applyBorder="1" applyAlignment="1">
      <alignment horizontal="left"/>
    </xf>
    <xf numFmtId="0" fontId="2" fillId="2" borderId="0" xfId="0" applyFont="1" applyFill="1" applyAlignment="1">
      <alignment horizontal="left"/>
    </xf>
    <xf numFmtId="0" fontId="4" fillId="2" borderId="0" xfId="0" applyFont="1" applyFill="1"/>
    <xf numFmtId="0" fontId="4" fillId="2" borderId="0" xfId="0" applyFont="1" applyFill="1" applyAlignment="1">
      <alignment horizontal="left"/>
    </xf>
    <xf numFmtId="12" fontId="4" fillId="2" borderId="0" xfId="0" applyNumberFormat="1" applyFont="1" applyFill="1"/>
    <xf numFmtId="0" fontId="5" fillId="2" borderId="0" xfId="0" applyFont="1" applyFill="1"/>
    <xf numFmtId="0" fontId="5" fillId="0" borderId="0" xfId="0" applyFont="1" applyFill="1"/>
    <xf numFmtId="12" fontId="4" fillId="2" borderId="0" xfId="0" applyNumberFormat="1" applyFont="1" applyFill="1" applyAlignment="1">
      <alignment wrapText="1"/>
    </xf>
    <xf numFmtId="12" fontId="5" fillId="0" borderId="0" xfId="0" applyNumberFormat="1" applyFont="1" applyFill="1"/>
    <xf numFmtId="0" fontId="7" fillId="0" borderId="0" xfId="0" applyFont="1" applyFill="1" applyAlignment="1">
      <alignment horizontal="center"/>
    </xf>
    <xf numFmtId="0" fontId="7" fillId="0" borderId="0" xfId="0" applyFont="1" applyFill="1" applyAlignment="1">
      <alignment horizontal="center" vertical="top"/>
    </xf>
    <xf numFmtId="0" fontId="8" fillId="0" borderId="0" xfId="0" applyFont="1" applyFill="1"/>
    <xf numFmtId="0" fontId="8" fillId="0" borderId="0" xfId="0" applyFont="1" applyFill="1" applyAlignment="1">
      <alignment horizontal="right"/>
    </xf>
    <xf numFmtId="12" fontId="8" fillId="0" borderId="0" xfId="0" applyNumberFormat="1" applyFont="1" applyFill="1" applyAlignment="1">
      <alignment horizontal="right"/>
    </xf>
    <xf numFmtId="0" fontId="8" fillId="0" borderId="0" xfId="0" applyNumberFormat="1" applyFont="1" applyFill="1" applyAlignment="1">
      <alignment horizontal="left"/>
    </xf>
    <xf numFmtId="0" fontId="8" fillId="0" borderId="0" xfId="0" applyFont="1" applyFill="1"/>
    <xf numFmtId="0" fontId="8" fillId="0" borderId="0" xfId="0" applyFont="1" applyFill="1" applyAlignment="1">
      <alignment horizontal="right"/>
    </xf>
    <xf numFmtId="0" fontId="8" fillId="0" borderId="0" xfId="0" quotePrefix="1" applyFont="1" applyFill="1" applyAlignment="1">
      <alignment horizontal="left" vertical="top"/>
    </xf>
    <xf numFmtId="0" fontId="8" fillId="0" borderId="0" xfId="0" applyNumberFormat="1" applyFont="1" applyFill="1" applyAlignment="1">
      <alignment wrapText="1"/>
    </xf>
    <xf numFmtId="12" fontId="7" fillId="0" borderId="0" xfId="0" applyNumberFormat="1" applyFont="1" applyFill="1" applyAlignment="1">
      <alignment horizontal="center" vertical="top"/>
    </xf>
    <xf numFmtId="0" fontId="7" fillId="6" borderId="0" xfId="0" applyFont="1" applyFill="1" applyAlignment="1">
      <alignment horizontal="center"/>
    </xf>
    <xf numFmtId="0" fontId="8" fillId="6" borderId="0" xfId="0" applyFont="1" applyFill="1" applyAlignment="1">
      <alignment horizontal="right"/>
    </xf>
    <xf numFmtId="12" fontId="8" fillId="6" borderId="0" xfId="0" applyNumberFormat="1" applyFont="1" applyFill="1" applyAlignment="1">
      <alignment horizontal="right"/>
    </xf>
    <xf numFmtId="0" fontId="8" fillId="6" borderId="0" xfId="0" applyNumberFormat="1" applyFont="1" applyFill="1" applyAlignment="1">
      <alignment horizontal="left"/>
    </xf>
    <xf numFmtId="0" fontId="8" fillId="6" borderId="0" xfId="0" applyFont="1" applyFill="1"/>
    <xf numFmtId="0" fontId="8" fillId="0" borderId="0" xfId="0" applyFont="1" applyFill="1" applyAlignment="1">
      <alignment horizontal="left" vertical="top"/>
    </xf>
    <xf numFmtId="0" fontId="7" fillId="0" borderId="0" xfId="0" applyFont="1" applyFill="1" applyAlignment="1">
      <alignment horizontal="left" vertical="top"/>
    </xf>
    <xf numFmtId="0" fontId="8" fillId="0" borderId="0" xfId="0" applyFont="1" applyFill="1" applyAlignment="1"/>
    <xf numFmtId="0" fontId="8" fillId="0" borderId="0" xfId="0" quotePrefix="1" applyNumberFormat="1" applyFont="1" applyFill="1" applyAlignment="1">
      <alignment horizontal="left" vertical="top"/>
    </xf>
    <xf numFmtId="0" fontId="8" fillId="0" borderId="0" xfId="0" applyFont="1" applyFill="1" applyAlignment="1">
      <alignment horizontal="left"/>
    </xf>
    <xf numFmtId="0" fontId="8" fillId="0" borderId="0" xfId="0" applyFont="1" applyFill="1" applyAlignment="1">
      <alignment wrapText="1"/>
    </xf>
  </cellXfs>
  <cellStyles count="1">
    <cellStyle name="Normal" xfId="0" builtinId="0"/>
  </cellStyles>
  <dxfs count="26">
    <dxf>
      <font>
        <strike val="0"/>
        <color theme="0" tint="-0.34998626667073579"/>
      </font>
      <fill>
        <patternFill>
          <bgColor theme="0" tint="-0.14996795556505021"/>
        </patternFill>
      </fill>
    </dxf>
    <dxf>
      <font>
        <strike val="0"/>
        <color theme="0" tint="-0.34998626667073579"/>
      </font>
      <fill>
        <patternFill patternType="solid">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D8F90-B49A-4F27-A51C-C9DAC7C45CC5}">
  <dimension ref="A1:AC339"/>
  <sheetViews>
    <sheetView tabSelected="1" topLeftCell="A292" zoomScaleNormal="100" workbookViewId="0">
      <selection activeCell="Q322" sqref="Q322"/>
    </sheetView>
  </sheetViews>
  <sheetFormatPr defaultRowHeight="15" x14ac:dyDescent="0.2"/>
  <cols>
    <col min="1" max="1" width="2.140625" style="92" bestFit="1" customWidth="1"/>
    <col min="2" max="2" width="8.85546875" style="89" bestFit="1" customWidth="1"/>
    <col min="3" max="3" width="4.85546875" style="91" bestFit="1" customWidth="1"/>
    <col min="4" max="4" width="84.5703125" style="92" bestFit="1" customWidth="1"/>
    <col min="5" max="5" width="14.140625" style="41" bestFit="1" customWidth="1"/>
    <col min="6" max="6" width="4.85546875" style="41" bestFit="1" customWidth="1"/>
    <col min="7" max="7" width="11.7109375" style="41" bestFit="1" customWidth="1"/>
    <col min="8" max="8" width="2.7109375" style="41" customWidth="1"/>
    <col min="9" max="9" width="7.7109375" style="42" bestFit="1" customWidth="1"/>
    <col min="10" max="10" width="7.7109375" style="41" bestFit="1" customWidth="1"/>
    <col min="11" max="11" width="28.5703125" style="41" bestFit="1" customWidth="1"/>
    <col min="12" max="12" width="6.85546875" style="43" customWidth="1"/>
    <col min="13" max="13" width="5.7109375" style="44" customWidth="1"/>
    <col min="14" max="14" width="4.42578125" style="44" customWidth="1"/>
    <col min="15" max="16" width="7.7109375" style="44" customWidth="1"/>
    <col min="17" max="17" width="6.85546875" style="44" customWidth="1"/>
    <col min="18" max="19" width="8.28515625" style="45" customWidth="1"/>
    <col min="20" max="20" width="5.42578125" style="44" customWidth="1"/>
    <col min="21" max="21" width="54.85546875" style="41" bestFit="1" customWidth="1"/>
    <col min="22" max="22" width="5.28515625" style="68" bestFit="1" customWidth="1"/>
    <col min="23" max="23" width="5.5703125" style="61" bestFit="1" customWidth="1"/>
    <col min="24" max="24" width="4.42578125" style="72" bestFit="1" customWidth="1"/>
    <col min="25" max="25" width="28.5703125" style="41" bestFit="1" customWidth="1"/>
    <col min="26" max="27" width="5.28515625" style="41" bestFit="1" customWidth="1"/>
    <col min="28" max="28" width="4.42578125" style="41" bestFit="1" customWidth="1"/>
    <col min="29" max="29" width="9.140625" style="41" bestFit="1" customWidth="1"/>
    <col min="30" max="16384" width="9.140625" style="41"/>
  </cols>
  <sheetData>
    <row r="1" spans="1:29" ht="15.75" x14ac:dyDescent="0.25">
      <c r="A1" s="86" t="s">
        <v>284</v>
      </c>
      <c r="B1" s="86"/>
      <c r="C1" s="86"/>
      <c r="D1" s="86"/>
      <c r="E1" s="40" t="s">
        <v>286</v>
      </c>
      <c r="F1" s="79"/>
      <c r="G1" s="79"/>
    </row>
    <row r="2" spans="1:29" s="70" customFormat="1" ht="24" x14ac:dyDescent="0.2">
      <c r="A2" s="87" t="s">
        <v>285</v>
      </c>
      <c r="B2" s="87"/>
      <c r="C2" s="87"/>
      <c r="D2" s="87"/>
      <c r="E2" s="46" t="s">
        <v>66</v>
      </c>
      <c r="F2" s="69">
        <v>4</v>
      </c>
      <c r="G2" s="69"/>
      <c r="I2" s="47" t="s">
        <v>64</v>
      </c>
      <c r="J2" s="48" t="s">
        <v>65</v>
      </c>
      <c r="K2" s="48" t="s">
        <v>20</v>
      </c>
      <c r="L2" s="49" t="s">
        <v>63</v>
      </c>
      <c r="M2" s="47" t="s">
        <v>173</v>
      </c>
      <c r="N2" s="47" t="s">
        <v>174</v>
      </c>
      <c r="O2" s="47" t="s">
        <v>175</v>
      </c>
      <c r="P2" s="47" t="s">
        <v>176</v>
      </c>
      <c r="Q2" s="50" t="s">
        <v>314</v>
      </c>
      <c r="R2" s="51" t="s">
        <v>134</v>
      </c>
      <c r="S2" s="51" t="s">
        <v>135</v>
      </c>
      <c r="T2" s="52" t="s">
        <v>133</v>
      </c>
      <c r="U2" s="71" t="s">
        <v>27</v>
      </c>
      <c r="V2" s="50" t="s">
        <v>326</v>
      </c>
      <c r="W2" s="84" t="s">
        <v>323</v>
      </c>
      <c r="X2" s="50" t="s">
        <v>324</v>
      </c>
      <c r="Y2" s="50" t="s">
        <v>325</v>
      </c>
      <c r="Z2" s="50" t="s">
        <v>327</v>
      </c>
      <c r="AA2" s="50" t="s">
        <v>328</v>
      </c>
      <c r="AB2" s="50" t="s">
        <v>329</v>
      </c>
      <c r="AC2" s="50" t="s">
        <v>330</v>
      </c>
    </row>
    <row r="3" spans="1:29" ht="15.75" thickBot="1" x14ac:dyDescent="0.25">
      <c r="A3" s="88"/>
      <c r="B3" s="88"/>
      <c r="C3" s="88"/>
      <c r="D3" s="88"/>
      <c r="E3" s="46" t="s">
        <v>67</v>
      </c>
      <c r="F3" s="44">
        <v>10</v>
      </c>
      <c r="G3" s="44"/>
      <c r="I3" s="44"/>
    </row>
    <row r="4" spans="1:29" ht="15.75" thickBot="1" x14ac:dyDescent="0.25">
      <c r="A4" s="88" t="s">
        <v>288</v>
      </c>
      <c r="B4" s="88"/>
      <c r="C4" s="88"/>
      <c r="D4" s="88"/>
      <c r="E4" s="46" t="s">
        <v>19</v>
      </c>
      <c r="F4" s="54">
        <f>F3/F2</f>
        <v>2.5</v>
      </c>
      <c r="G4" s="55" t="s">
        <v>287</v>
      </c>
      <c r="I4" s="44"/>
    </row>
    <row r="5" spans="1:29" x14ac:dyDescent="0.2">
      <c r="A5" s="89" t="s">
        <v>26</v>
      </c>
      <c r="B5" s="90">
        <f>Q5</f>
        <v>0.75</v>
      </c>
      <c r="C5" s="91" t="str">
        <f>IF(L5="","",L5)</f>
        <v>kg</v>
      </c>
      <c r="D5" s="92" t="str">
        <f>IF(U5="",K5,_xlfn.CONCAT(K5,", ",U5))</f>
        <v>tofu, cut into slabs</v>
      </c>
      <c r="H5" s="56"/>
      <c r="I5" s="57">
        <v>12</v>
      </c>
      <c r="J5" s="58" t="s">
        <v>289</v>
      </c>
      <c r="K5" s="58" t="s">
        <v>303</v>
      </c>
      <c r="L5" s="59" t="s">
        <v>13</v>
      </c>
      <c r="M5" s="44">
        <f>INDEX(itemGPerQty, MATCH(K5, itemNames, 0))</f>
        <v>0</v>
      </c>
      <c r="N5" s="44">
        <f>INDEX(itemMlPerQty, MATCH(K5, itemNames, 0))</f>
        <v>0</v>
      </c>
      <c r="O5" s="44">
        <f>IF(J5 = "", I5 * M5, IF(ISNA(CONVERT(I5, J5, "kg")), CONVERT(I5, J5, "l") * IF(N5 &lt;&gt; 0, M5 / N5, 0), CONVERT(I5, J5, "kg")))</f>
        <v>0.34019427750000003</v>
      </c>
      <c r="P5" s="44">
        <f>IF(J5 = "", I5 * N5, IF(ISNA(CONVERT(I5, J5, "l")), CONVERT(I5, J5, "kg") * IF(M5 &lt;&gt; 0, N5 / M5, 0), CONVERT(I5, J5, "l")))</f>
        <v>0</v>
      </c>
      <c r="Q5" s="44">
        <f>MROUND(IF(AND(J5 = "", L5 = ""), I5 * recipe13Scale, IF(ISNA(CONVERT(O5, "kg", L5)), CONVERT(P5 * recipe13Scale, "l", L5), CONVERT(O5 * recipe13Scale, "kg", L5))), roundTo)</f>
        <v>0.75</v>
      </c>
      <c r="R5" s="45">
        <f>IF(L5 = "", Q5 * M5, IF(ISNA(CONVERT(Q5, L5, "kg")), CONVERT(Q5, L5, "l") * IF(N5 &lt;&gt; 0, M5 / N5, 0), CONVERT(Q5, L5, "kg")))</f>
        <v>0.75</v>
      </c>
      <c r="S5" s="45">
        <f>IF(R5 = 0, IF(L5 = "", Q5 * N5, IF(ISNA(CONVERT(Q5, L5, "l")), CONVERT(Q5, L5, "kg") * IF(M5 &lt;&gt; 0, N5 / M5, 0), CONVERT(Q5, L5, "l"))), 0)</f>
        <v>0</v>
      </c>
      <c r="T5" s="44">
        <f>IF(AND(R5 = 0, S5 = 0, J5 = "", L5 = ""), Q5, 0)</f>
        <v>0</v>
      </c>
      <c r="V5" s="72" t="b">
        <f>INDEX(itemPrepMethods, MATCH(K5, itemNames, 0))="chop"</f>
        <v>1</v>
      </c>
      <c r="W5" s="85">
        <f>IF(V5, Q5, "")</f>
        <v>0.75</v>
      </c>
      <c r="X5" s="83" t="str">
        <f t="shared" ref="X5" si="0">IF(V5, IF(L5 = "", "", L5), "")</f>
        <v>kg</v>
      </c>
      <c r="Y5" s="83" t="str">
        <f>IF(V5, K5, "")</f>
        <v>tofu, cut into slabs</v>
      </c>
      <c r="Z5" s="72" t="b">
        <f>INDEX(itemPrepMethods, MATCH(K5, itemNames, 0))="soak"</f>
        <v>0</v>
      </c>
      <c r="AA5" s="83" t="str">
        <f>IF(Z5, Q5, "")</f>
        <v/>
      </c>
      <c r="AB5" s="83" t="str">
        <f>IF(Z5, IF(L5 = "", "", L5), "")</f>
        <v/>
      </c>
      <c r="AC5" s="83" t="str">
        <f>IF(Z5, K5, "")</f>
        <v/>
      </c>
    </row>
    <row r="6" spans="1:29" x14ac:dyDescent="0.2">
      <c r="A6" s="89" t="s">
        <v>26</v>
      </c>
      <c r="B6" s="90">
        <f>Q6</f>
        <v>10</v>
      </c>
      <c r="C6" s="91" t="str">
        <f>IF(L6="","",L6)</f>
        <v>tbs</v>
      </c>
      <c r="D6" s="92" t="str">
        <f>IF(U6="",K6,_xlfn.CONCAT(K6,", ",U6))</f>
        <v>gluten free soy sauce</v>
      </c>
      <c r="H6" s="56"/>
      <c r="I6" s="57">
        <v>4</v>
      </c>
      <c r="J6" s="58" t="s">
        <v>17</v>
      </c>
      <c r="K6" s="58" t="s">
        <v>290</v>
      </c>
      <c r="L6" s="59" t="s">
        <v>17</v>
      </c>
      <c r="M6" s="44">
        <f>INDEX(itemGPerQty, MATCH(K6, itemNames, 0))</f>
        <v>0</v>
      </c>
      <c r="N6" s="44">
        <f>INDEX(itemMlPerQty, MATCH(K6, itemNames, 0))</f>
        <v>0</v>
      </c>
      <c r="O6" s="44">
        <f>IF(J6 = "", I6 * M6, IF(ISNA(CONVERT(I6, J6, "kg")), CONVERT(I6, J6, "l") * IF(N6 &lt;&gt; 0, M6 / N6, 0), CONVERT(I6, J6, "kg")))</f>
        <v>0</v>
      </c>
      <c r="P6" s="44">
        <f>IF(J6 = "", I6 * N6, IF(ISNA(CONVERT(I6, J6, "l")), CONVERT(I6, J6, "kg") * IF(M6 &lt;&gt; 0, N6 / M6, 0), CONVERT(I6, J6, "l")))</f>
        <v>5.9147059124999998E-2</v>
      </c>
      <c r="Q6" s="44">
        <f>MROUND(IF(AND(J6 = "", L6 = ""), I6 * recipe13Scale, IF(ISNA(CONVERT(O6, "kg", L6)), CONVERT(P6 * recipe13Scale, "l", L6), CONVERT(O6 * recipe13Scale, "kg", L6))), roundTo)</f>
        <v>10</v>
      </c>
      <c r="R6" s="45">
        <f t="shared" ref="R6:R9" si="1">IF(L6 = "", Q6 * M6, IF(ISNA(CONVERT(Q6, L6, "kg")), CONVERT(Q6, L6, "l") * IF(N6 &lt;&gt; 0, M6 / N6, 0), CONVERT(Q6, L6, "kg")))</f>
        <v>0</v>
      </c>
      <c r="S6" s="45">
        <f t="shared" ref="S6:S9" si="2">IF(R6 = 0, IF(L6 = "", Q6 * N6, IF(ISNA(CONVERT(Q6, L6, "l")), CONVERT(Q6, L6, "kg") * IF(M6 &lt;&gt; 0, N6 / M6, 0), CONVERT(Q6, L6, "l"))), 0)</f>
        <v>0.1478676478125</v>
      </c>
      <c r="T6" s="44">
        <f t="shared" ref="T6:T9" si="3">IF(AND(R6 = 0, S6 = 0, J6 = "", L6 = ""), Q6, 0)</f>
        <v>0</v>
      </c>
      <c r="V6" s="72" t="b">
        <f>INDEX(itemPrepMethods, MATCH(K6, itemNames, 0))="chop"</f>
        <v>0</v>
      </c>
      <c r="W6" s="85" t="str">
        <f t="shared" ref="W6:W9" si="4">IF(V6, Q6, "")</f>
        <v/>
      </c>
      <c r="X6" s="83" t="str">
        <f t="shared" ref="X6:X9" si="5">IF(V6, IF(L6 = "", "", L6), "")</f>
        <v/>
      </c>
      <c r="Y6" s="83" t="str">
        <f t="shared" ref="Y6:Y9" si="6">IF(V6, K6, "")</f>
        <v/>
      </c>
      <c r="Z6" s="72" t="b">
        <f>INDEX(itemPrepMethods, MATCH(K6, itemNames, 0))="soak"</f>
        <v>0</v>
      </c>
      <c r="AA6" s="83" t="str">
        <f t="shared" ref="AA6:AA9" si="7">IF(Z6, Q6, "")</f>
        <v/>
      </c>
      <c r="AB6" s="83" t="str">
        <f t="shared" ref="AB6:AB9" si="8">IF(Z6, IF(L6 = "", "", L6), "")</f>
        <v/>
      </c>
      <c r="AC6" s="83" t="str">
        <f t="shared" ref="AC6:AC9" si="9">IF(Z6, K6, "")</f>
        <v/>
      </c>
    </row>
    <row r="7" spans="1:29" x14ac:dyDescent="0.2">
      <c r="A7" s="89" t="s">
        <v>26</v>
      </c>
      <c r="B7" s="90">
        <f>Q7</f>
        <v>2.5</v>
      </c>
      <c r="C7" s="91" t="str">
        <f>IF(L7="","",L7)</f>
        <v>tbs</v>
      </c>
      <c r="D7" s="92" t="str">
        <f>IF(U7="",K7,_xlfn.CONCAT(K7,", ",U7))</f>
        <v>lemon juice</v>
      </c>
      <c r="H7" s="56"/>
      <c r="I7" s="57">
        <v>1</v>
      </c>
      <c r="J7" s="58" t="s">
        <v>17</v>
      </c>
      <c r="K7" s="58" t="s">
        <v>292</v>
      </c>
      <c r="L7" s="59" t="s">
        <v>17</v>
      </c>
      <c r="M7" s="44">
        <f>INDEX(itemGPerQty, MATCH(K7, itemNames, 0))</f>
        <v>0</v>
      </c>
      <c r="N7" s="44">
        <f>INDEX(itemMlPerQty, MATCH(K7, itemNames, 0))</f>
        <v>0</v>
      </c>
      <c r="O7" s="44">
        <f>IF(J7 = "", I7 * M7, IF(ISNA(CONVERT(I7, J7, "kg")), CONVERT(I7, J7, "l") * IF(N7 &lt;&gt; 0, M7 / N7, 0), CONVERT(I7, J7, "kg")))</f>
        <v>0</v>
      </c>
      <c r="P7" s="44">
        <f>IF(J7 = "", I7 * N7, IF(ISNA(CONVERT(I7, J7, "l")), CONVERT(I7, J7, "kg") * IF(M7 &lt;&gt; 0, N7 / M7, 0), CONVERT(I7, J7, "l")))</f>
        <v>1.478676478125E-2</v>
      </c>
      <c r="Q7" s="44">
        <f>MROUND(IF(AND(J7 = "", L7 = ""), I7 * recipe13Scale, IF(ISNA(CONVERT(O7, "kg", L7)), CONVERT(P7 * recipe13Scale, "l", L7), CONVERT(O7 * recipe13Scale, "kg", L7))), roundTo)</f>
        <v>2.5</v>
      </c>
      <c r="R7" s="45">
        <f t="shared" si="1"/>
        <v>0</v>
      </c>
      <c r="S7" s="45">
        <f t="shared" si="2"/>
        <v>3.6966911953125001E-2</v>
      </c>
      <c r="T7" s="44">
        <f t="shared" si="3"/>
        <v>0</v>
      </c>
      <c r="V7" s="72" t="b">
        <f>INDEX(itemPrepMethods, MATCH(K7, itemNames, 0))="chop"</f>
        <v>0</v>
      </c>
      <c r="W7" s="85" t="str">
        <f t="shared" si="4"/>
        <v/>
      </c>
      <c r="X7" s="83" t="str">
        <f t="shared" si="5"/>
        <v/>
      </c>
      <c r="Y7" s="83" t="str">
        <f t="shared" si="6"/>
        <v/>
      </c>
      <c r="Z7" s="72" t="b">
        <f>INDEX(itemPrepMethods, MATCH(K7, itemNames, 0))="soak"</f>
        <v>0</v>
      </c>
      <c r="AA7" s="83" t="str">
        <f t="shared" si="7"/>
        <v/>
      </c>
      <c r="AB7" s="83" t="str">
        <f t="shared" si="8"/>
        <v/>
      </c>
      <c r="AC7" s="83" t="str">
        <f t="shared" si="9"/>
        <v/>
      </c>
    </row>
    <row r="8" spans="1:29" x14ac:dyDescent="0.2">
      <c r="A8" s="89" t="s">
        <v>26</v>
      </c>
      <c r="B8" s="90">
        <f>Q8</f>
        <v>2.5</v>
      </c>
      <c r="C8" s="91" t="str">
        <f>IF(L8="","",L8)</f>
        <v>tbs</v>
      </c>
      <c r="D8" s="92" t="str">
        <f>IF(U8="",K8,_xlfn.CONCAT(K8,", ",U8))</f>
        <v>rice wine vinegar</v>
      </c>
      <c r="H8" s="56"/>
      <c r="I8" s="57">
        <v>1</v>
      </c>
      <c r="J8" s="58" t="s">
        <v>17</v>
      </c>
      <c r="K8" s="58" t="s">
        <v>293</v>
      </c>
      <c r="L8" s="59" t="s">
        <v>17</v>
      </c>
      <c r="M8" s="44">
        <f>INDEX(itemGPerQty, MATCH(K8, itemNames, 0))</f>
        <v>0</v>
      </c>
      <c r="N8" s="44">
        <f>INDEX(itemMlPerQty, MATCH(K8, itemNames, 0))</f>
        <v>0</v>
      </c>
      <c r="O8" s="44">
        <f>IF(J8 = "", I8 * M8, IF(ISNA(CONVERT(I8, J8, "kg")), CONVERT(I8, J8, "l") * IF(N8 &lt;&gt; 0, M8 / N8, 0), CONVERT(I8, J8, "kg")))</f>
        <v>0</v>
      </c>
      <c r="P8" s="44">
        <f>IF(J8 = "", I8 * N8, IF(ISNA(CONVERT(I8, J8, "l")), CONVERT(I8, J8, "kg") * IF(M8 &lt;&gt; 0, N8 / M8, 0), CONVERT(I8, J8, "l")))</f>
        <v>1.478676478125E-2</v>
      </c>
      <c r="Q8" s="44">
        <f>MROUND(IF(AND(J8 = "", L8 = ""), I8 * recipe13Scale, IF(ISNA(CONVERT(O8, "kg", L8)), CONVERT(P8 * recipe13Scale, "l", L8), CONVERT(O8 * recipe13Scale, "kg", L8))), roundTo)</f>
        <v>2.5</v>
      </c>
      <c r="R8" s="45">
        <f t="shared" si="1"/>
        <v>0</v>
      </c>
      <c r="S8" s="45">
        <f t="shared" si="2"/>
        <v>3.6966911953125001E-2</v>
      </c>
      <c r="T8" s="44">
        <f t="shared" si="3"/>
        <v>0</v>
      </c>
      <c r="V8" s="72" t="b">
        <f>INDEX(itemPrepMethods, MATCH(K8, itemNames, 0))="chop"</f>
        <v>0</v>
      </c>
      <c r="W8" s="85" t="str">
        <f t="shared" si="4"/>
        <v/>
      </c>
      <c r="X8" s="83" t="str">
        <f t="shared" si="5"/>
        <v/>
      </c>
      <c r="Y8" s="83" t="str">
        <f t="shared" si="6"/>
        <v/>
      </c>
      <c r="Z8" s="72" t="b">
        <f>INDEX(itemPrepMethods, MATCH(K8, itemNames, 0))="soak"</f>
        <v>0</v>
      </c>
      <c r="AA8" s="83" t="str">
        <f t="shared" si="7"/>
        <v/>
      </c>
      <c r="AB8" s="83" t="str">
        <f t="shared" si="8"/>
        <v/>
      </c>
      <c r="AC8" s="83" t="str">
        <f t="shared" si="9"/>
        <v/>
      </c>
    </row>
    <row r="9" spans="1:29" x14ac:dyDescent="0.2">
      <c r="A9" s="89" t="s">
        <v>26</v>
      </c>
      <c r="B9" s="90">
        <f>Q9</f>
        <v>2.5</v>
      </c>
      <c r="C9" s="91" t="str">
        <f>IF(L9="","",L9)</f>
        <v>tbs</v>
      </c>
      <c r="D9" s="92" t="str">
        <f>IF(U9="",K9,_xlfn.CONCAT(K9,", ",U9))</f>
        <v>minced ginger</v>
      </c>
      <c r="H9" s="56"/>
      <c r="I9" s="57">
        <v>1</v>
      </c>
      <c r="J9" s="58" t="s">
        <v>17</v>
      </c>
      <c r="K9" s="58" t="s">
        <v>7</v>
      </c>
      <c r="L9" s="59" t="s">
        <v>17</v>
      </c>
      <c r="M9" s="44">
        <f>INDEX(itemGPerQty, MATCH(K9, itemNames, 0))</f>
        <v>0</v>
      </c>
      <c r="N9" s="44">
        <f>INDEX(itemMlPerQty, MATCH(K9, itemNames, 0))</f>
        <v>0</v>
      </c>
      <c r="O9" s="44">
        <f>IF(J9 = "", I9 * M9, IF(ISNA(CONVERT(I9, J9, "kg")), CONVERT(I9, J9, "l") * IF(N9 &lt;&gt; 0, M9 / N9, 0), CONVERT(I9, J9, "kg")))</f>
        <v>0</v>
      </c>
      <c r="P9" s="44">
        <f>IF(J9 = "", I9 * N9, IF(ISNA(CONVERT(I9, J9, "l")), CONVERT(I9, J9, "kg") * IF(M9 &lt;&gt; 0, N9 / M9, 0), CONVERT(I9, J9, "l")))</f>
        <v>1.478676478125E-2</v>
      </c>
      <c r="Q9" s="44">
        <f>MROUND(IF(AND(J9 = "", L9 = ""), I9 * recipe13Scale, IF(ISNA(CONVERT(O9, "kg", L9)), CONVERT(P9 * recipe13Scale, "l", L9), CONVERT(O9 * recipe13Scale, "kg", L9))), roundTo)</f>
        <v>2.5</v>
      </c>
      <c r="R9" s="45">
        <f t="shared" si="1"/>
        <v>0</v>
      </c>
      <c r="S9" s="45">
        <f t="shared" si="2"/>
        <v>3.6966911953125001E-2</v>
      </c>
      <c r="T9" s="44">
        <f t="shared" si="3"/>
        <v>0</v>
      </c>
      <c r="V9" s="72" t="b">
        <f>INDEX(itemPrepMethods, MATCH(K9, itemNames, 0))="chop"</f>
        <v>1</v>
      </c>
      <c r="W9" s="85">
        <f t="shared" si="4"/>
        <v>2.5</v>
      </c>
      <c r="X9" s="83" t="str">
        <f t="shared" si="5"/>
        <v>tbs</v>
      </c>
      <c r="Y9" s="83" t="str">
        <f t="shared" si="6"/>
        <v>minced ginger</v>
      </c>
      <c r="Z9" s="72" t="b">
        <f>INDEX(itemPrepMethods, MATCH(K9, itemNames, 0))="soak"</f>
        <v>0</v>
      </c>
      <c r="AA9" s="83" t="str">
        <f t="shared" si="7"/>
        <v/>
      </c>
      <c r="AB9" s="83" t="str">
        <f t="shared" si="8"/>
        <v/>
      </c>
      <c r="AC9" s="83" t="str">
        <f t="shared" si="9"/>
        <v/>
      </c>
    </row>
    <row r="10" spans="1:29" x14ac:dyDescent="0.2">
      <c r="A10" s="89" t="s">
        <v>26</v>
      </c>
      <c r="D10" s="92" t="s">
        <v>294</v>
      </c>
      <c r="I10" s="44"/>
      <c r="V10" s="41"/>
      <c r="W10" s="85"/>
      <c r="X10" s="83"/>
      <c r="Y10" s="83"/>
      <c r="Z10" s="72"/>
      <c r="AA10" s="83"/>
      <c r="AB10" s="83"/>
      <c r="AC10" s="83"/>
    </row>
    <row r="11" spans="1:29" x14ac:dyDescent="0.2">
      <c r="A11" s="88"/>
      <c r="B11" s="88"/>
      <c r="C11" s="88"/>
      <c r="D11" s="88"/>
      <c r="I11" s="44"/>
      <c r="V11" s="41"/>
      <c r="W11" s="85"/>
      <c r="X11" s="83"/>
      <c r="Y11" s="83"/>
      <c r="Z11" s="72"/>
      <c r="AA11" s="83"/>
      <c r="AB11" s="83"/>
      <c r="AC11" s="83"/>
    </row>
    <row r="12" spans="1:29" x14ac:dyDescent="0.2">
      <c r="A12" s="88" t="s">
        <v>295</v>
      </c>
      <c r="B12" s="88"/>
      <c r="C12" s="88"/>
      <c r="D12" s="88"/>
      <c r="I12" s="44"/>
      <c r="V12" s="41"/>
      <c r="W12" s="85"/>
      <c r="X12" s="83"/>
      <c r="Y12" s="83"/>
      <c r="Z12" s="72"/>
      <c r="AA12" s="83"/>
      <c r="AB12" s="83"/>
      <c r="AC12" s="83"/>
    </row>
    <row r="13" spans="1:29" x14ac:dyDescent="0.2">
      <c r="A13" s="89" t="s">
        <v>26</v>
      </c>
      <c r="B13" s="90">
        <f t="shared" ref="B13:B18" si="10">Q13</f>
        <v>2.5</v>
      </c>
      <c r="C13" s="91" t="str">
        <f t="shared" ref="C13:C18" si="11">IF(L13="","",L13)</f>
        <v>tbs</v>
      </c>
      <c r="D13" s="92" t="str">
        <f t="shared" ref="D13:D18" si="12">IF(U13="",K13,_xlfn.CONCAT(K13,", ",U13))</f>
        <v>oil</v>
      </c>
      <c r="H13" s="56"/>
      <c r="I13" s="57">
        <v>1</v>
      </c>
      <c r="J13" s="58" t="s">
        <v>17</v>
      </c>
      <c r="K13" s="58" t="s">
        <v>53</v>
      </c>
      <c r="L13" s="59" t="s">
        <v>17</v>
      </c>
      <c r="M13" s="44">
        <f t="shared" ref="M13:M18" si="13">INDEX(itemGPerQty, MATCH(K13, itemNames, 0))</f>
        <v>0</v>
      </c>
      <c r="N13" s="44">
        <f t="shared" ref="N13:N18" si="14">INDEX(itemMlPerQty, MATCH(K13, itemNames, 0))</f>
        <v>0</v>
      </c>
      <c r="O13" s="44">
        <f t="shared" ref="O13:O18" si="15">IF(J13 = "", I13 * M13, IF(ISNA(CONVERT(I13, J13, "kg")), CONVERT(I13, J13, "l") * IF(N13 &lt;&gt; 0, M13 / N13, 0), CONVERT(I13, J13, "kg")))</f>
        <v>0</v>
      </c>
      <c r="P13" s="44">
        <f t="shared" ref="P13:P18" si="16">IF(J13 = "", I13 * N13, IF(ISNA(CONVERT(I13, J13, "l")), CONVERT(I13, J13, "kg") * IF(M13 &lt;&gt; 0, N13 / M13, 0), CONVERT(I13, J13, "l")))</f>
        <v>1.478676478125E-2</v>
      </c>
      <c r="Q13" s="44">
        <f t="shared" ref="Q13:Q18" si="17">MROUND(IF(AND(J13 = "", L13 = ""), I13 * recipe13Scale, IF(ISNA(CONVERT(O13, "kg", L13)), CONVERT(P13 * recipe13Scale, "l", L13), CONVERT(O13 * recipe13Scale, "kg", L13))), roundTo)</f>
        <v>2.5</v>
      </c>
      <c r="R13" s="45">
        <f t="shared" ref="R13:R18" si="18">IF(L13 = "", Q13 * M13, IF(ISNA(CONVERT(Q13, L13, "kg")), CONVERT(Q13, L13, "l") * IF(N13 &lt;&gt; 0, M13 / N13, 0), CONVERT(Q13, L13, "kg")))</f>
        <v>0</v>
      </c>
      <c r="S13" s="45">
        <f t="shared" ref="S13:S18" si="19">IF(R13 = 0, IF(L13 = "", Q13 * N13, IF(ISNA(CONVERT(Q13, L13, "l")), CONVERT(Q13, L13, "kg") * IF(M13 &lt;&gt; 0, N13 / M13, 0), CONVERT(Q13, L13, "l"))), 0)</f>
        <v>3.6966911953125001E-2</v>
      </c>
      <c r="T13" s="44">
        <f t="shared" ref="T13:T18" si="20">IF(AND(R13 = 0, S13 = 0, J13 = "", L13 = ""), Q13, 0)</f>
        <v>0</v>
      </c>
      <c r="V13" s="72" t="b">
        <f>INDEX(itemPrepMethods, MATCH(K13, itemNames, 0))="chop"</f>
        <v>0</v>
      </c>
      <c r="W13" s="85" t="str">
        <f t="shared" ref="W13:W18" si="21">IF(V13, Q13, "")</f>
        <v/>
      </c>
      <c r="X13" s="83" t="str">
        <f t="shared" ref="X13:X18" si="22">IF(V13, IF(L13 = "", "", L13), "")</f>
        <v/>
      </c>
      <c r="Y13" s="83" t="str">
        <f t="shared" ref="Y13:Y18" si="23">IF(V13, K13, "")</f>
        <v/>
      </c>
      <c r="Z13" s="72" t="b">
        <f>INDEX(itemPrepMethods, MATCH(K13, itemNames, 0))="soak"</f>
        <v>0</v>
      </c>
      <c r="AA13" s="83" t="str">
        <f t="shared" ref="AA13:AA18" si="24">IF(Z13, Q13, "")</f>
        <v/>
      </c>
      <c r="AB13" s="83" t="str">
        <f t="shared" ref="AB13:AB18" si="25">IF(Z13, IF(L13 = "", "", L13), "")</f>
        <v/>
      </c>
      <c r="AC13" s="83" t="str">
        <f t="shared" ref="AC13:AC18" si="26">IF(Z13, K13, "")</f>
        <v/>
      </c>
    </row>
    <row r="14" spans="1:29" x14ac:dyDescent="0.2">
      <c r="A14" s="89" t="s">
        <v>26</v>
      </c>
      <c r="B14" s="90">
        <f t="shared" si="10"/>
        <v>7.5</v>
      </c>
      <c r="C14" s="91" t="str">
        <f t="shared" si="11"/>
        <v>cup</v>
      </c>
      <c r="D14" s="92" t="str">
        <f t="shared" si="12"/>
        <v>chopped broccoli</v>
      </c>
      <c r="H14" s="56"/>
      <c r="I14" s="57">
        <v>3</v>
      </c>
      <c r="J14" s="58" t="s">
        <v>18</v>
      </c>
      <c r="K14" s="58" t="s">
        <v>140</v>
      </c>
      <c r="L14" s="59" t="s">
        <v>18</v>
      </c>
      <c r="M14" s="44">
        <f t="shared" si="13"/>
        <v>0.313</v>
      </c>
      <c r="N14" s="44">
        <f t="shared" si="14"/>
        <v>0</v>
      </c>
      <c r="O14" s="44">
        <f t="shared" si="15"/>
        <v>0</v>
      </c>
      <c r="P14" s="44">
        <f t="shared" si="16"/>
        <v>0.70976470949999992</v>
      </c>
      <c r="Q14" s="44">
        <f t="shared" si="17"/>
        <v>7.5</v>
      </c>
      <c r="R14" s="45">
        <f t="shared" si="18"/>
        <v>0</v>
      </c>
      <c r="S14" s="45">
        <f t="shared" si="19"/>
        <v>1.77441177375</v>
      </c>
      <c r="T14" s="44">
        <f t="shared" si="20"/>
        <v>0</v>
      </c>
      <c r="V14" s="72" t="b">
        <f>INDEX(itemPrepMethods, MATCH(K14, itemNames, 0))="chop"</f>
        <v>1</v>
      </c>
      <c r="W14" s="85">
        <f t="shared" si="21"/>
        <v>7.5</v>
      </c>
      <c r="X14" s="83" t="str">
        <f t="shared" si="22"/>
        <v>cup</v>
      </c>
      <c r="Y14" s="83" t="str">
        <f t="shared" si="23"/>
        <v>chopped broccoli</v>
      </c>
      <c r="Z14" s="72" t="b">
        <f>INDEX(itemPrepMethods, MATCH(K14, itemNames, 0))="soak"</f>
        <v>0</v>
      </c>
      <c r="AA14" s="83" t="str">
        <f t="shared" si="24"/>
        <v/>
      </c>
      <c r="AB14" s="83" t="str">
        <f t="shared" si="25"/>
        <v/>
      </c>
      <c r="AC14" s="83" t="str">
        <f t="shared" si="26"/>
        <v/>
      </c>
    </row>
    <row r="15" spans="1:29" x14ac:dyDescent="0.2">
      <c r="A15" s="89" t="s">
        <v>26</v>
      </c>
      <c r="B15" s="90">
        <f t="shared" si="10"/>
        <v>5</v>
      </c>
      <c r="C15" s="91" t="str">
        <f t="shared" si="11"/>
        <v>cup</v>
      </c>
      <c r="D15" s="92" t="str">
        <f t="shared" si="12"/>
        <v>chopped zucchini</v>
      </c>
      <c r="H15" s="56"/>
      <c r="I15" s="57">
        <v>2</v>
      </c>
      <c r="J15" s="58" t="s">
        <v>18</v>
      </c>
      <c r="K15" s="58" t="s">
        <v>296</v>
      </c>
      <c r="L15" s="59" t="s">
        <v>18</v>
      </c>
      <c r="M15" s="44">
        <f t="shared" si="13"/>
        <v>0</v>
      </c>
      <c r="N15" s="44">
        <f t="shared" si="14"/>
        <v>0</v>
      </c>
      <c r="O15" s="44">
        <f t="shared" si="15"/>
        <v>0</v>
      </c>
      <c r="P15" s="44">
        <f t="shared" si="16"/>
        <v>0.47317647299999999</v>
      </c>
      <c r="Q15" s="44">
        <f t="shared" si="17"/>
        <v>5</v>
      </c>
      <c r="R15" s="45">
        <f t="shared" si="18"/>
        <v>0</v>
      </c>
      <c r="S15" s="45">
        <f t="shared" si="19"/>
        <v>1.1829411825</v>
      </c>
      <c r="T15" s="44">
        <f t="shared" si="20"/>
        <v>0</v>
      </c>
      <c r="V15" s="72" t="b">
        <f>INDEX(itemPrepMethods, MATCH(K15, itemNames, 0))="chop"</f>
        <v>1</v>
      </c>
      <c r="W15" s="85">
        <f t="shared" si="21"/>
        <v>5</v>
      </c>
      <c r="X15" s="83" t="str">
        <f t="shared" si="22"/>
        <v>cup</v>
      </c>
      <c r="Y15" s="83" t="str">
        <f t="shared" si="23"/>
        <v>chopped zucchini</v>
      </c>
      <c r="Z15" s="72" t="b">
        <f>INDEX(itemPrepMethods, MATCH(K15, itemNames, 0))="soak"</f>
        <v>0</v>
      </c>
      <c r="AA15" s="83" t="str">
        <f t="shared" si="24"/>
        <v/>
      </c>
      <c r="AB15" s="83" t="str">
        <f t="shared" si="25"/>
        <v/>
      </c>
      <c r="AC15" s="83" t="str">
        <f t="shared" si="26"/>
        <v/>
      </c>
    </row>
    <row r="16" spans="1:29" x14ac:dyDescent="0.2">
      <c r="A16" s="89" t="s">
        <v>26</v>
      </c>
      <c r="B16" s="90">
        <f t="shared" si="10"/>
        <v>5</v>
      </c>
      <c r="C16" s="91" t="str">
        <f t="shared" si="11"/>
        <v>cup</v>
      </c>
      <c r="D16" s="92" t="str">
        <f t="shared" si="12"/>
        <v>chopped white mushrooms</v>
      </c>
      <c r="H16" s="56"/>
      <c r="I16" s="57">
        <v>2</v>
      </c>
      <c r="J16" s="58" t="s">
        <v>18</v>
      </c>
      <c r="K16" s="58" t="s">
        <v>298</v>
      </c>
      <c r="L16" s="59" t="s">
        <v>18</v>
      </c>
      <c r="M16" s="44">
        <f t="shared" si="13"/>
        <v>0</v>
      </c>
      <c r="N16" s="44">
        <f t="shared" si="14"/>
        <v>0</v>
      </c>
      <c r="O16" s="44">
        <f t="shared" si="15"/>
        <v>0</v>
      </c>
      <c r="P16" s="44">
        <f t="shared" si="16"/>
        <v>0.47317647299999999</v>
      </c>
      <c r="Q16" s="44">
        <f t="shared" si="17"/>
        <v>5</v>
      </c>
      <c r="R16" s="45">
        <f t="shared" si="18"/>
        <v>0</v>
      </c>
      <c r="S16" s="45">
        <f t="shared" si="19"/>
        <v>1.1829411825</v>
      </c>
      <c r="T16" s="44">
        <f t="shared" si="20"/>
        <v>0</v>
      </c>
      <c r="V16" s="72" t="b">
        <f>INDEX(itemPrepMethods, MATCH(K16, itemNames, 0))="chop"</f>
        <v>1</v>
      </c>
      <c r="W16" s="85">
        <f t="shared" si="21"/>
        <v>5</v>
      </c>
      <c r="X16" s="83" t="str">
        <f t="shared" si="22"/>
        <v>cup</v>
      </c>
      <c r="Y16" s="83" t="str">
        <f t="shared" si="23"/>
        <v>chopped white mushrooms</v>
      </c>
      <c r="Z16" s="72" t="b">
        <f>INDEX(itemPrepMethods, MATCH(K16, itemNames, 0))="soak"</f>
        <v>0</v>
      </c>
      <c r="AA16" s="83" t="str">
        <f t="shared" si="24"/>
        <v/>
      </c>
      <c r="AB16" s="83" t="str">
        <f t="shared" si="25"/>
        <v/>
      </c>
      <c r="AC16" s="83" t="str">
        <f t="shared" si="26"/>
        <v/>
      </c>
    </row>
    <row r="17" spans="1:29" x14ac:dyDescent="0.2">
      <c r="A17" s="89" t="s">
        <v>26</v>
      </c>
      <c r="B17" s="90">
        <f t="shared" si="10"/>
        <v>2.5</v>
      </c>
      <c r="C17" s="91" t="str">
        <f t="shared" si="11"/>
        <v>cup</v>
      </c>
      <c r="D17" s="92" t="str">
        <f t="shared" si="12"/>
        <v>sliced carrots</v>
      </c>
      <c r="H17" s="56"/>
      <c r="I17" s="57">
        <v>1</v>
      </c>
      <c r="J17" s="58" t="s">
        <v>18</v>
      </c>
      <c r="K17" s="58" t="s">
        <v>299</v>
      </c>
      <c r="L17" s="59" t="s">
        <v>18</v>
      </c>
      <c r="M17" s="44">
        <f t="shared" si="13"/>
        <v>0</v>
      </c>
      <c r="N17" s="44">
        <f t="shared" si="14"/>
        <v>0</v>
      </c>
      <c r="O17" s="44">
        <f t="shared" si="15"/>
        <v>0</v>
      </c>
      <c r="P17" s="44">
        <f t="shared" si="16"/>
        <v>0.23658823649999999</v>
      </c>
      <c r="Q17" s="44">
        <f t="shared" si="17"/>
        <v>2.5</v>
      </c>
      <c r="R17" s="45">
        <f t="shared" si="18"/>
        <v>0</v>
      </c>
      <c r="S17" s="45">
        <f t="shared" si="19"/>
        <v>0.59147059125000001</v>
      </c>
      <c r="T17" s="44">
        <f t="shared" si="20"/>
        <v>0</v>
      </c>
      <c r="V17" s="72" t="b">
        <f>INDEX(itemPrepMethods, MATCH(K17, itemNames, 0))="chop"</f>
        <v>1</v>
      </c>
      <c r="W17" s="85">
        <f t="shared" si="21"/>
        <v>2.5</v>
      </c>
      <c r="X17" s="83" t="str">
        <f t="shared" si="22"/>
        <v>cup</v>
      </c>
      <c r="Y17" s="83" t="str">
        <f t="shared" si="23"/>
        <v>sliced carrots</v>
      </c>
      <c r="Z17" s="72" t="b">
        <f>INDEX(itemPrepMethods, MATCH(K17, itemNames, 0))="soak"</f>
        <v>0</v>
      </c>
      <c r="AA17" s="83" t="str">
        <f t="shared" si="24"/>
        <v/>
      </c>
      <c r="AB17" s="83" t="str">
        <f t="shared" si="25"/>
        <v/>
      </c>
      <c r="AC17" s="83" t="str">
        <f t="shared" si="26"/>
        <v/>
      </c>
    </row>
    <row r="18" spans="1:29" x14ac:dyDescent="0.2">
      <c r="A18" s="89" t="s">
        <v>26</v>
      </c>
      <c r="B18" s="90">
        <f t="shared" si="10"/>
        <v>1.25</v>
      </c>
      <c r="C18" s="91" t="str">
        <f t="shared" si="11"/>
        <v/>
      </c>
      <c r="D18" s="92" t="str">
        <f t="shared" si="12"/>
        <v>sliced yellow capsicums</v>
      </c>
      <c r="H18" s="56"/>
      <c r="I18" s="57">
        <v>0.5</v>
      </c>
      <c r="J18" s="58"/>
      <c r="K18" s="58" t="s">
        <v>300</v>
      </c>
      <c r="L18" s="59"/>
      <c r="M18" s="44">
        <f t="shared" si="13"/>
        <v>0</v>
      </c>
      <c r="N18" s="44">
        <f t="shared" si="14"/>
        <v>0</v>
      </c>
      <c r="O18" s="44">
        <f t="shared" si="15"/>
        <v>0</v>
      </c>
      <c r="P18" s="44">
        <f t="shared" si="16"/>
        <v>0</v>
      </c>
      <c r="Q18" s="44">
        <f t="shared" si="17"/>
        <v>1.25</v>
      </c>
      <c r="R18" s="45">
        <f t="shared" si="18"/>
        <v>0</v>
      </c>
      <c r="S18" s="45">
        <f t="shared" si="19"/>
        <v>0</v>
      </c>
      <c r="T18" s="44">
        <f t="shared" si="20"/>
        <v>1.25</v>
      </c>
      <c r="V18" s="72" t="b">
        <f>INDEX(itemPrepMethods, MATCH(K18, itemNames, 0))="chop"</f>
        <v>1</v>
      </c>
      <c r="W18" s="85">
        <f t="shared" si="21"/>
        <v>1.25</v>
      </c>
      <c r="X18" s="83" t="str">
        <f t="shared" si="22"/>
        <v/>
      </c>
      <c r="Y18" s="83" t="str">
        <f t="shared" si="23"/>
        <v>sliced yellow capsicums</v>
      </c>
      <c r="Z18" s="72" t="b">
        <f>INDEX(itemPrepMethods, MATCH(K18, itemNames, 0))="soak"</f>
        <v>0</v>
      </c>
      <c r="AA18" s="83" t="str">
        <f t="shared" si="24"/>
        <v/>
      </c>
      <c r="AB18" s="83" t="str">
        <f t="shared" si="25"/>
        <v/>
      </c>
      <c r="AC18" s="83" t="str">
        <f t="shared" si="26"/>
        <v/>
      </c>
    </row>
    <row r="19" spans="1:29" x14ac:dyDescent="0.2">
      <c r="A19" s="93"/>
      <c r="B19" s="93"/>
      <c r="C19" s="93"/>
      <c r="D19" s="93"/>
      <c r="I19" s="44"/>
      <c r="L19" s="41"/>
    </row>
    <row r="20" spans="1:29" ht="60" x14ac:dyDescent="0.2">
      <c r="C20" s="94" t="s">
        <v>206</v>
      </c>
      <c r="D20" s="95" t="s">
        <v>301</v>
      </c>
      <c r="I20" s="44"/>
      <c r="L20" s="41"/>
    </row>
    <row r="21" spans="1:29" ht="30" x14ac:dyDescent="0.2">
      <c r="C21" s="94" t="s">
        <v>207</v>
      </c>
      <c r="D21" s="95" t="s">
        <v>302</v>
      </c>
      <c r="I21" s="44"/>
      <c r="L21" s="41"/>
    </row>
    <row r="22" spans="1:29" ht="60" x14ac:dyDescent="0.2">
      <c r="C22" s="94" t="s">
        <v>208</v>
      </c>
      <c r="D22" s="95" t="s">
        <v>304</v>
      </c>
      <c r="I22" s="44"/>
      <c r="L22" s="41"/>
    </row>
    <row r="23" spans="1:29" ht="105" x14ac:dyDescent="0.2">
      <c r="C23" s="94" t="s">
        <v>209</v>
      </c>
      <c r="D23" s="95" t="s">
        <v>305</v>
      </c>
      <c r="I23" s="44"/>
      <c r="L23" s="41"/>
    </row>
    <row r="24" spans="1:29" ht="15.75" x14ac:dyDescent="0.25">
      <c r="A24" s="86" t="s">
        <v>28</v>
      </c>
      <c r="B24" s="86"/>
      <c r="C24" s="86"/>
      <c r="D24" s="86"/>
      <c r="E24" s="60" t="s">
        <v>155</v>
      </c>
      <c r="F24" s="80" t="s">
        <v>108</v>
      </c>
      <c r="G24" s="80"/>
    </row>
    <row r="25" spans="1:29" ht="24" x14ac:dyDescent="0.2">
      <c r="A25" s="96" t="s">
        <v>25</v>
      </c>
      <c r="B25" s="96"/>
      <c r="C25" s="96"/>
      <c r="D25" s="96"/>
      <c r="E25" s="46" t="s">
        <v>66</v>
      </c>
      <c r="F25" s="44">
        <v>11</v>
      </c>
      <c r="G25" s="44"/>
      <c r="H25" s="44"/>
      <c r="I25" s="47" t="s">
        <v>64</v>
      </c>
      <c r="J25" s="48" t="s">
        <v>65</v>
      </c>
      <c r="K25" s="48" t="s">
        <v>20</v>
      </c>
      <c r="L25" s="49" t="s">
        <v>63</v>
      </c>
      <c r="M25" s="47" t="s">
        <v>173</v>
      </c>
      <c r="N25" s="47" t="s">
        <v>174</v>
      </c>
      <c r="O25" s="47" t="s">
        <v>175</v>
      </c>
      <c r="P25" s="47" t="s">
        <v>176</v>
      </c>
      <c r="Q25" s="50" t="s">
        <v>314</v>
      </c>
      <c r="R25" s="51" t="s">
        <v>134</v>
      </c>
      <c r="S25" s="51" t="s">
        <v>135</v>
      </c>
      <c r="T25" s="52" t="s">
        <v>133</v>
      </c>
      <c r="U25" s="71" t="s">
        <v>27</v>
      </c>
      <c r="V25" s="50" t="s">
        <v>326</v>
      </c>
      <c r="W25" s="84" t="s">
        <v>323</v>
      </c>
      <c r="X25" s="50" t="s">
        <v>324</v>
      </c>
      <c r="Y25" s="50" t="s">
        <v>325</v>
      </c>
      <c r="Z25" s="50" t="s">
        <v>327</v>
      </c>
      <c r="AA25" s="50" t="s">
        <v>328</v>
      </c>
      <c r="AB25" s="50" t="s">
        <v>329</v>
      </c>
      <c r="AC25" s="50" t="s">
        <v>330</v>
      </c>
    </row>
    <row r="26" spans="1:29" ht="16.5" thickBot="1" x14ac:dyDescent="0.25">
      <c r="A26" s="96"/>
      <c r="B26" s="96"/>
      <c r="C26" s="96"/>
      <c r="D26" s="96"/>
      <c r="E26" s="46" t="s">
        <v>67</v>
      </c>
      <c r="F26" s="44">
        <v>10</v>
      </c>
      <c r="G26" s="44"/>
      <c r="H26" s="44"/>
      <c r="I26" s="47"/>
      <c r="J26" s="48"/>
      <c r="K26" s="48"/>
      <c r="L26" s="49"/>
      <c r="M26" s="47"/>
      <c r="N26" s="47"/>
      <c r="O26" s="47"/>
      <c r="P26" s="47"/>
      <c r="Q26" s="50"/>
      <c r="R26" s="51"/>
      <c r="S26" s="51"/>
      <c r="T26" s="52"/>
      <c r="U26" s="53"/>
      <c r="V26" s="72"/>
      <c r="Y26" s="72"/>
      <c r="Z26" s="72"/>
      <c r="AA26" s="72"/>
      <c r="AB26" s="72"/>
      <c r="AC26" s="72"/>
    </row>
    <row r="27" spans="1:29" ht="15.75" thickBot="1" x14ac:dyDescent="0.25">
      <c r="A27" s="88" t="s">
        <v>21</v>
      </c>
      <c r="B27" s="88"/>
      <c r="C27" s="88"/>
      <c r="D27" s="88"/>
      <c r="E27" s="46" t="s">
        <v>19</v>
      </c>
      <c r="F27" s="54">
        <f>F26/F25</f>
        <v>0.90909090909090906</v>
      </c>
      <c r="G27" s="55" t="s">
        <v>167</v>
      </c>
      <c r="H27" s="44"/>
      <c r="I27" s="44"/>
      <c r="V27" s="72"/>
      <c r="Y27" s="72"/>
      <c r="Z27" s="72"/>
      <c r="AA27" s="72"/>
      <c r="AB27" s="72"/>
      <c r="AC27" s="72"/>
    </row>
    <row r="28" spans="1:29" x14ac:dyDescent="0.2">
      <c r="A28" s="89" t="s">
        <v>26</v>
      </c>
      <c r="B28" s="90">
        <f>Q28</f>
        <v>1.75</v>
      </c>
      <c r="C28" s="91" t="str">
        <f>IF(L28="","",L28)</f>
        <v>kg</v>
      </c>
      <c r="D28" s="92" t="str">
        <f>_xlfn.CONCAT(K28, U28)</f>
        <v>chopped potatoes (50 minutes or so)</v>
      </c>
      <c r="H28" s="56"/>
      <c r="I28" s="57">
        <v>2</v>
      </c>
      <c r="J28" s="58" t="s">
        <v>13</v>
      </c>
      <c r="K28" s="58" t="s">
        <v>4</v>
      </c>
      <c r="L28" s="59" t="s">
        <v>13</v>
      </c>
      <c r="M28" s="44">
        <f>INDEX(itemGPerQty, MATCH(K28, itemNames, 0))</f>
        <v>0.22500000000000001</v>
      </c>
      <c r="N28" s="44">
        <f>INDEX(itemMlPerQty, MATCH(K28, itemNames, 0))</f>
        <v>0.33750000000000002</v>
      </c>
      <c r="O28" s="44">
        <f t="shared" ref="O28:O29" si="27">IF(J28 = "", I28 * M28, IF(ISNA(CONVERT(I28, J28, "kg")), CONVERT(I28, J28, "l") * IF(N28 &lt;&gt; 0, M28 / N28, 0), CONVERT(I28, J28, "kg")))</f>
        <v>2</v>
      </c>
      <c r="P28" s="44">
        <f t="shared" ref="P28:P29" si="28">IF(J28 = "", I28 * N28, IF(ISNA(CONVERT(I28, J28, "l")), CONVERT(I28, J28, "kg") * IF(M28 &lt;&gt; 0, N28 / M28, 0), CONVERT(I28, J28, "l")))</f>
        <v>3</v>
      </c>
      <c r="Q28" s="44">
        <f>MROUND(IF(AND(J28 = "", L28 = ""), I28 * recipe01Scale, IF(ISNA(CONVERT(O28, "kg", L28)), CONVERT(P28 * recipe01Scale, "l", L28), CONVERT(O28 * recipe01Scale, "kg", L28))), roundTo)</f>
        <v>1.75</v>
      </c>
      <c r="R28" s="45">
        <f t="shared" ref="R28:R29" si="29">IF(L28 = "", Q28 * M28, IF(ISNA(CONVERT(Q28, L28, "kg")), CONVERT(Q28, L28, "l") * IF(N28 &lt;&gt; 0, M28 / N28, 0), CONVERT(Q28, L28, "kg")))</f>
        <v>1.75</v>
      </c>
      <c r="S28" s="45">
        <f t="shared" ref="S28:S29" si="30">IF(R28 = 0, IF(L28 = "", Q28 * N28, IF(ISNA(CONVERT(Q28, L28, "l")), CONVERT(Q28, L28, "kg") * IF(M28 &lt;&gt; 0, N28 / M28, 0), CONVERT(Q28, L28, "l"))), 0)</f>
        <v>0</v>
      </c>
      <c r="T28" s="44">
        <f t="shared" ref="T28:T29" si="31">IF(AND(R28 = 0, S28 = 0, J28 = "", L28 = ""), Q28, 0)</f>
        <v>0</v>
      </c>
      <c r="U28" s="41" t="s">
        <v>332</v>
      </c>
      <c r="V28" s="72" t="b">
        <f>INDEX(itemPrepMethods, MATCH(K28, itemNames, 0))="chop"</f>
        <v>1</v>
      </c>
      <c r="W28" s="85">
        <f t="shared" ref="W28:W29" si="32">IF(V28, Q28, "")</f>
        <v>1.75</v>
      </c>
      <c r="X28" s="83" t="str">
        <f t="shared" ref="X28:X29" si="33">IF(V28, IF(L28 = "", "", L28), "")</f>
        <v>kg</v>
      </c>
      <c r="Y28" s="83" t="str">
        <f t="shared" ref="Y28:Y29" si="34">IF(V28, K28, "")</f>
        <v>chopped potatoes</v>
      </c>
      <c r="Z28" s="72" t="b">
        <f>INDEX(itemPrepMethods, MATCH(K28, itemNames, 0))="soak"</f>
        <v>0</v>
      </c>
      <c r="AA28" s="83" t="str">
        <f t="shared" ref="AA28:AA29" si="35">IF(Z28, Q28, "")</f>
        <v/>
      </c>
      <c r="AB28" s="83" t="str">
        <f t="shared" ref="AB28:AB29" si="36">IF(Z28, IF(L28 = "", "", L28), "")</f>
        <v/>
      </c>
      <c r="AC28" s="83" t="str">
        <f t="shared" ref="AC28:AC29" si="37">IF(Z28, K28, "")</f>
        <v/>
      </c>
    </row>
    <row r="29" spans="1:29" x14ac:dyDescent="0.2">
      <c r="A29" s="89" t="s">
        <v>26</v>
      </c>
      <c r="B29" s="90">
        <f>Q29</f>
        <v>3.75</v>
      </c>
      <c r="C29" s="91" t="str">
        <f>IF(L29="","",L29)</f>
        <v>cup</v>
      </c>
      <c r="D29" s="92" t="str">
        <f>_xlfn.CONCAT(K29, U29)</f>
        <v>split peas, soaked by kitchen manager the night before (rinse and drain first)</v>
      </c>
      <c r="I29" s="57">
        <v>4</v>
      </c>
      <c r="J29" s="58" t="s">
        <v>18</v>
      </c>
      <c r="K29" s="58" t="s">
        <v>8</v>
      </c>
      <c r="L29" s="59" t="s">
        <v>18</v>
      </c>
      <c r="M29" s="44">
        <f>INDEX(itemGPerQty, MATCH(K29, itemNames, 0))</f>
        <v>0.84699999999999998</v>
      </c>
      <c r="N29" s="44">
        <f>INDEX(itemMlPerQty, MATCH(K29, itemNames, 0))</f>
        <v>0.946353</v>
      </c>
      <c r="O29" s="44">
        <f t="shared" si="27"/>
        <v>0.84699995166919739</v>
      </c>
      <c r="P29" s="44">
        <f t="shared" si="28"/>
        <v>0.94635294599999997</v>
      </c>
      <c r="Q29" s="44">
        <f>MROUND(IF(AND(J29 = "", L29 = ""), I29 * recipe01Scale, IF(ISNA(CONVERT(O29, "kg", L29)), CONVERT(P29 * recipe01Scale, "l", L29), CONVERT(O29 * recipe01Scale, "kg", L29))), roundTo)</f>
        <v>3.75</v>
      </c>
      <c r="R29" s="45">
        <f t="shared" si="29"/>
        <v>0.79406245468987258</v>
      </c>
      <c r="S29" s="45">
        <f t="shared" si="30"/>
        <v>0</v>
      </c>
      <c r="T29" s="44">
        <f t="shared" si="31"/>
        <v>0</v>
      </c>
      <c r="U29" s="41" t="s">
        <v>331</v>
      </c>
      <c r="V29" s="72" t="b">
        <f>INDEX(itemPrepMethods, MATCH(K29, itemNames, 0))="chop"</f>
        <v>0</v>
      </c>
      <c r="W29" s="85" t="str">
        <f t="shared" si="32"/>
        <v/>
      </c>
      <c r="X29" s="83" t="str">
        <f t="shared" si="33"/>
        <v/>
      </c>
      <c r="Y29" s="83" t="str">
        <f t="shared" si="34"/>
        <v/>
      </c>
      <c r="Z29" s="72" t="b">
        <f>INDEX(itemPrepMethods, MATCH(K29, itemNames, 0))="soak"</f>
        <v>1</v>
      </c>
      <c r="AA29" s="83">
        <f t="shared" si="35"/>
        <v>3.75</v>
      </c>
      <c r="AB29" s="83" t="str">
        <f t="shared" si="36"/>
        <v>cup</v>
      </c>
      <c r="AC29" s="83" t="str">
        <f t="shared" si="37"/>
        <v>split peas</v>
      </c>
    </row>
    <row r="30" spans="1:29" x14ac:dyDescent="0.2">
      <c r="A30" s="88"/>
      <c r="B30" s="88"/>
      <c r="C30" s="88"/>
      <c r="D30" s="88"/>
      <c r="I30" s="44"/>
      <c r="M30" s="41"/>
      <c r="N30" s="41"/>
      <c r="V30" s="72"/>
      <c r="W30" s="85"/>
      <c r="X30" s="83"/>
      <c r="Y30" s="83"/>
      <c r="Z30" s="72"/>
      <c r="AA30" s="83"/>
      <c r="AB30" s="83"/>
      <c r="AC30" s="83"/>
    </row>
    <row r="31" spans="1:29" x14ac:dyDescent="0.2">
      <c r="A31" s="88" t="s">
        <v>22</v>
      </c>
      <c r="B31" s="88"/>
      <c r="C31" s="88"/>
      <c r="D31" s="88"/>
      <c r="I31" s="44"/>
      <c r="M31" s="41"/>
      <c r="N31" s="41"/>
      <c r="V31" s="72"/>
      <c r="W31" s="85"/>
      <c r="X31" s="83"/>
      <c r="Y31" s="83"/>
      <c r="Z31" s="72"/>
      <c r="AA31" s="83"/>
      <c r="AB31" s="83"/>
      <c r="AC31" s="83"/>
    </row>
    <row r="32" spans="1:29" x14ac:dyDescent="0.2">
      <c r="A32" s="89" t="s">
        <v>26</v>
      </c>
      <c r="B32" s="90">
        <f>Q32</f>
        <v>3.75</v>
      </c>
      <c r="C32" s="91" t="str">
        <f>IF(L32="","",L32)</f>
        <v/>
      </c>
      <c r="D32" s="92" t="str">
        <f>_xlfn.CONCAT(K32, U32)</f>
        <v>chopped onions</v>
      </c>
      <c r="I32" s="57">
        <v>4</v>
      </c>
      <c r="J32" s="58"/>
      <c r="K32" s="58" t="s">
        <v>6</v>
      </c>
      <c r="L32" s="59"/>
      <c r="M32" s="44">
        <f>INDEX(itemGPerQty, MATCH(K32, itemNames, 0))</f>
        <v>0.185</v>
      </c>
      <c r="N32" s="44">
        <f>INDEX(itemMlPerQty, MATCH(K32, itemNames, 0))</f>
        <v>0.3</v>
      </c>
      <c r="O32" s="44">
        <f t="shared" ref="O32:O33" si="38">IF(J32 = "", I32 * M32, IF(ISNA(CONVERT(I32, J32, "kg")), CONVERT(I32, J32, "l") * IF(N32 &lt;&gt; 0, M32 / N32, 0), CONVERT(I32, J32, "kg")))</f>
        <v>0.74</v>
      </c>
      <c r="P32" s="44">
        <f t="shared" ref="P32:P33" si="39">IF(J32 = "", I32 * N32, IF(ISNA(CONVERT(I32, J32, "l")), CONVERT(I32, J32, "kg") * IF(M32 &lt;&gt; 0, N32 / M32, 0), CONVERT(I32, J32, "l")))</f>
        <v>1.2</v>
      </c>
      <c r="Q32" s="44">
        <f>MROUND(IF(AND(J32 = "", L32 = ""), I32 * recipe01Scale, IF(ISNA(CONVERT(O32, "kg", L32)), CONVERT(P32 * recipe01Scale, "l", L32), CONVERT(O32 * recipe01Scale, "kg", L32))), roundTo)</f>
        <v>3.75</v>
      </c>
      <c r="R32" s="45">
        <f t="shared" ref="R32:R33" si="40">IF(L32 = "", Q32 * M32, IF(ISNA(CONVERT(Q32, L32, "kg")), CONVERT(Q32, L32, "l") * IF(N32 &lt;&gt; 0, M32 / N32, 0), CONVERT(Q32, L32, "kg")))</f>
        <v>0.69374999999999998</v>
      </c>
      <c r="S32" s="45">
        <f t="shared" ref="S32:S33" si="41">IF(R32 = 0, IF(L32 = "", Q32 * N32, IF(ISNA(CONVERT(Q32, L32, "l")), CONVERT(Q32, L32, "kg") * IF(M32 &lt;&gt; 0, N32 / M32, 0), CONVERT(Q32, L32, "l"))), 0)</f>
        <v>0</v>
      </c>
      <c r="T32" s="44">
        <f t="shared" ref="T32:T33" si="42">IF(AND(R32 = 0, S32 = 0, J32 = "", L32 = ""), Q32, 0)</f>
        <v>0</v>
      </c>
      <c r="V32" s="72" t="b">
        <f>INDEX(itemPrepMethods, MATCH(K32, itemNames, 0))="chop"</f>
        <v>1</v>
      </c>
      <c r="W32" s="85">
        <f t="shared" ref="W32:W33" si="43">IF(V32, Q32, "")</f>
        <v>3.75</v>
      </c>
      <c r="X32" s="83" t="str">
        <f t="shared" ref="X32:X33" si="44">IF(V32, IF(L32 = "", "", L32), "")</f>
        <v/>
      </c>
      <c r="Y32" s="83" t="str">
        <f t="shared" ref="Y32:Y33" si="45">IF(V32, K32, "")</f>
        <v>chopped onions</v>
      </c>
      <c r="Z32" s="72" t="b">
        <f>INDEX(itemPrepMethods, MATCH(K32, itemNames, 0))="soak"</f>
        <v>0</v>
      </c>
      <c r="AA32" s="83" t="str">
        <f t="shared" ref="AA32:AA33" si="46">IF(Z32, Q32, "")</f>
        <v/>
      </c>
      <c r="AB32" s="83" t="str">
        <f t="shared" ref="AB32:AB33" si="47">IF(Z32, IF(L32 = "", "", L32), "")</f>
        <v/>
      </c>
      <c r="AC32" s="83" t="str">
        <f t="shared" ref="AC32:AC33" si="48">IF(Z32, K32, "")</f>
        <v/>
      </c>
    </row>
    <row r="33" spans="1:29" x14ac:dyDescent="0.2">
      <c r="A33" s="89" t="s">
        <v>26</v>
      </c>
      <c r="B33" s="90">
        <f>Q33</f>
        <v>6.25</v>
      </c>
      <c r="C33" s="91" t="str">
        <f>IF(L33="","",L33)</f>
        <v/>
      </c>
      <c r="D33" s="92" t="str">
        <f>_xlfn.CONCAT(K33, U33)</f>
        <v>garlic cloves</v>
      </c>
      <c r="I33" s="57">
        <v>7</v>
      </c>
      <c r="J33" s="58"/>
      <c r="K33" s="58" t="s">
        <v>9</v>
      </c>
      <c r="L33" s="59"/>
      <c r="M33" s="44">
        <f>INDEX(itemGPerQty, MATCH(K33, itemNames, 0))</f>
        <v>0</v>
      </c>
      <c r="N33" s="44">
        <f>INDEX(itemMlPerQty, MATCH(K33, itemNames, 0))</f>
        <v>0</v>
      </c>
      <c r="O33" s="44">
        <f t="shared" si="38"/>
        <v>0</v>
      </c>
      <c r="P33" s="44">
        <f t="shared" si="39"/>
        <v>0</v>
      </c>
      <c r="Q33" s="44">
        <f>MROUND(IF(AND(J33 = "", L33 = ""), I33 * recipe01Scale, IF(ISNA(CONVERT(O33, "kg", L33)), CONVERT(P33 * recipe01Scale, "l", L33), CONVERT(O33 * recipe01Scale, "kg", L33))), roundTo)</f>
        <v>6.25</v>
      </c>
      <c r="R33" s="45">
        <f t="shared" si="40"/>
        <v>0</v>
      </c>
      <c r="S33" s="45">
        <f t="shared" si="41"/>
        <v>0</v>
      </c>
      <c r="T33" s="44">
        <f t="shared" si="42"/>
        <v>6.25</v>
      </c>
      <c r="V33" s="72" t="b">
        <f>INDEX(itemPrepMethods, MATCH(K33, itemNames, 0))="chop"</f>
        <v>1</v>
      </c>
      <c r="W33" s="85">
        <f t="shared" si="43"/>
        <v>6.25</v>
      </c>
      <c r="X33" s="83" t="str">
        <f t="shared" si="44"/>
        <v/>
      </c>
      <c r="Y33" s="83" t="str">
        <f t="shared" si="45"/>
        <v>garlic cloves</v>
      </c>
      <c r="Z33" s="72" t="b">
        <f>INDEX(itemPrepMethods, MATCH(K33, itemNames, 0))="soak"</f>
        <v>0</v>
      </c>
      <c r="AA33" s="83" t="str">
        <f t="shared" si="46"/>
        <v/>
      </c>
      <c r="AB33" s="83" t="str">
        <f t="shared" si="47"/>
        <v/>
      </c>
      <c r="AC33" s="83" t="str">
        <f t="shared" si="48"/>
        <v/>
      </c>
    </row>
    <row r="34" spans="1:29" x14ac:dyDescent="0.2">
      <c r="A34" s="88"/>
      <c r="B34" s="88"/>
      <c r="C34" s="88"/>
      <c r="D34" s="88"/>
      <c r="I34" s="44"/>
      <c r="M34" s="41"/>
      <c r="N34" s="41"/>
      <c r="V34" s="72"/>
      <c r="W34" s="85"/>
      <c r="X34" s="83"/>
      <c r="Y34" s="83"/>
      <c r="Z34" s="72"/>
      <c r="AA34" s="83"/>
      <c r="AB34" s="83"/>
      <c r="AC34" s="83"/>
    </row>
    <row r="35" spans="1:29" x14ac:dyDescent="0.2">
      <c r="A35" s="88" t="s">
        <v>23</v>
      </c>
      <c r="B35" s="88"/>
      <c r="C35" s="88"/>
      <c r="D35" s="88"/>
      <c r="I35" s="44"/>
      <c r="M35" s="41"/>
      <c r="N35" s="41"/>
      <c r="V35" s="72"/>
      <c r="W35" s="85"/>
      <c r="X35" s="83"/>
      <c r="Y35" s="83"/>
      <c r="Z35" s="72"/>
      <c r="AA35" s="83"/>
      <c r="AB35" s="83"/>
      <c r="AC35" s="83"/>
    </row>
    <row r="36" spans="1:29" x14ac:dyDescent="0.2">
      <c r="A36" s="89" t="s">
        <v>26</v>
      </c>
      <c r="B36" s="90">
        <f>Q36</f>
        <v>4.5</v>
      </c>
      <c r="C36" s="91" t="str">
        <f>IF(L36="","",L36)</f>
        <v>tbs</v>
      </c>
      <c r="D36" s="92" t="str">
        <f t="shared" ref="D36:D43" si="49">_xlfn.CONCAT(K36, U36)</f>
        <v>curry powder</v>
      </c>
      <c r="I36" s="57">
        <v>5</v>
      </c>
      <c r="J36" s="58" t="s">
        <v>17</v>
      </c>
      <c r="K36" s="58" t="s">
        <v>10</v>
      </c>
      <c r="L36" s="59" t="s">
        <v>17</v>
      </c>
      <c r="M36" s="44">
        <f>INDEX(itemGPerQty, MATCH(K36, itemNames, 0))</f>
        <v>1.2E-2</v>
      </c>
      <c r="N36" s="44">
        <f>INDEX(itemMlPerQty, MATCH(K36, itemNames, 0))</f>
        <v>2.2180100000000001E-2</v>
      </c>
      <c r="O36" s="44">
        <f t="shared" ref="O36:O40" si="50">IF(J36 = "", I36 * M36, IF(ISNA(CONVERT(I36, J36, "kg")), CONVERT(I36, J36, "l") * IF(N36 &lt;&gt; 0, M36 / N36, 0), CONVERT(I36, J36, "kg")))</f>
        <v>4.0000085070626371E-2</v>
      </c>
      <c r="P36" s="44">
        <f t="shared" ref="P36:P40" si="51">IF(J36 = "", I36 * N36, IF(ISNA(CONVERT(I36, J36, "l")), CONVERT(I36, J36, "kg") * IF(M36 &lt;&gt; 0, N36 / M36, 0), CONVERT(I36, J36, "l")))</f>
        <v>7.3933823906250001E-2</v>
      </c>
      <c r="Q36" s="44">
        <f>MROUND(IF(AND(J36 = "", L36 = ""), I36 * recipe01Scale, IF(ISNA(CONVERT(O36, "kg", L36)), CONVERT(P36 * recipe01Scale, "l", L36), CONVERT(O36 * recipe01Scale, "kg", L36))), roundTo)</f>
        <v>4.5</v>
      </c>
      <c r="R36" s="45">
        <f t="shared" ref="R36:R40" si="52">IF(L36 = "", Q36 * M36, IF(ISNA(CONVERT(Q36, L36, "kg")), CONVERT(Q36, L36, "l") * IF(N36 &lt;&gt; 0, M36 / N36, 0), CONVERT(Q36, L36, "kg")))</f>
        <v>3.6000076563563729E-2</v>
      </c>
      <c r="S36" s="45">
        <f t="shared" ref="S36:S40" si="53">IF(R36 = 0, IF(L36 = "", Q36 * N36, IF(ISNA(CONVERT(Q36, L36, "l")), CONVERT(Q36, L36, "kg") * IF(M36 &lt;&gt; 0, N36 / M36, 0), CONVERT(Q36, L36, "l"))), 0)</f>
        <v>0</v>
      </c>
      <c r="T36" s="44">
        <f t="shared" ref="T36:T40" si="54">IF(AND(R36 = 0, S36 = 0, J36 = "", L36 = ""), Q36, 0)</f>
        <v>0</v>
      </c>
      <c r="V36" s="72" t="b">
        <f>INDEX(itemPrepMethods, MATCH(K36, itemNames, 0))="chop"</f>
        <v>0</v>
      </c>
      <c r="W36" s="85" t="str">
        <f t="shared" ref="W36:W40" si="55">IF(V36, Q36, "")</f>
        <v/>
      </c>
      <c r="X36" s="83" t="str">
        <f t="shared" ref="X36:X40" si="56">IF(V36, IF(L36 = "", "", L36), "")</f>
        <v/>
      </c>
      <c r="Y36" s="83" t="str">
        <f t="shared" ref="Y36:Y40" si="57">IF(V36, K36, "")</f>
        <v/>
      </c>
      <c r="Z36" s="72" t="b">
        <f>INDEX(itemPrepMethods, MATCH(K36, itemNames, 0))="soak"</f>
        <v>0</v>
      </c>
      <c r="AA36" s="83" t="str">
        <f t="shared" ref="AA36:AA40" si="58">IF(Z36, Q36, "")</f>
        <v/>
      </c>
      <c r="AB36" s="83" t="str">
        <f t="shared" ref="AB36:AB40" si="59">IF(Z36, IF(L36 = "", "", L36), "")</f>
        <v/>
      </c>
      <c r="AC36" s="83" t="str">
        <f t="shared" ref="AC36:AC40" si="60">IF(Z36, K36, "")</f>
        <v/>
      </c>
    </row>
    <row r="37" spans="1:29" x14ac:dyDescent="0.2">
      <c r="A37" s="89" t="s">
        <v>26</v>
      </c>
      <c r="B37" s="90">
        <f>Q37</f>
        <v>3.75</v>
      </c>
      <c r="C37" s="91" t="str">
        <f>IF(L37="","",L37)</f>
        <v>tbs</v>
      </c>
      <c r="D37" s="92" t="str">
        <f t="shared" si="49"/>
        <v>garam masala</v>
      </c>
      <c r="I37" s="57">
        <v>4</v>
      </c>
      <c r="J37" s="58" t="s">
        <v>17</v>
      </c>
      <c r="K37" s="58" t="s">
        <v>11</v>
      </c>
      <c r="L37" s="59" t="s">
        <v>17</v>
      </c>
      <c r="M37" s="44">
        <f>INDEX(itemGPerQty, MATCH(K37, itemNames, 0))</f>
        <v>0.01</v>
      </c>
      <c r="N37" s="44">
        <f>INDEX(itemMlPerQty, MATCH(K37, itemNames, 0))</f>
        <v>2.2180100000000001E-2</v>
      </c>
      <c r="O37" s="44">
        <f t="shared" si="50"/>
        <v>2.6666723380417583E-2</v>
      </c>
      <c r="P37" s="44">
        <f t="shared" si="51"/>
        <v>5.9147059124999998E-2</v>
      </c>
      <c r="Q37" s="44">
        <f>MROUND(IF(AND(J37 = "", L37 = ""), I37 * recipe01Scale, IF(ISNA(CONVERT(O37, "kg", L37)), CONVERT(P37 * recipe01Scale, "l", L37), CONVERT(O37 * recipe01Scale, "kg", L37))), roundTo)</f>
        <v>3.75</v>
      </c>
      <c r="R37" s="45">
        <f t="shared" si="52"/>
        <v>2.5000053169141483E-2</v>
      </c>
      <c r="S37" s="45">
        <f t="shared" si="53"/>
        <v>0</v>
      </c>
      <c r="T37" s="44">
        <f t="shared" si="54"/>
        <v>0</v>
      </c>
      <c r="V37" s="72" t="b">
        <f>INDEX(itemPrepMethods, MATCH(K37, itemNames, 0))="chop"</f>
        <v>0</v>
      </c>
      <c r="W37" s="85" t="str">
        <f t="shared" si="55"/>
        <v/>
      </c>
      <c r="X37" s="83" t="str">
        <f t="shared" si="56"/>
        <v/>
      </c>
      <c r="Y37" s="83" t="str">
        <f t="shared" si="57"/>
        <v/>
      </c>
      <c r="Z37" s="72" t="b">
        <f>INDEX(itemPrepMethods, MATCH(K37, itemNames, 0))="soak"</f>
        <v>0</v>
      </c>
      <c r="AA37" s="83" t="str">
        <f t="shared" si="58"/>
        <v/>
      </c>
      <c r="AB37" s="83" t="str">
        <f t="shared" si="59"/>
        <v/>
      </c>
      <c r="AC37" s="83" t="str">
        <f t="shared" si="60"/>
        <v/>
      </c>
    </row>
    <row r="38" spans="1:29" x14ac:dyDescent="0.2">
      <c r="A38" s="89" t="s">
        <v>26</v>
      </c>
      <c r="B38" s="90">
        <f>Q38</f>
        <v>2.75</v>
      </c>
      <c r="C38" s="91" t="str">
        <f>IF(L38="","",L38)</f>
        <v>tsp</v>
      </c>
      <c r="D38" s="92" t="str">
        <f t="shared" si="49"/>
        <v>ground tumeric</v>
      </c>
      <c r="I38" s="57">
        <v>3</v>
      </c>
      <c r="J38" s="58" t="s">
        <v>14</v>
      </c>
      <c r="K38" s="58" t="s">
        <v>15</v>
      </c>
      <c r="L38" s="59" t="s">
        <v>14</v>
      </c>
      <c r="M38" s="44">
        <f>INDEX(itemGPerQty, MATCH(K38, itemNames, 0))</f>
        <v>1.4E-2</v>
      </c>
      <c r="N38" s="44">
        <f>INDEX(itemMlPerQty, MATCH(K38, itemNames, 0))</f>
        <v>2.2180100000000001E-2</v>
      </c>
      <c r="O38" s="44">
        <f t="shared" si="50"/>
        <v>9.3333531831461536E-3</v>
      </c>
      <c r="P38" s="44">
        <f t="shared" si="51"/>
        <v>1.478676478125E-2</v>
      </c>
      <c r="Q38" s="44">
        <f>MROUND(IF(AND(J38 = "", L38 = ""), I38 * recipe01Scale, IF(ISNA(CONVERT(O38, "kg", L38)), CONVERT(P38 * recipe01Scale, "l", L38), CONVERT(O38 * recipe01Scale, "kg", L38))), roundTo)</f>
        <v>2.75</v>
      </c>
      <c r="R38" s="45">
        <f t="shared" si="52"/>
        <v>8.5555737512173075E-3</v>
      </c>
      <c r="S38" s="45">
        <f t="shared" si="53"/>
        <v>0</v>
      </c>
      <c r="T38" s="44">
        <f t="shared" si="54"/>
        <v>0</v>
      </c>
      <c r="V38" s="72" t="b">
        <f>INDEX(itemPrepMethods, MATCH(K38, itemNames, 0))="chop"</f>
        <v>0</v>
      </c>
      <c r="W38" s="85" t="str">
        <f t="shared" si="55"/>
        <v/>
      </c>
      <c r="X38" s="83" t="str">
        <f t="shared" si="56"/>
        <v/>
      </c>
      <c r="Y38" s="83" t="str">
        <f t="shared" si="57"/>
        <v/>
      </c>
      <c r="Z38" s="72" t="b">
        <f>INDEX(itemPrepMethods, MATCH(K38, itemNames, 0))="soak"</f>
        <v>0</v>
      </c>
      <c r="AA38" s="83" t="str">
        <f t="shared" si="58"/>
        <v/>
      </c>
      <c r="AB38" s="83" t="str">
        <f t="shared" si="59"/>
        <v/>
      </c>
      <c r="AC38" s="83" t="str">
        <f t="shared" si="60"/>
        <v/>
      </c>
    </row>
    <row r="39" spans="1:29" x14ac:dyDescent="0.2">
      <c r="A39" s="89" t="s">
        <v>26</v>
      </c>
      <c r="B39" s="90">
        <f>Q39</f>
        <v>2.75</v>
      </c>
      <c r="C39" s="91" t="str">
        <f>IF(L39="","",L39)</f>
        <v>tsp</v>
      </c>
      <c r="D39" s="92" t="str">
        <f t="shared" si="49"/>
        <v>ground cumin</v>
      </c>
      <c r="I39" s="57">
        <v>3</v>
      </c>
      <c r="J39" s="58" t="s">
        <v>14</v>
      </c>
      <c r="K39" s="58" t="s">
        <v>16</v>
      </c>
      <c r="L39" s="59" t="s">
        <v>14</v>
      </c>
      <c r="M39" s="44">
        <f>INDEX(itemGPerQty, MATCH(K39, itemNames, 0))</f>
        <v>1.0999999999999999E-2</v>
      </c>
      <c r="N39" s="44">
        <f>INDEX(itemMlPerQty, MATCH(K39, itemNames, 0))</f>
        <v>2.2180100000000001E-2</v>
      </c>
      <c r="O39" s="44">
        <f t="shared" si="50"/>
        <v>7.3333489296148338E-3</v>
      </c>
      <c r="P39" s="44">
        <f t="shared" si="51"/>
        <v>1.478676478125E-2</v>
      </c>
      <c r="Q39" s="44">
        <f>MROUND(IF(AND(J39 = "", L39 = ""), I39 * recipe01Scale, IF(ISNA(CONVERT(O39, "kg", L39)), CONVERT(P39 * recipe01Scale, "l", L39), CONVERT(O39 * recipe01Scale, "kg", L39))), roundTo)</f>
        <v>2.75</v>
      </c>
      <c r="R39" s="45">
        <f t="shared" si="52"/>
        <v>6.7222365188135983E-3</v>
      </c>
      <c r="S39" s="45">
        <f t="shared" si="53"/>
        <v>0</v>
      </c>
      <c r="T39" s="44">
        <f t="shared" si="54"/>
        <v>0</v>
      </c>
      <c r="V39" s="72" t="b">
        <f>INDEX(itemPrepMethods, MATCH(K39, itemNames, 0))="chop"</f>
        <v>0</v>
      </c>
      <c r="W39" s="85" t="str">
        <f t="shared" si="55"/>
        <v/>
      </c>
      <c r="X39" s="83" t="str">
        <f t="shared" si="56"/>
        <v/>
      </c>
      <c r="Y39" s="83" t="str">
        <f t="shared" si="57"/>
        <v/>
      </c>
      <c r="Z39" s="72" t="b">
        <f>INDEX(itemPrepMethods, MATCH(K39, itemNames, 0))="soak"</f>
        <v>0</v>
      </c>
      <c r="AA39" s="83" t="str">
        <f t="shared" si="58"/>
        <v/>
      </c>
      <c r="AB39" s="83" t="str">
        <f t="shared" si="59"/>
        <v/>
      </c>
      <c r="AC39" s="83" t="str">
        <f t="shared" si="60"/>
        <v/>
      </c>
    </row>
    <row r="40" spans="1:29" x14ac:dyDescent="0.2">
      <c r="A40" s="89" t="s">
        <v>26</v>
      </c>
      <c r="B40" s="90">
        <f>Q40</f>
        <v>1.75</v>
      </c>
      <c r="C40" s="91" t="str">
        <f>IF(L40="","",L40)</f>
        <v>tsp</v>
      </c>
      <c r="D40" s="92" t="str">
        <f t="shared" si="49"/>
        <v>salt</v>
      </c>
      <c r="I40" s="57">
        <v>2</v>
      </c>
      <c r="J40" s="58" t="s">
        <v>14</v>
      </c>
      <c r="K40" s="58" t="s">
        <v>12</v>
      </c>
      <c r="L40" s="59" t="s">
        <v>14</v>
      </c>
      <c r="M40" s="44">
        <f>INDEX(itemGPerQty, MATCH(K40, itemNames, 0))</f>
        <v>2.5000000000000001E-2</v>
      </c>
      <c r="N40" s="44">
        <f>INDEX(itemMlPerQty, MATCH(K40, itemNames, 0))</f>
        <v>2.2180100000000001E-2</v>
      </c>
      <c r="O40" s="44">
        <f t="shared" si="50"/>
        <v>1.111113474184066E-2</v>
      </c>
      <c r="P40" s="44">
        <f t="shared" si="51"/>
        <v>9.8578431874999997E-3</v>
      </c>
      <c r="Q40" s="44">
        <f>MROUND(IF(AND(J40 = "", L40 = ""), I40 * recipe01Scale, IF(ISNA(CONVERT(O40, "kg", L40)), CONVERT(P40 * recipe01Scale, "l", L40), CONVERT(O40 * recipe01Scale, "kg", L40))), roundTo)</f>
        <v>1.75</v>
      </c>
      <c r="R40" s="45">
        <f t="shared" si="52"/>
        <v>9.7222428991105784E-3</v>
      </c>
      <c r="S40" s="45">
        <f t="shared" si="53"/>
        <v>0</v>
      </c>
      <c r="T40" s="44">
        <f t="shared" si="54"/>
        <v>0</v>
      </c>
      <c r="V40" s="72" t="b">
        <f>INDEX(itemPrepMethods, MATCH(K40, itemNames, 0))="chop"</f>
        <v>0</v>
      </c>
      <c r="W40" s="85" t="str">
        <f t="shared" si="55"/>
        <v/>
      </c>
      <c r="X40" s="83" t="str">
        <f t="shared" si="56"/>
        <v/>
      </c>
      <c r="Y40" s="83" t="str">
        <f t="shared" si="57"/>
        <v/>
      </c>
      <c r="Z40" s="72" t="b">
        <f>INDEX(itemPrepMethods, MATCH(K40, itemNames, 0))="soak"</f>
        <v>0</v>
      </c>
      <c r="AA40" s="83" t="str">
        <f t="shared" si="58"/>
        <v/>
      </c>
      <c r="AB40" s="83" t="str">
        <f t="shared" si="59"/>
        <v/>
      </c>
      <c r="AC40" s="83" t="str">
        <f t="shared" si="60"/>
        <v/>
      </c>
    </row>
    <row r="41" spans="1:29" x14ac:dyDescent="0.2">
      <c r="A41" s="89" t="s">
        <v>26</v>
      </c>
      <c r="D41" s="92" t="str">
        <f t="shared" si="49"/>
        <v>split peas</v>
      </c>
      <c r="I41" s="44"/>
      <c r="U41" s="41" t="s">
        <v>8</v>
      </c>
      <c r="V41" s="72"/>
      <c r="W41" s="85"/>
      <c r="X41" s="83"/>
      <c r="Y41" s="83"/>
      <c r="Z41" s="72"/>
      <c r="AA41" s="83"/>
      <c r="AB41" s="83"/>
      <c r="AC41" s="83"/>
    </row>
    <row r="42" spans="1:29" x14ac:dyDescent="0.2">
      <c r="A42" s="89" t="s">
        <v>26</v>
      </c>
      <c r="C42" s="91" t="str">
        <f>IF(L42="","",L42)</f>
        <v/>
      </c>
      <c r="D42" s="92" t="str">
        <f>_xlfn.CONCAT(K42, U42)</f>
        <v>chili powder, to taste</v>
      </c>
      <c r="I42" s="44"/>
      <c r="J42" s="61"/>
      <c r="K42" s="58" t="s">
        <v>92</v>
      </c>
      <c r="L42" s="61"/>
      <c r="M42" s="61"/>
      <c r="N42" s="61"/>
      <c r="O42" s="61"/>
      <c r="P42" s="61"/>
      <c r="U42" s="41" t="s">
        <v>333</v>
      </c>
      <c r="V42" s="72" t="b">
        <f>INDEX(itemPrepMethods, MATCH(K42, itemNames, 0))="chop"</f>
        <v>0</v>
      </c>
      <c r="W42" s="85" t="str">
        <f>IF(V42, Q42, "")</f>
        <v/>
      </c>
      <c r="X42" s="83" t="str">
        <f t="shared" ref="X42" si="61">IF(V42, IF(L42 = "", "", L42), "")</f>
        <v/>
      </c>
      <c r="Y42" s="83" t="str">
        <f>IF(V42, K42, "")</f>
        <v/>
      </c>
      <c r="Z42" s="72" t="b">
        <f>INDEX(itemPrepMethods, MATCH(K42, itemNames, 0))="soak"</f>
        <v>0</v>
      </c>
      <c r="AA42" s="83" t="str">
        <f>IF(Z42, Q42, "")</f>
        <v/>
      </c>
      <c r="AB42" s="83" t="str">
        <f>IF(Z42, IF(L42 = "", "", L42), "")</f>
        <v/>
      </c>
      <c r="AC42" s="83" t="str">
        <f>IF(Z42, K42, "")</f>
        <v/>
      </c>
    </row>
    <row r="43" spans="1:29" x14ac:dyDescent="0.2">
      <c r="A43" s="89" t="s">
        <v>26</v>
      </c>
      <c r="D43" s="92" t="str">
        <f t="shared" si="49"/>
        <v>sauce will form around potatoes and peas</v>
      </c>
      <c r="I43" s="44"/>
      <c r="U43" s="41" t="s">
        <v>24</v>
      </c>
      <c r="V43" s="72"/>
      <c r="Y43" s="72"/>
      <c r="Z43" s="72"/>
      <c r="AA43" s="72"/>
      <c r="AB43" s="72"/>
      <c r="AC43" s="72"/>
    </row>
    <row r="44" spans="1:29" ht="15.75" x14ac:dyDescent="0.25">
      <c r="A44" s="86" t="s">
        <v>29</v>
      </c>
      <c r="B44" s="86"/>
      <c r="C44" s="86"/>
      <c r="D44" s="86"/>
      <c r="E44" s="62" t="s">
        <v>156</v>
      </c>
      <c r="F44" s="79" t="s">
        <v>109</v>
      </c>
      <c r="G44" s="79"/>
    </row>
    <row r="45" spans="1:29" ht="24" x14ac:dyDescent="0.2">
      <c r="A45" s="87" t="s">
        <v>30</v>
      </c>
      <c r="B45" s="87"/>
      <c r="C45" s="87"/>
      <c r="D45" s="87"/>
      <c r="E45" s="46" t="s">
        <v>66</v>
      </c>
      <c r="F45" s="44">
        <v>11</v>
      </c>
      <c r="I45" s="47" t="s">
        <v>64</v>
      </c>
      <c r="J45" s="48" t="s">
        <v>65</v>
      </c>
      <c r="K45" s="48" t="s">
        <v>20</v>
      </c>
      <c r="L45" s="49" t="s">
        <v>63</v>
      </c>
      <c r="M45" s="47" t="s">
        <v>173</v>
      </c>
      <c r="N45" s="47" t="s">
        <v>174</v>
      </c>
      <c r="O45" s="47" t="s">
        <v>175</v>
      </c>
      <c r="P45" s="47" t="s">
        <v>176</v>
      </c>
      <c r="Q45" s="50" t="s">
        <v>314</v>
      </c>
      <c r="R45" s="51" t="s">
        <v>134</v>
      </c>
      <c r="S45" s="51" t="s">
        <v>135</v>
      </c>
      <c r="T45" s="52" t="s">
        <v>133</v>
      </c>
      <c r="U45" s="71" t="s">
        <v>27</v>
      </c>
      <c r="V45" s="50" t="s">
        <v>326</v>
      </c>
      <c r="W45" s="84" t="s">
        <v>323</v>
      </c>
      <c r="X45" s="50" t="s">
        <v>324</v>
      </c>
      <c r="Y45" s="50" t="s">
        <v>325</v>
      </c>
      <c r="Z45" s="50" t="s">
        <v>327</v>
      </c>
      <c r="AA45" s="50" t="s">
        <v>328</v>
      </c>
      <c r="AB45" s="50" t="s">
        <v>329</v>
      </c>
      <c r="AC45" s="50" t="s">
        <v>330</v>
      </c>
    </row>
    <row r="46" spans="1:29" ht="16.5" thickBot="1" x14ac:dyDescent="0.25">
      <c r="A46" s="87"/>
      <c r="B46" s="87"/>
      <c r="C46" s="87"/>
      <c r="D46" s="87"/>
      <c r="E46" s="46" t="s">
        <v>67</v>
      </c>
      <c r="F46" s="44">
        <v>10</v>
      </c>
      <c r="G46" s="44"/>
      <c r="I46" s="47"/>
      <c r="J46" s="48"/>
      <c r="K46" s="48"/>
      <c r="L46" s="49"/>
      <c r="M46" s="47"/>
      <c r="N46" s="47"/>
      <c r="O46" s="47"/>
      <c r="P46" s="47"/>
      <c r="Q46" s="50"/>
      <c r="R46" s="51"/>
      <c r="S46" s="51"/>
      <c r="T46" s="52"/>
      <c r="U46" s="53"/>
      <c r="V46" s="72"/>
      <c r="Y46" s="72"/>
      <c r="Z46" s="72"/>
      <c r="AA46" s="72"/>
      <c r="AB46" s="72"/>
      <c r="AC46" s="72"/>
    </row>
    <row r="47" spans="1:29" ht="15.75" thickBot="1" x14ac:dyDescent="0.25">
      <c r="A47" s="88" t="s">
        <v>21</v>
      </c>
      <c r="B47" s="88"/>
      <c r="C47" s="88"/>
      <c r="D47" s="88"/>
      <c r="E47" s="46" t="s">
        <v>19</v>
      </c>
      <c r="F47" s="54">
        <f>F46/F45</f>
        <v>0.90909090909090906</v>
      </c>
      <c r="G47" s="55" t="s">
        <v>168</v>
      </c>
      <c r="H47" s="44"/>
      <c r="I47" s="44"/>
      <c r="V47" s="72"/>
      <c r="Y47" s="72"/>
      <c r="Z47" s="72"/>
      <c r="AA47" s="72"/>
      <c r="AB47" s="72"/>
      <c r="AC47" s="72"/>
    </row>
    <row r="48" spans="1:29" x14ac:dyDescent="0.2">
      <c r="A48" s="89" t="s">
        <v>26</v>
      </c>
      <c r="B48" s="90">
        <f>Q48</f>
        <v>1.25</v>
      </c>
      <c r="C48" s="91" t="str">
        <f>IF(L48="","",L48)</f>
        <v>cup</v>
      </c>
      <c r="D48" s="92" t="str">
        <f t="shared" ref="D48" si="62">_xlfn.CONCAT(K48, U48)</f>
        <v>chickpeas, soaked by kitchen manager the night before (rinse and drain first)</v>
      </c>
      <c r="H48" s="56"/>
      <c r="I48" s="57">
        <v>1.5</v>
      </c>
      <c r="J48" s="58" t="s">
        <v>18</v>
      </c>
      <c r="K48" s="58" t="s">
        <v>111</v>
      </c>
      <c r="L48" s="59" t="s">
        <v>18</v>
      </c>
      <c r="M48" s="44">
        <f>INDEX(itemGPerQty, MATCH(K48, itemNames, 0))</f>
        <v>0.76300000000000001</v>
      </c>
      <c r="N48" s="44">
        <f>INDEX(itemMlPerQty, MATCH(K48, itemNames, 0))</f>
        <v>0.946353</v>
      </c>
      <c r="O48" s="44">
        <f>IF(J48 = "", I48 * M48, IF(ISNA(CONVERT(I48, J48, "kg")), CONVERT(I48, J48, "l") * IF(N48 &lt;&gt; 0, M48 / N48, 0), CONVERT(I48, J48, "kg")))</f>
        <v>0.28612498367337558</v>
      </c>
      <c r="P48" s="44">
        <f>IF(J48 = "", I48 * N48, IF(ISNA(CONVERT(I48, J48, "l")), CONVERT(I48, J48, "kg") * IF(M48 &lt;&gt; 0, N48 / M48, 0), CONVERT(I48, J48, "l")))</f>
        <v>0.35488235474999996</v>
      </c>
      <c r="Q48" s="44">
        <f>MROUND(IF(AND(J48 = "", L48 = ""), I48 * recipe02Scale, IF(ISNA(CONVERT(O48, "kg", L48)), CONVERT(P48 * recipe02Scale, "l", L48), CONVERT(O48 * recipe02Scale, "kg", L48))), roundTo)</f>
        <v>1.25</v>
      </c>
      <c r="R48" s="45">
        <f>IF(L48 = "", Q48 * M48, IF(ISNA(CONVERT(Q48, L48, "kg")), CONVERT(Q48, L48, "l") * IF(N48 &lt;&gt; 0, M48 / N48, 0), CONVERT(Q48, L48, "kg")))</f>
        <v>0.23843748639447968</v>
      </c>
      <c r="S48" s="45">
        <f>IF(R48 = 0, IF(L48 = "", Q48 * N48, IF(ISNA(CONVERT(Q48, L48, "l")), CONVERT(Q48, L48, "kg") * IF(M48 &lt;&gt; 0, N48 / M48, 0), CONVERT(Q48, L48, "l"))), 0)</f>
        <v>0</v>
      </c>
      <c r="T48" s="44">
        <f>IF(AND(R48 = 0, S48 = 0, J48 = "", L48 = ""), Q48, 0)</f>
        <v>0</v>
      </c>
      <c r="U48" s="41" t="s">
        <v>331</v>
      </c>
      <c r="V48" s="72" t="b">
        <f>INDEX(itemPrepMethods, MATCH(K48, itemNames, 0))="chop"</f>
        <v>0</v>
      </c>
      <c r="W48" s="85" t="str">
        <f>IF(V48, Q48, "")</f>
        <v/>
      </c>
      <c r="X48" s="83" t="str">
        <f t="shared" ref="X48" si="63">IF(V48, IF(L48 = "", "", L48), "")</f>
        <v/>
      </c>
      <c r="Y48" s="83" t="str">
        <f>IF(V48, K48, "")</f>
        <v/>
      </c>
      <c r="Z48" s="72" t="b">
        <f>INDEX(itemPrepMethods, MATCH(K48, itemNames, 0))="soak"</f>
        <v>1</v>
      </c>
      <c r="AA48" s="83">
        <f>IF(Z48, Q48, "")</f>
        <v>1.25</v>
      </c>
      <c r="AB48" s="83" t="str">
        <f>IF(Z48, IF(L48 = "", "", L48), "")</f>
        <v>cup</v>
      </c>
      <c r="AC48" s="83" t="str">
        <f>IF(Z48, K48, "")</f>
        <v>chickpeas</v>
      </c>
    </row>
    <row r="49" spans="1:29" x14ac:dyDescent="0.2">
      <c r="A49" s="88"/>
      <c r="B49" s="88"/>
      <c r="C49" s="88"/>
      <c r="D49" s="88"/>
      <c r="I49" s="44"/>
      <c r="M49" s="41"/>
      <c r="N49" s="41"/>
      <c r="O49" s="41"/>
      <c r="P49" s="41"/>
      <c r="V49" s="72"/>
      <c r="W49" s="85"/>
      <c r="X49" s="83"/>
      <c r="Y49" s="83"/>
      <c r="Z49" s="72"/>
      <c r="AA49" s="83"/>
      <c r="AB49" s="83"/>
      <c r="AC49" s="83"/>
    </row>
    <row r="50" spans="1:29" x14ac:dyDescent="0.2">
      <c r="A50" s="88" t="s">
        <v>22</v>
      </c>
      <c r="B50" s="88"/>
      <c r="C50" s="88"/>
      <c r="D50" s="88"/>
      <c r="I50" s="44"/>
      <c r="M50" s="41"/>
      <c r="N50" s="41"/>
      <c r="O50" s="41"/>
      <c r="P50" s="41"/>
      <c r="V50" s="72"/>
      <c r="W50" s="85"/>
      <c r="X50" s="83"/>
      <c r="Y50" s="83"/>
      <c r="Z50" s="72"/>
      <c r="AA50" s="83"/>
      <c r="AB50" s="83"/>
      <c r="AC50" s="83"/>
    </row>
    <row r="51" spans="1:29" x14ac:dyDescent="0.2">
      <c r="A51" s="89" t="s">
        <v>26</v>
      </c>
      <c r="B51" s="90">
        <f t="shared" ref="B51:B52" si="64">Q51</f>
        <v>4.5</v>
      </c>
      <c r="C51" s="91" t="str">
        <f>IF(L51="","",L51)</f>
        <v>cup</v>
      </c>
      <c r="D51" s="92" t="str">
        <f t="shared" ref="D51:D52" si="65">_xlfn.CONCAT(K51, U51)</f>
        <v>chopped onions</v>
      </c>
      <c r="I51" s="57">
        <v>4</v>
      </c>
      <c r="J51" s="58"/>
      <c r="K51" s="58" t="s">
        <v>6</v>
      </c>
      <c r="L51" s="59" t="s">
        <v>18</v>
      </c>
      <c r="M51" s="44">
        <f>INDEX(itemGPerQty, MATCH(K51, itemNames, 0))</f>
        <v>0.185</v>
      </c>
      <c r="N51" s="44">
        <f>INDEX(itemMlPerQty, MATCH(K51, itemNames, 0))</f>
        <v>0.3</v>
      </c>
      <c r="O51" s="44">
        <f t="shared" ref="O51:O52" si="66">IF(J51 = "", I51 * M51, IF(ISNA(CONVERT(I51, J51, "kg")), CONVERT(I51, J51, "l") * IF(N51 &lt;&gt; 0, M51 / N51, 0), CONVERT(I51, J51, "kg")))</f>
        <v>0.74</v>
      </c>
      <c r="P51" s="44">
        <f t="shared" ref="P51:P52" si="67">IF(J51 = "", I51 * N51, IF(ISNA(CONVERT(I51, J51, "l")), CONVERT(I51, J51, "kg") * IF(M51 &lt;&gt; 0, N51 / M51, 0), CONVERT(I51, J51, "l")))</f>
        <v>1.2</v>
      </c>
      <c r="Q51" s="44">
        <f>MROUND(IF(AND(J51 = "", L51 = ""), I51 * recipe02Scale, IF(ISNA(CONVERT(O51, "kg", L51)), CONVERT(P51 * recipe02Scale, "l", L51), CONVERT(O51 * recipe02Scale, "kg", L51))), roundTo)</f>
        <v>4.5</v>
      </c>
      <c r="R51" s="45">
        <f t="shared" ref="R51:R52" si="68">IF(L51 = "", Q51 * M51, IF(ISNA(CONVERT(Q51, L51, "kg")), CONVERT(Q51, L51, "l") * IF(N51 &lt;&gt; 0, M51 / N51, 0), CONVERT(Q51, L51, "kg")))</f>
        <v>0.65653235628749995</v>
      </c>
      <c r="S51" s="45">
        <f t="shared" ref="S51:S52" si="69">IF(R51 = 0, IF(L51 = "", Q51 * N51, IF(ISNA(CONVERT(Q51, L51, "l")), CONVERT(Q51, L51, "kg") * IF(M51 &lt;&gt; 0, N51 / M51, 0), CONVERT(Q51, L51, "l"))), 0)</f>
        <v>0</v>
      </c>
      <c r="T51" s="44">
        <f t="shared" ref="T51:T52" si="70">IF(AND(R51 = 0, S51 = 0, J51 = "", L51 = ""), Q51, 0)</f>
        <v>0</v>
      </c>
      <c r="V51" s="72" t="b">
        <f>INDEX(itemPrepMethods, MATCH(K51, itemNames, 0))="chop"</f>
        <v>1</v>
      </c>
      <c r="W51" s="85">
        <f t="shared" ref="W51:W52" si="71">IF(V51, Q51, "")</f>
        <v>4.5</v>
      </c>
      <c r="X51" s="83" t="str">
        <f t="shared" ref="X51:X52" si="72">IF(V51, IF(L51 = "", "", L51), "")</f>
        <v>cup</v>
      </c>
      <c r="Y51" s="83" t="str">
        <f t="shared" ref="Y51:Y52" si="73">IF(V51, K51, "")</f>
        <v>chopped onions</v>
      </c>
      <c r="Z51" s="72" t="b">
        <f>INDEX(itemPrepMethods, MATCH(K51, itemNames, 0))="soak"</f>
        <v>0</v>
      </c>
      <c r="AA51" s="83" t="str">
        <f t="shared" ref="AA51:AA52" si="74">IF(Z51, Q51, "")</f>
        <v/>
      </c>
      <c r="AB51" s="83" t="str">
        <f t="shared" ref="AB51:AB52" si="75">IF(Z51, IF(L51 = "", "", L51), "")</f>
        <v/>
      </c>
      <c r="AC51" s="83" t="str">
        <f t="shared" ref="AC51:AC52" si="76">IF(Z51, K51, "")</f>
        <v/>
      </c>
    </row>
    <row r="52" spans="1:29" x14ac:dyDescent="0.2">
      <c r="A52" s="89" t="s">
        <v>26</v>
      </c>
      <c r="B52" s="90">
        <f t="shared" si="64"/>
        <v>6.25</v>
      </c>
      <c r="C52" s="91" t="str">
        <f>IF(L52="","",L52)</f>
        <v/>
      </c>
      <c r="D52" s="92" t="str">
        <f t="shared" si="65"/>
        <v>garlic cloves</v>
      </c>
      <c r="I52" s="57">
        <v>7</v>
      </c>
      <c r="J52" s="58"/>
      <c r="K52" s="58" t="s">
        <v>9</v>
      </c>
      <c r="L52" s="59"/>
      <c r="M52" s="44">
        <f>INDEX(itemGPerQty, MATCH(K52, itemNames, 0))</f>
        <v>0</v>
      </c>
      <c r="N52" s="44">
        <f>INDEX(itemMlPerQty, MATCH(K52, itemNames, 0))</f>
        <v>0</v>
      </c>
      <c r="O52" s="44">
        <f t="shared" si="66"/>
        <v>0</v>
      </c>
      <c r="P52" s="44">
        <f t="shared" si="67"/>
        <v>0</v>
      </c>
      <c r="Q52" s="44">
        <f>MROUND(IF(AND(J52 = "", L52 = ""), I52 * recipe02Scale, IF(ISNA(CONVERT(O52, "kg", L52)), CONVERT(P52 * recipe02Scale, "l", L52), CONVERT(O52 * recipe02Scale, "kg", L52))), roundTo)</f>
        <v>6.25</v>
      </c>
      <c r="R52" s="45">
        <f t="shared" si="68"/>
        <v>0</v>
      </c>
      <c r="S52" s="45">
        <f t="shared" si="69"/>
        <v>0</v>
      </c>
      <c r="T52" s="44">
        <f t="shared" si="70"/>
        <v>6.25</v>
      </c>
      <c r="V52" s="72" t="b">
        <f>INDEX(itemPrepMethods, MATCH(K52, itemNames, 0))="chop"</f>
        <v>1</v>
      </c>
      <c r="W52" s="85">
        <f t="shared" si="71"/>
        <v>6.25</v>
      </c>
      <c r="X52" s="83" t="str">
        <f t="shared" si="72"/>
        <v/>
      </c>
      <c r="Y52" s="83" t="str">
        <f t="shared" si="73"/>
        <v>garlic cloves</v>
      </c>
      <c r="Z52" s="72" t="b">
        <f>INDEX(itemPrepMethods, MATCH(K52, itemNames, 0))="soak"</f>
        <v>0</v>
      </c>
      <c r="AA52" s="83" t="str">
        <f t="shared" si="74"/>
        <v/>
      </c>
      <c r="AB52" s="83" t="str">
        <f t="shared" si="75"/>
        <v/>
      </c>
      <c r="AC52" s="83" t="str">
        <f t="shared" si="76"/>
        <v/>
      </c>
    </row>
    <row r="53" spans="1:29" x14ac:dyDescent="0.2">
      <c r="A53" s="88"/>
      <c r="B53" s="88"/>
      <c r="C53" s="88"/>
      <c r="D53" s="88"/>
      <c r="I53" s="44"/>
      <c r="M53" s="41"/>
      <c r="N53" s="41"/>
      <c r="O53" s="41"/>
      <c r="P53" s="41"/>
      <c r="V53" s="72"/>
      <c r="W53" s="85"/>
      <c r="X53" s="83"/>
      <c r="Y53" s="83"/>
      <c r="Z53" s="72"/>
      <c r="AA53" s="83"/>
      <c r="AB53" s="83"/>
      <c r="AC53" s="83"/>
    </row>
    <row r="54" spans="1:29" x14ac:dyDescent="0.2">
      <c r="A54" s="88" t="s">
        <v>122</v>
      </c>
      <c r="B54" s="88"/>
      <c r="C54" s="88"/>
      <c r="D54" s="88"/>
      <c r="I54" s="44"/>
      <c r="M54" s="41"/>
      <c r="N54" s="41"/>
      <c r="O54" s="41"/>
      <c r="P54" s="41"/>
      <c r="V54" s="72"/>
      <c r="W54" s="85"/>
      <c r="X54" s="83"/>
      <c r="Y54" s="83"/>
      <c r="Z54" s="72"/>
      <c r="AA54" s="83"/>
      <c r="AB54" s="83"/>
      <c r="AC54" s="83"/>
    </row>
    <row r="55" spans="1:29" x14ac:dyDescent="0.2">
      <c r="A55" s="89" t="s">
        <v>26</v>
      </c>
      <c r="B55" s="90">
        <f t="shared" ref="B55:B57" si="77">Q55</f>
        <v>2.75</v>
      </c>
      <c r="C55" s="91" t="str">
        <f>IF(L55="","",L55)</f>
        <v/>
      </c>
      <c r="D55" s="92" t="str">
        <f t="shared" ref="D55:D57" si="78">_xlfn.CONCAT(K55, U55)</f>
        <v>diced celery stalks</v>
      </c>
      <c r="I55" s="57">
        <v>3</v>
      </c>
      <c r="J55" s="58"/>
      <c r="K55" s="58" t="s">
        <v>115</v>
      </c>
      <c r="L55" s="59"/>
      <c r="M55" s="44">
        <f>INDEX(itemGPerQty, MATCH(K55, itemNames, 0))</f>
        <v>0</v>
      </c>
      <c r="N55" s="44">
        <f>INDEX(itemMlPerQty, MATCH(K55, itemNames, 0))</f>
        <v>0</v>
      </c>
      <c r="O55" s="44">
        <f t="shared" ref="O55:O57" si="79">IF(J55 = "", I55 * M55, IF(ISNA(CONVERT(I55, J55, "kg")), CONVERT(I55, J55, "l") * IF(N55 &lt;&gt; 0, M55 / N55, 0), CONVERT(I55, J55, "kg")))</f>
        <v>0</v>
      </c>
      <c r="P55" s="44">
        <f t="shared" ref="P55:P57" si="80">IF(J55 = "", I55 * N55, IF(ISNA(CONVERT(I55, J55, "l")), CONVERT(I55, J55, "kg") * IF(M55 &lt;&gt; 0, N55 / M55, 0), CONVERT(I55, J55, "l")))</f>
        <v>0</v>
      </c>
      <c r="Q55" s="44">
        <f>MROUND(IF(AND(J55 = "", L55 = ""), I55 * recipe02Scale, IF(ISNA(CONVERT(O55, "kg", L55)), CONVERT(P55 * recipe02Scale, "l", L55), CONVERT(O55 * recipe02Scale, "kg", L55))), roundTo)</f>
        <v>2.75</v>
      </c>
      <c r="R55" s="45">
        <f t="shared" ref="R55:R57" si="81">IF(L55 = "", Q55 * M55, IF(ISNA(CONVERT(Q55, L55, "kg")), CONVERT(Q55, L55, "l") * IF(N55 &lt;&gt; 0, M55 / N55, 0), CONVERT(Q55, L55, "kg")))</f>
        <v>0</v>
      </c>
      <c r="S55" s="45">
        <f t="shared" ref="S55:S57" si="82">IF(R55 = 0, IF(L55 = "", Q55 * N55, IF(ISNA(CONVERT(Q55, L55, "l")), CONVERT(Q55, L55, "kg") * IF(M55 &lt;&gt; 0, N55 / M55, 0), CONVERT(Q55, L55, "l"))), 0)</f>
        <v>0</v>
      </c>
      <c r="T55" s="44">
        <f t="shared" ref="T55:T57" si="83">IF(AND(R55 = 0, S55 = 0, J55 = "", L55 = ""), Q55, 0)</f>
        <v>2.75</v>
      </c>
      <c r="V55" s="72" t="b">
        <f>INDEX(itemPrepMethods, MATCH(K55, itemNames, 0))="chop"</f>
        <v>1</v>
      </c>
      <c r="W55" s="85">
        <f t="shared" ref="W55:W57" si="84">IF(V55, Q55, "")</f>
        <v>2.75</v>
      </c>
      <c r="X55" s="83" t="str">
        <f t="shared" ref="X55:X57" si="85">IF(V55, IF(L55 = "", "", L55), "")</f>
        <v/>
      </c>
      <c r="Y55" s="83" t="str">
        <f t="shared" ref="Y55:Y57" si="86">IF(V55, K55, "")</f>
        <v>diced celery stalks</v>
      </c>
      <c r="Z55" s="72" t="b">
        <f>INDEX(itemPrepMethods, MATCH(K55, itemNames, 0))="soak"</f>
        <v>0</v>
      </c>
      <c r="AA55" s="83" t="str">
        <f t="shared" ref="AA55:AA57" si="87">IF(Z55, Q55, "")</f>
        <v/>
      </c>
      <c r="AB55" s="83" t="str">
        <f t="shared" ref="AB55:AB57" si="88">IF(Z55, IF(L55 = "", "", L55), "")</f>
        <v/>
      </c>
      <c r="AC55" s="83" t="str">
        <f t="shared" ref="AC55:AC57" si="89">IF(Z55, K55, "")</f>
        <v/>
      </c>
    </row>
    <row r="56" spans="1:29" x14ac:dyDescent="0.2">
      <c r="A56" s="89" t="s">
        <v>26</v>
      </c>
      <c r="B56" s="90">
        <f t="shared" si="77"/>
        <v>7.25</v>
      </c>
      <c r="C56" s="91" t="str">
        <f>IF(L56="","",L56)</f>
        <v/>
      </c>
      <c r="D56" s="92" t="str">
        <f t="shared" si="78"/>
        <v>diced carrots</v>
      </c>
      <c r="I56" s="57">
        <v>8</v>
      </c>
      <c r="J56" s="58"/>
      <c r="K56" s="58" t="s">
        <v>114</v>
      </c>
      <c r="L56" s="59"/>
      <c r="M56" s="44">
        <f>INDEX(itemGPerQty, MATCH(K56, itemNames, 0))</f>
        <v>0</v>
      </c>
      <c r="N56" s="44">
        <f>INDEX(itemMlPerQty, MATCH(K56, itemNames, 0))</f>
        <v>0</v>
      </c>
      <c r="O56" s="44">
        <f t="shared" si="79"/>
        <v>0</v>
      </c>
      <c r="P56" s="44">
        <f t="shared" si="80"/>
        <v>0</v>
      </c>
      <c r="Q56" s="44">
        <f>MROUND(IF(AND(J56 = "", L56 = ""), I56 * recipe02Scale, IF(ISNA(CONVERT(O56, "kg", L56)), CONVERT(P56 * recipe02Scale, "l", L56), CONVERT(O56 * recipe02Scale, "kg", L56))), roundTo)</f>
        <v>7.25</v>
      </c>
      <c r="R56" s="45">
        <f t="shared" si="81"/>
        <v>0</v>
      </c>
      <c r="S56" s="45">
        <f t="shared" si="82"/>
        <v>0</v>
      </c>
      <c r="T56" s="44">
        <f t="shared" si="83"/>
        <v>7.25</v>
      </c>
      <c r="V56" s="72" t="b">
        <f>INDEX(itemPrepMethods, MATCH(K56, itemNames, 0))="chop"</f>
        <v>1</v>
      </c>
      <c r="W56" s="85">
        <f t="shared" si="84"/>
        <v>7.25</v>
      </c>
      <c r="X56" s="83" t="str">
        <f t="shared" si="85"/>
        <v/>
      </c>
      <c r="Y56" s="83" t="str">
        <f t="shared" si="86"/>
        <v>diced carrots</v>
      </c>
      <c r="Z56" s="72" t="b">
        <f>INDEX(itemPrepMethods, MATCH(K56, itemNames, 0))="soak"</f>
        <v>0</v>
      </c>
      <c r="AA56" s="83" t="str">
        <f t="shared" si="87"/>
        <v/>
      </c>
      <c r="AB56" s="83" t="str">
        <f t="shared" si="88"/>
        <v/>
      </c>
      <c r="AC56" s="83" t="str">
        <f t="shared" si="89"/>
        <v/>
      </c>
    </row>
    <row r="57" spans="1:29" x14ac:dyDescent="0.2">
      <c r="A57" s="89" t="s">
        <v>26</v>
      </c>
      <c r="B57" s="90">
        <f t="shared" si="77"/>
        <v>1.75</v>
      </c>
      <c r="C57" s="91" t="str">
        <f>IF(L57="","",L57)</f>
        <v>tsp</v>
      </c>
      <c r="D57" s="92" t="str">
        <f t="shared" si="78"/>
        <v>salt</v>
      </c>
      <c r="I57" s="57">
        <v>2</v>
      </c>
      <c r="J57" s="58" t="s">
        <v>14</v>
      </c>
      <c r="K57" s="58" t="s">
        <v>12</v>
      </c>
      <c r="L57" s="59" t="s">
        <v>14</v>
      </c>
      <c r="M57" s="44">
        <f>INDEX(itemGPerQty, MATCH(K57, itemNames, 0))</f>
        <v>2.5000000000000001E-2</v>
      </c>
      <c r="N57" s="44">
        <f>INDEX(itemMlPerQty, MATCH(K57, itemNames, 0))</f>
        <v>2.2180100000000001E-2</v>
      </c>
      <c r="O57" s="44">
        <f t="shared" si="79"/>
        <v>1.111113474184066E-2</v>
      </c>
      <c r="P57" s="44">
        <f t="shared" si="80"/>
        <v>9.8578431874999997E-3</v>
      </c>
      <c r="Q57" s="44">
        <f>MROUND(IF(AND(J57 = "", L57 = ""), I57 * recipe02Scale, IF(ISNA(CONVERT(O57, "kg", L57)), CONVERT(P57 * recipe02Scale, "l", L57), CONVERT(O57 * recipe02Scale, "kg", L57))), roundTo)</f>
        <v>1.75</v>
      </c>
      <c r="R57" s="45">
        <f t="shared" si="81"/>
        <v>9.7222428991105784E-3</v>
      </c>
      <c r="S57" s="45">
        <f t="shared" si="82"/>
        <v>0</v>
      </c>
      <c r="T57" s="44">
        <f t="shared" si="83"/>
        <v>0</v>
      </c>
      <c r="V57" s="72" t="b">
        <f>INDEX(itemPrepMethods, MATCH(K57, itemNames, 0))="chop"</f>
        <v>0</v>
      </c>
      <c r="W57" s="85" t="str">
        <f t="shared" si="84"/>
        <v/>
      </c>
      <c r="X57" s="83" t="str">
        <f t="shared" si="85"/>
        <v/>
      </c>
      <c r="Y57" s="83" t="str">
        <f t="shared" si="86"/>
        <v/>
      </c>
      <c r="Z57" s="72" t="b">
        <f>INDEX(itemPrepMethods, MATCH(K57, itemNames, 0))="soak"</f>
        <v>0</v>
      </c>
      <c r="AA57" s="83" t="str">
        <f t="shared" si="87"/>
        <v/>
      </c>
      <c r="AB57" s="83" t="str">
        <f t="shared" si="88"/>
        <v/>
      </c>
      <c r="AC57" s="83" t="str">
        <f t="shared" si="89"/>
        <v/>
      </c>
    </row>
    <row r="58" spans="1:29" x14ac:dyDescent="0.2">
      <c r="A58" s="88"/>
      <c r="B58" s="88"/>
      <c r="C58" s="88"/>
      <c r="D58" s="88"/>
      <c r="I58" s="44"/>
      <c r="M58" s="41"/>
      <c r="N58" s="41"/>
      <c r="O58" s="41"/>
      <c r="P58" s="41"/>
      <c r="V58" s="72"/>
      <c r="W58" s="85"/>
      <c r="X58" s="83"/>
      <c r="Y58" s="83"/>
      <c r="Z58" s="72"/>
      <c r="AA58" s="83"/>
      <c r="AB58" s="83"/>
      <c r="AC58" s="83"/>
    </row>
    <row r="59" spans="1:29" x14ac:dyDescent="0.2">
      <c r="A59" s="88" t="s">
        <v>123</v>
      </c>
      <c r="B59" s="88"/>
      <c r="C59" s="88"/>
      <c r="D59" s="88"/>
      <c r="I59" s="44"/>
      <c r="M59" s="41"/>
      <c r="N59" s="41"/>
      <c r="O59" s="41"/>
      <c r="P59" s="41"/>
      <c r="V59" s="72"/>
      <c r="W59" s="85"/>
      <c r="X59" s="83"/>
      <c r="Y59" s="83"/>
      <c r="Z59" s="72"/>
      <c r="AA59" s="83"/>
      <c r="AB59" s="83"/>
      <c r="AC59" s="83"/>
    </row>
    <row r="60" spans="1:29" x14ac:dyDescent="0.2">
      <c r="A60" s="89" t="s">
        <v>26</v>
      </c>
      <c r="B60" s="90">
        <f t="shared" ref="B60:B65" si="90">Q60</f>
        <v>2.75</v>
      </c>
      <c r="C60" s="91" t="str">
        <f t="shared" ref="C60:C65" si="91">IF(L60="","",L60)</f>
        <v>tsp</v>
      </c>
      <c r="D60" s="92" t="str">
        <f t="shared" ref="D60:D65" si="92">_xlfn.CONCAT(K60, U60)</f>
        <v>paprika</v>
      </c>
      <c r="I60" s="57">
        <v>3</v>
      </c>
      <c r="J60" s="58" t="s">
        <v>14</v>
      </c>
      <c r="K60" s="58" t="s">
        <v>118</v>
      </c>
      <c r="L60" s="59" t="s">
        <v>14</v>
      </c>
      <c r="M60" s="44">
        <f t="shared" ref="M60:M65" si="93">INDEX(itemGPerQty, MATCH(K60, itemNames, 0))</f>
        <v>1.2E-2</v>
      </c>
      <c r="N60" s="44">
        <f t="shared" ref="N60:N65" si="94">INDEX(itemMlPerQty, MATCH(K60, itemNames, 0))</f>
        <v>2.2180100000000001E-2</v>
      </c>
      <c r="O60" s="44">
        <f t="shared" ref="O60:O65" si="95">IF(J60 = "", I60 * M60, IF(ISNA(CONVERT(I60, J60, "kg")), CONVERT(I60, J60, "l") * IF(N60 &lt;&gt; 0, M60 / N60, 0), CONVERT(I60, J60, "kg")))</f>
        <v>8.0000170141252738E-3</v>
      </c>
      <c r="P60" s="44">
        <f t="shared" ref="P60:P65" si="96">IF(J60 = "", I60 * N60, IF(ISNA(CONVERT(I60, J60, "l")), CONVERT(I60, J60, "kg") * IF(M60 &lt;&gt; 0, N60 / M60, 0), CONVERT(I60, J60, "l")))</f>
        <v>1.478676478125E-2</v>
      </c>
      <c r="Q60" s="44">
        <f>MROUND(IF(AND(J60 = "", L60 = ""), I60 * recipe02Scale, IF(ISNA(CONVERT(O60, "kg", L60)), CONVERT(P60 * recipe02Scale, "l", L60), CONVERT(O60 * recipe02Scale, "kg", L60))), roundTo)</f>
        <v>2.75</v>
      </c>
      <c r="R60" s="45">
        <f t="shared" ref="R60:R65" si="97">IF(L60 = "", Q60 * M60, IF(ISNA(CONVERT(Q60, L60, "kg")), CONVERT(Q60, L60, "l") * IF(N60 &lt;&gt; 0, M60 / N60, 0), CONVERT(Q60, L60, "kg")))</f>
        <v>7.3333489296148356E-3</v>
      </c>
      <c r="S60" s="45">
        <f t="shared" ref="S60:S65" si="98">IF(R60 = 0, IF(L60 = "", Q60 * N60, IF(ISNA(CONVERT(Q60, L60, "l")), CONVERT(Q60, L60, "kg") * IF(M60 &lt;&gt; 0, N60 / M60, 0), CONVERT(Q60, L60, "l"))), 0)</f>
        <v>0</v>
      </c>
      <c r="T60" s="44">
        <f t="shared" ref="T60:T65" si="99">IF(AND(R60 = 0, S60 = 0, J60 = "", L60 = ""), Q60, 0)</f>
        <v>0</v>
      </c>
      <c r="V60" s="72" t="b">
        <f>INDEX(itemPrepMethods, MATCH(K60, itemNames, 0))="chop"</f>
        <v>0</v>
      </c>
      <c r="W60" s="85" t="str">
        <f t="shared" ref="W60:W65" si="100">IF(V60, Q60, "")</f>
        <v/>
      </c>
      <c r="X60" s="83" t="str">
        <f t="shared" ref="X60:X65" si="101">IF(V60, IF(L60 = "", "", L60), "")</f>
        <v/>
      </c>
      <c r="Y60" s="83" t="str">
        <f t="shared" ref="Y60:Y65" si="102">IF(V60, K60, "")</f>
        <v/>
      </c>
      <c r="Z60" s="72" t="b">
        <f>INDEX(itemPrepMethods, MATCH(K60, itemNames, 0))="soak"</f>
        <v>0</v>
      </c>
      <c r="AA60" s="83" t="str">
        <f t="shared" ref="AA60:AA65" si="103">IF(Z60, Q60, "")</f>
        <v/>
      </c>
      <c r="AB60" s="83" t="str">
        <f t="shared" ref="AB60:AB65" si="104">IF(Z60, IF(L60 = "", "", L60), "")</f>
        <v/>
      </c>
      <c r="AC60" s="83" t="str">
        <f t="shared" ref="AC60:AC65" si="105">IF(Z60, K60, "")</f>
        <v/>
      </c>
    </row>
    <row r="61" spans="1:29" x14ac:dyDescent="0.2">
      <c r="A61" s="89" t="s">
        <v>26</v>
      </c>
      <c r="B61" s="90">
        <f t="shared" si="90"/>
        <v>1.75</v>
      </c>
      <c r="C61" s="91" t="str">
        <f t="shared" si="91"/>
        <v>tsp</v>
      </c>
      <c r="D61" s="92" t="str">
        <f t="shared" si="92"/>
        <v>ground tumeric</v>
      </c>
      <c r="I61" s="57">
        <v>2</v>
      </c>
      <c r="J61" s="58" t="s">
        <v>14</v>
      </c>
      <c r="K61" s="58" t="s">
        <v>15</v>
      </c>
      <c r="L61" s="59" t="s">
        <v>14</v>
      </c>
      <c r="M61" s="44">
        <f t="shared" si="93"/>
        <v>1.4E-2</v>
      </c>
      <c r="N61" s="44">
        <f t="shared" si="94"/>
        <v>2.2180100000000001E-2</v>
      </c>
      <c r="O61" s="44">
        <f t="shared" si="95"/>
        <v>6.2222354554307691E-3</v>
      </c>
      <c r="P61" s="44">
        <f t="shared" si="96"/>
        <v>9.8578431874999997E-3</v>
      </c>
      <c r="Q61" s="44">
        <f>MROUND(IF(AND(J61 = "", L61 = ""), I61 * recipe02Scale, IF(ISNA(CONVERT(O61, "kg", L61)), CONVERT(P61 * recipe02Scale, "l", L61), CONVERT(O61 * recipe02Scale, "kg", L61))), roundTo)</f>
        <v>1.75</v>
      </c>
      <c r="R61" s="45">
        <f t="shared" si="97"/>
        <v>5.4444560235019238E-3</v>
      </c>
      <c r="S61" s="45">
        <f t="shared" si="98"/>
        <v>0</v>
      </c>
      <c r="T61" s="44">
        <f t="shared" si="99"/>
        <v>0</v>
      </c>
      <c r="V61" s="72" t="b">
        <f>INDEX(itemPrepMethods, MATCH(K61, itemNames, 0))="chop"</f>
        <v>0</v>
      </c>
      <c r="W61" s="85" t="str">
        <f t="shared" si="100"/>
        <v/>
      </c>
      <c r="X61" s="83" t="str">
        <f t="shared" si="101"/>
        <v/>
      </c>
      <c r="Y61" s="83" t="str">
        <f t="shared" si="102"/>
        <v/>
      </c>
      <c r="Z61" s="72" t="b">
        <f>INDEX(itemPrepMethods, MATCH(K61, itemNames, 0))="soak"</f>
        <v>0</v>
      </c>
      <c r="AA61" s="83" t="str">
        <f t="shared" si="103"/>
        <v/>
      </c>
      <c r="AB61" s="83" t="str">
        <f t="shared" si="104"/>
        <v/>
      </c>
      <c r="AC61" s="83" t="str">
        <f t="shared" si="105"/>
        <v/>
      </c>
    </row>
    <row r="62" spans="1:29" x14ac:dyDescent="0.2">
      <c r="A62" s="89" t="s">
        <v>26</v>
      </c>
      <c r="B62" s="90">
        <f t="shared" si="90"/>
        <v>1.75</v>
      </c>
      <c r="C62" s="91" t="str">
        <f t="shared" si="91"/>
        <v>tsp</v>
      </c>
      <c r="D62" s="92" t="str">
        <f t="shared" si="92"/>
        <v>dried basil</v>
      </c>
      <c r="I62" s="57">
        <v>2</v>
      </c>
      <c r="J62" s="58" t="s">
        <v>14</v>
      </c>
      <c r="K62" s="58" t="s">
        <v>119</v>
      </c>
      <c r="L62" s="59" t="s">
        <v>14</v>
      </c>
      <c r="M62" s="44">
        <f t="shared" si="93"/>
        <v>3.0000000000000001E-3</v>
      </c>
      <c r="N62" s="44">
        <f t="shared" si="94"/>
        <v>2.2180100000000001E-2</v>
      </c>
      <c r="O62" s="44">
        <f t="shared" si="95"/>
        <v>1.333336169020879E-3</v>
      </c>
      <c r="P62" s="44">
        <f t="shared" si="96"/>
        <v>9.8578431874999997E-3</v>
      </c>
      <c r="Q62" s="44">
        <f>MROUND(IF(AND(J62 = "", L62 = ""), I62 * recipe02Scale, IF(ISNA(CONVERT(O62, "kg", L62)), CONVERT(P62 * recipe02Scale, "l", L62), CONVERT(O62 * recipe02Scale, "kg", L62))), roundTo)</f>
        <v>1.75</v>
      </c>
      <c r="R62" s="45">
        <f t="shared" si="97"/>
        <v>1.1666691478932692E-3</v>
      </c>
      <c r="S62" s="45">
        <f t="shared" si="98"/>
        <v>0</v>
      </c>
      <c r="T62" s="44">
        <f t="shared" si="99"/>
        <v>0</v>
      </c>
      <c r="V62" s="72" t="b">
        <f>INDEX(itemPrepMethods, MATCH(K62, itemNames, 0))="chop"</f>
        <v>0</v>
      </c>
      <c r="W62" s="85" t="str">
        <f t="shared" si="100"/>
        <v/>
      </c>
      <c r="X62" s="83" t="str">
        <f t="shared" si="101"/>
        <v/>
      </c>
      <c r="Y62" s="83" t="str">
        <f t="shared" si="102"/>
        <v/>
      </c>
      <c r="Z62" s="72" t="b">
        <f>INDEX(itemPrepMethods, MATCH(K62, itemNames, 0))="soak"</f>
        <v>0</v>
      </c>
      <c r="AA62" s="83" t="str">
        <f t="shared" si="103"/>
        <v/>
      </c>
      <c r="AB62" s="83" t="str">
        <f t="shared" si="104"/>
        <v/>
      </c>
      <c r="AC62" s="83" t="str">
        <f t="shared" si="105"/>
        <v/>
      </c>
    </row>
    <row r="63" spans="1:29" x14ac:dyDescent="0.2">
      <c r="A63" s="89" t="s">
        <v>26</v>
      </c>
      <c r="B63" s="90">
        <f t="shared" si="90"/>
        <v>0.5</v>
      </c>
      <c r="C63" s="91" t="str">
        <f t="shared" si="91"/>
        <v>tsp</v>
      </c>
      <c r="D63" s="92" t="str">
        <f t="shared" si="92"/>
        <v>cinnamon</v>
      </c>
      <c r="I63" s="57">
        <v>0.5</v>
      </c>
      <c r="J63" s="58" t="s">
        <v>14</v>
      </c>
      <c r="K63" s="58" t="s">
        <v>120</v>
      </c>
      <c r="L63" s="59" t="s">
        <v>14</v>
      </c>
      <c r="M63" s="44">
        <f t="shared" si="93"/>
        <v>1.0999999999999999E-2</v>
      </c>
      <c r="N63" s="44">
        <f t="shared" si="94"/>
        <v>2.2180100000000001E-2</v>
      </c>
      <c r="O63" s="44">
        <f t="shared" si="95"/>
        <v>1.2222248216024723E-3</v>
      </c>
      <c r="P63" s="44">
        <f t="shared" si="96"/>
        <v>2.4644607968749999E-3</v>
      </c>
      <c r="Q63" s="44">
        <f>MROUND(IF(AND(J63 = "", L63 = ""), I63 * recipe02Scale, IF(ISNA(CONVERT(O63, "kg", L63)), CONVERT(P63 * recipe02Scale, "l", L63), CONVERT(O63 * recipe02Scale, "kg", L63))), roundTo)</f>
        <v>0.5</v>
      </c>
      <c r="R63" s="45">
        <f t="shared" si="97"/>
        <v>1.2222248216024723E-3</v>
      </c>
      <c r="S63" s="45">
        <f t="shared" si="98"/>
        <v>0</v>
      </c>
      <c r="T63" s="44">
        <f t="shared" si="99"/>
        <v>0</v>
      </c>
      <c r="V63" s="72" t="b">
        <f>INDEX(itemPrepMethods, MATCH(K63, itemNames, 0))="chop"</f>
        <v>0</v>
      </c>
      <c r="W63" s="85" t="str">
        <f t="shared" si="100"/>
        <v/>
      </c>
      <c r="X63" s="83" t="str">
        <f t="shared" si="101"/>
        <v/>
      </c>
      <c r="Y63" s="83" t="str">
        <f t="shared" si="102"/>
        <v/>
      </c>
      <c r="Z63" s="72" t="b">
        <f>INDEX(itemPrepMethods, MATCH(K63, itemNames, 0))="soak"</f>
        <v>0</v>
      </c>
      <c r="AA63" s="83" t="str">
        <f t="shared" si="103"/>
        <v/>
      </c>
      <c r="AB63" s="83" t="str">
        <f t="shared" si="104"/>
        <v/>
      </c>
      <c r="AC63" s="83" t="str">
        <f t="shared" si="105"/>
        <v/>
      </c>
    </row>
    <row r="64" spans="1:29" x14ac:dyDescent="0.2">
      <c r="A64" s="89" t="s">
        <v>26</v>
      </c>
      <c r="B64" s="90">
        <f t="shared" si="90"/>
        <v>1.75</v>
      </c>
      <c r="C64" s="91" t="str">
        <f t="shared" si="91"/>
        <v/>
      </c>
      <c r="D64" s="92" t="str">
        <f t="shared" si="92"/>
        <v>bay leaves</v>
      </c>
      <c r="I64" s="57">
        <v>2</v>
      </c>
      <c r="J64" s="58"/>
      <c r="K64" s="58" t="s">
        <v>103</v>
      </c>
      <c r="L64" s="59"/>
      <c r="M64" s="44">
        <f t="shared" si="93"/>
        <v>0</v>
      </c>
      <c r="N64" s="44">
        <f t="shared" si="94"/>
        <v>0</v>
      </c>
      <c r="O64" s="44">
        <f t="shared" si="95"/>
        <v>0</v>
      </c>
      <c r="P64" s="44">
        <f t="shared" si="96"/>
        <v>0</v>
      </c>
      <c r="Q64" s="44">
        <f>MROUND(IF(AND(J64 = "", L64 = ""), I64 * recipe02Scale, IF(ISNA(CONVERT(O64, "kg", L64)), CONVERT(P64 * recipe02Scale, "l", L64), CONVERT(O64 * recipe02Scale, "kg", L64))), roundTo)</f>
        <v>1.75</v>
      </c>
      <c r="R64" s="45">
        <f t="shared" si="97"/>
        <v>0</v>
      </c>
      <c r="S64" s="45">
        <f t="shared" si="98"/>
        <v>0</v>
      </c>
      <c r="T64" s="44">
        <f t="shared" si="99"/>
        <v>1.75</v>
      </c>
      <c r="V64" s="72" t="b">
        <f>INDEX(itemPrepMethods, MATCH(K64, itemNames, 0))="chop"</f>
        <v>0</v>
      </c>
      <c r="W64" s="85" t="str">
        <f t="shared" si="100"/>
        <v/>
      </c>
      <c r="X64" s="83" t="str">
        <f t="shared" si="101"/>
        <v/>
      </c>
      <c r="Y64" s="83" t="str">
        <f t="shared" si="102"/>
        <v/>
      </c>
      <c r="Z64" s="72" t="b">
        <f>INDEX(itemPrepMethods, MATCH(K64, itemNames, 0))="soak"</f>
        <v>0</v>
      </c>
      <c r="AA64" s="83" t="str">
        <f t="shared" si="103"/>
        <v/>
      </c>
      <c r="AB64" s="83" t="str">
        <f t="shared" si="104"/>
        <v/>
      </c>
      <c r="AC64" s="83" t="str">
        <f t="shared" si="105"/>
        <v/>
      </c>
    </row>
    <row r="65" spans="1:29" x14ac:dyDescent="0.2">
      <c r="A65" s="89" t="s">
        <v>26</v>
      </c>
      <c r="B65" s="90">
        <f t="shared" si="90"/>
        <v>7.25</v>
      </c>
      <c r="C65" s="91" t="str">
        <f t="shared" si="91"/>
        <v>cup</v>
      </c>
      <c r="D65" s="92" t="str">
        <f t="shared" si="92"/>
        <v>waterapproximately</v>
      </c>
      <c r="I65" s="57">
        <v>8</v>
      </c>
      <c r="J65" s="58" t="s">
        <v>18</v>
      </c>
      <c r="K65" s="58" t="s">
        <v>55</v>
      </c>
      <c r="L65" s="59" t="s">
        <v>18</v>
      </c>
      <c r="M65" s="44">
        <f t="shared" si="93"/>
        <v>1</v>
      </c>
      <c r="N65" s="44">
        <f t="shared" si="94"/>
        <v>1</v>
      </c>
      <c r="O65" s="44">
        <f t="shared" si="95"/>
        <v>1.8927058919999999</v>
      </c>
      <c r="P65" s="44">
        <f t="shared" si="96"/>
        <v>1.8927058919999999</v>
      </c>
      <c r="Q65" s="44">
        <f>MROUND(IF(AND(J65 = "", L65 = ""), I65 * recipe02Scale, IF(ISNA(CONVERT(O65, "kg", L65)), CONVERT(P65 * recipe02Scale, "l", L65), CONVERT(O65 * recipe02Scale, "kg", L65))), roundTo)</f>
        <v>7.25</v>
      </c>
      <c r="R65" s="45">
        <f t="shared" si="97"/>
        <v>1.715264714625</v>
      </c>
      <c r="S65" s="45">
        <f t="shared" si="98"/>
        <v>0</v>
      </c>
      <c r="T65" s="44">
        <f t="shared" si="99"/>
        <v>0</v>
      </c>
      <c r="U65" s="41" t="s">
        <v>121</v>
      </c>
      <c r="V65" s="72" t="b">
        <f>INDEX(itemPrepMethods, MATCH(K65, itemNames, 0))="chop"</f>
        <v>0</v>
      </c>
      <c r="W65" s="85" t="str">
        <f t="shared" si="100"/>
        <v/>
      </c>
      <c r="X65" s="83" t="str">
        <f t="shared" si="101"/>
        <v/>
      </c>
      <c r="Y65" s="83" t="str">
        <f t="shared" si="102"/>
        <v/>
      </c>
      <c r="Z65" s="72" t="b">
        <f>INDEX(itemPrepMethods, MATCH(K65, itemNames, 0))="soak"</f>
        <v>0</v>
      </c>
      <c r="AA65" s="83" t="str">
        <f t="shared" si="103"/>
        <v/>
      </c>
      <c r="AB65" s="83" t="str">
        <f t="shared" si="104"/>
        <v/>
      </c>
      <c r="AC65" s="83" t="str">
        <f t="shared" si="105"/>
        <v/>
      </c>
    </row>
    <row r="66" spans="1:29" x14ac:dyDescent="0.2">
      <c r="A66" s="88"/>
      <c r="B66" s="88"/>
      <c r="C66" s="88"/>
      <c r="D66" s="88"/>
      <c r="I66" s="44"/>
      <c r="M66" s="41"/>
      <c r="N66" s="41"/>
      <c r="O66" s="41"/>
      <c r="P66" s="41"/>
      <c r="V66" s="72"/>
      <c r="W66" s="85"/>
      <c r="X66" s="83"/>
      <c r="Y66" s="83"/>
      <c r="Z66" s="72"/>
      <c r="AA66" s="83"/>
      <c r="AB66" s="83"/>
      <c r="AC66" s="83"/>
    </row>
    <row r="67" spans="1:29" x14ac:dyDescent="0.2">
      <c r="A67" s="88" t="s">
        <v>124</v>
      </c>
      <c r="B67" s="88"/>
      <c r="C67" s="88"/>
      <c r="D67" s="88"/>
      <c r="I67" s="44"/>
      <c r="M67" s="41"/>
      <c r="N67" s="41"/>
      <c r="O67" s="41"/>
      <c r="P67" s="41"/>
      <c r="V67" s="72"/>
      <c r="W67" s="85"/>
      <c r="X67" s="83"/>
      <c r="Y67" s="83"/>
      <c r="Z67" s="72"/>
      <c r="AA67" s="83"/>
      <c r="AB67" s="83"/>
      <c r="AC67" s="83"/>
    </row>
    <row r="68" spans="1:29" x14ac:dyDescent="0.2">
      <c r="A68" s="88"/>
      <c r="B68" s="88"/>
      <c r="C68" s="88"/>
      <c r="D68" s="88"/>
      <c r="I68" s="44"/>
      <c r="M68" s="41"/>
      <c r="N68" s="41"/>
      <c r="O68" s="41"/>
      <c r="P68" s="41"/>
      <c r="V68" s="72"/>
      <c r="W68" s="85"/>
      <c r="X68" s="83"/>
      <c r="Y68" s="83"/>
      <c r="Z68" s="72"/>
      <c r="AA68" s="83"/>
      <c r="AB68" s="83"/>
      <c r="AC68" s="83"/>
    </row>
    <row r="69" spans="1:29" x14ac:dyDescent="0.2">
      <c r="A69" s="88" t="s">
        <v>125</v>
      </c>
      <c r="B69" s="88"/>
      <c r="C69" s="88"/>
      <c r="D69" s="88"/>
      <c r="I69" s="44"/>
      <c r="M69" s="41"/>
      <c r="N69" s="41"/>
      <c r="O69" s="41"/>
      <c r="P69" s="41"/>
      <c r="V69" s="72"/>
      <c r="W69" s="85"/>
      <c r="X69" s="83"/>
      <c r="Y69" s="83"/>
      <c r="Z69" s="72"/>
      <c r="AA69" s="83"/>
      <c r="AB69" s="83"/>
      <c r="AC69" s="83"/>
    </row>
    <row r="70" spans="1:29" x14ac:dyDescent="0.2">
      <c r="A70" s="89" t="s">
        <v>26</v>
      </c>
      <c r="B70" s="90">
        <f t="shared" ref="B70:B71" si="106">Q70</f>
        <v>1.75</v>
      </c>
      <c r="C70" s="91" t="str">
        <f>IF(L70="","",L70)</f>
        <v>cup</v>
      </c>
      <c r="D70" s="92" t="str">
        <f t="shared" ref="D70:D72" si="107">_xlfn.CONCAT(K70, U70)</f>
        <v>tins chopped tomatoes</v>
      </c>
      <c r="I70" s="57">
        <v>2</v>
      </c>
      <c r="J70" s="58" t="s">
        <v>18</v>
      </c>
      <c r="K70" s="58" t="s">
        <v>54</v>
      </c>
      <c r="L70" s="59" t="s">
        <v>18</v>
      </c>
      <c r="M70" s="44">
        <f>INDEX(itemGPerQty, MATCH(K70, itemNames, 0))</f>
        <v>0</v>
      </c>
      <c r="N70" s="44">
        <f>INDEX(itemMlPerQty, MATCH(K70, itemNames, 0))</f>
        <v>0</v>
      </c>
      <c r="O70" s="44">
        <f t="shared" ref="O70:O71" si="108">IF(J70 = "", I70 * M70, IF(ISNA(CONVERT(I70, J70, "kg")), CONVERT(I70, J70, "l") * IF(N70 &lt;&gt; 0, M70 / N70, 0), CONVERT(I70, J70, "kg")))</f>
        <v>0</v>
      </c>
      <c r="P70" s="44">
        <f t="shared" ref="P70:P71" si="109">IF(J70 = "", I70 * N70, IF(ISNA(CONVERT(I70, J70, "l")), CONVERT(I70, J70, "kg") * IF(M70 &lt;&gt; 0, N70 / M70, 0), CONVERT(I70, J70, "l")))</f>
        <v>0.47317647299999999</v>
      </c>
      <c r="Q70" s="44">
        <f>MROUND(IF(AND(J70 = "", L70 = ""), I70 * recipe02Scale, IF(ISNA(CONVERT(O70, "kg", L70)), CONVERT(P70 * recipe02Scale, "l", L70), CONVERT(O70 * recipe02Scale, "kg", L70))), roundTo)</f>
        <v>1.75</v>
      </c>
      <c r="R70" s="45">
        <f t="shared" ref="R70:R71" si="110">IF(L70 = "", Q70 * M70, IF(ISNA(CONVERT(Q70, L70, "kg")), CONVERT(Q70, L70, "l") * IF(N70 &lt;&gt; 0, M70 / N70, 0), CONVERT(Q70, L70, "kg")))</f>
        <v>0</v>
      </c>
      <c r="S70" s="45">
        <f t="shared" ref="S70:S71" si="111">IF(R70 = 0, IF(L70 = "", Q70 * N70, IF(ISNA(CONVERT(Q70, L70, "l")), CONVERT(Q70, L70, "kg") * IF(M70 &lt;&gt; 0, N70 / M70, 0), CONVERT(Q70, L70, "l"))), 0)</f>
        <v>0.41402941387499997</v>
      </c>
      <c r="T70" s="44">
        <f t="shared" ref="T70:T71" si="112">IF(AND(R70 = 0, S70 = 0, J70 = "", L70 = ""), Q70, 0)</f>
        <v>0</v>
      </c>
      <c r="V70" s="72" t="b">
        <f>INDEX(itemPrepMethods, MATCH(K70, itemNames, 0))="chop"</f>
        <v>0</v>
      </c>
      <c r="W70" s="85" t="str">
        <f t="shared" ref="W70:W71" si="113">IF(V70, Q70, "")</f>
        <v/>
      </c>
      <c r="X70" s="83" t="str">
        <f t="shared" ref="X70:X71" si="114">IF(V70, IF(L70 = "", "", L70), "")</f>
        <v/>
      </c>
      <c r="Y70" s="83" t="str">
        <f t="shared" ref="Y70:Y71" si="115">IF(V70, K70, "")</f>
        <v/>
      </c>
      <c r="Z70" s="72" t="b">
        <f>INDEX(itemPrepMethods, MATCH(K70, itemNames, 0))="soak"</f>
        <v>0</v>
      </c>
      <c r="AA70" s="83" t="str">
        <f t="shared" ref="AA70:AA71" si="116">IF(Z70, Q70, "")</f>
        <v/>
      </c>
      <c r="AB70" s="83" t="str">
        <f t="shared" ref="AB70:AB71" si="117">IF(Z70, IF(L70 = "", "", L70), "")</f>
        <v/>
      </c>
      <c r="AC70" s="83" t="str">
        <f t="shared" ref="AC70:AC71" si="118">IF(Z70, K70, "")</f>
        <v/>
      </c>
    </row>
    <row r="71" spans="1:29" x14ac:dyDescent="0.2">
      <c r="A71" s="89" t="s">
        <v>26</v>
      </c>
      <c r="B71" s="90">
        <f t="shared" si="106"/>
        <v>2</v>
      </c>
      <c r="C71" s="91" t="str">
        <f>IF(L71="","",L71)</f>
        <v>cup</v>
      </c>
      <c r="D71" s="92" t="str">
        <f t="shared" si="107"/>
        <v>chopped green capsicums</v>
      </c>
      <c r="I71" s="57">
        <v>2</v>
      </c>
      <c r="J71" s="58"/>
      <c r="K71" s="58" t="s">
        <v>252</v>
      </c>
      <c r="L71" s="59" t="s">
        <v>18</v>
      </c>
      <c r="M71" s="44">
        <f>INDEX(itemGPerQty, MATCH(K71, itemNames, 0))</f>
        <v>0.1885</v>
      </c>
      <c r="N71" s="44">
        <f>INDEX(itemMlPerQty, MATCH(K71, itemNames, 0))</f>
        <v>0.25</v>
      </c>
      <c r="O71" s="44">
        <f t="shared" si="108"/>
        <v>0.377</v>
      </c>
      <c r="P71" s="44">
        <f t="shared" si="109"/>
        <v>0.5</v>
      </c>
      <c r="Q71" s="44">
        <f>MROUND(IF(AND(J71 = "", L71 = ""), I71 * recipe02Scale, IF(ISNA(CONVERT(O71, "kg", L71)), CONVERT(P71 * recipe02Scale, "l", L71), CONVERT(O71 * recipe02Scale, "kg", L71))), roundTo)</f>
        <v>2</v>
      </c>
      <c r="R71" s="45">
        <f t="shared" si="110"/>
        <v>0.35677506064199999</v>
      </c>
      <c r="S71" s="45">
        <f t="shared" si="111"/>
        <v>0</v>
      </c>
      <c r="T71" s="44">
        <f t="shared" si="112"/>
        <v>0</v>
      </c>
      <c r="V71" s="72" t="b">
        <f>INDEX(itemPrepMethods, MATCH(K71, itemNames, 0))="chop"</f>
        <v>1</v>
      </c>
      <c r="W71" s="85">
        <f t="shared" si="113"/>
        <v>2</v>
      </c>
      <c r="X71" s="83" t="str">
        <f t="shared" si="114"/>
        <v>cup</v>
      </c>
      <c r="Y71" s="83" t="str">
        <f t="shared" si="115"/>
        <v>chopped green capsicums</v>
      </c>
      <c r="Z71" s="72" t="b">
        <f>INDEX(itemPrepMethods, MATCH(K71, itemNames, 0))="soak"</f>
        <v>0</v>
      </c>
      <c r="AA71" s="83" t="str">
        <f t="shared" si="116"/>
        <v/>
      </c>
      <c r="AB71" s="83" t="str">
        <f t="shared" si="117"/>
        <v/>
      </c>
      <c r="AC71" s="83" t="str">
        <f t="shared" si="118"/>
        <v/>
      </c>
    </row>
    <row r="72" spans="1:29" x14ac:dyDescent="0.2">
      <c r="A72" s="89" t="s">
        <v>26</v>
      </c>
      <c r="D72" s="92" t="str">
        <f t="shared" si="107"/>
        <v>chickpeas</v>
      </c>
      <c r="I72" s="44"/>
      <c r="U72" s="41" t="s">
        <v>111</v>
      </c>
      <c r="V72" s="72"/>
      <c r="Y72" s="72"/>
      <c r="Z72" s="72"/>
      <c r="AA72" s="72"/>
      <c r="AB72" s="72"/>
      <c r="AC72" s="72"/>
    </row>
    <row r="73" spans="1:29" x14ac:dyDescent="0.2">
      <c r="A73" s="88"/>
      <c r="B73" s="88"/>
      <c r="C73" s="88"/>
      <c r="D73" s="88"/>
      <c r="I73" s="44"/>
      <c r="M73" s="41"/>
      <c r="N73" s="41"/>
      <c r="O73" s="41"/>
      <c r="P73" s="41"/>
      <c r="V73" s="72"/>
      <c r="Y73" s="72"/>
      <c r="Z73" s="72"/>
      <c r="AA73" s="72"/>
      <c r="AB73" s="72"/>
      <c r="AC73" s="72"/>
    </row>
    <row r="74" spans="1:29" x14ac:dyDescent="0.2">
      <c r="A74" s="88" t="s">
        <v>126</v>
      </c>
      <c r="B74" s="88"/>
      <c r="C74" s="88"/>
      <c r="D74" s="88"/>
      <c r="I74" s="44"/>
      <c r="M74" s="41"/>
      <c r="N74" s="41"/>
      <c r="O74" s="41"/>
      <c r="P74" s="41"/>
      <c r="V74" s="72"/>
      <c r="Y74" s="72"/>
      <c r="Z74" s="72"/>
      <c r="AA74" s="72"/>
      <c r="AB74" s="72"/>
      <c r="AC74" s="72"/>
    </row>
    <row r="75" spans="1:29" x14ac:dyDescent="0.2">
      <c r="A75" s="89" t="s">
        <v>26</v>
      </c>
      <c r="B75" s="92"/>
      <c r="D75" s="92" t="s">
        <v>127</v>
      </c>
      <c r="I75" s="44"/>
      <c r="M75" s="41"/>
      <c r="N75" s="41"/>
      <c r="O75" s="41"/>
      <c r="P75" s="41"/>
      <c r="V75" s="72"/>
      <c r="Y75" s="72"/>
      <c r="Z75" s="72"/>
      <c r="AA75" s="72"/>
      <c r="AB75" s="72"/>
      <c r="AC75" s="72"/>
    </row>
    <row r="76" spans="1:29" ht="15.75" x14ac:dyDescent="0.25">
      <c r="A76" s="86" t="s">
        <v>31</v>
      </c>
      <c r="B76" s="86"/>
      <c r="C76" s="86"/>
      <c r="D76" s="86"/>
      <c r="I76" s="44"/>
    </row>
    <row r="77" spans="1:29" ht="15.75" x14ac:dyDescent="0.25">
      <c r="A77" s="97" t="s">
        <v>51</v>
      </c>
      <c r="B77" s="97"/>
      <c r="C77" s="97"/>
      <c r="D77" s="97"/>
      <c r="I77" s="44"/>
    </row>
    <row r="78" spans="1:29" x14ac:dyDescent="0.2">
      <c r="I78" s="44"/>
    </row>
    <row r="79" spans="1:29" x14ac:dyDescent="0.2">
      <c r="I79" s="44"/>
    </row>
    <row r="80" spans="1:29" x14ac:dyDescent="0.2">
      <c r="I80" s="44"/>
    </row>
    <row r="81" spans="1:29" x14ac:dyDescent="0.2">
      <c r="I81" s="44"/>
    </row>
    <row r="82" spans="1:29" ht="15.75" x14ac:dyDescent="0.25">
      <c r="A82" s="86" t="s">
        <v>32</v>
      </c>
      <c r="B82" s="86"/>
      <c r="C82" s="86"/>
      <c r="D82" s="86"/>
      <c r="E82" s="40" t="s">
        <v>157</v>
      </c>
      <c r="F82" s="79" t="s">
        <v>98</v>
      </c>
      <c r="G82" s="79"/>
      <c r="H82" s="44"/>
    </row>
    <row r="83" spans="1:29" ht="24" x14ac:dyDescent="0.2">
      <c r="A83" s="87" t="s">
        <v>33</v>
      </c>
      <c r="B83" s="87"/>
      <c r="C83" s="87"/>
      <c r="D83" s="87"/>
      <c r="E83" s="46" t="s">
        <v>66</v>
      </c>
      <c r="F83" s="44">
        <v>21</v>
      </c>
      <c r="G83" s="44"/>
      <c r="H83" s="44"/>
      <c r="I83" s="47" t="s">
        <v>64</v>
      </c>
      <c r="J83" s="48" t="s">
        <v>65</v>
      </c>
      <c r="K83" s="48" t="s">
        <v>20</v>
      </c>
      <c r="L83" s="49" t="s">
        <v>63</v>
      </c>
      <c r="M83" s="47" t="s">
        <v>173</v>
      </c>
      <c r="N83" s="47" t="s">
        <v>174</v>
      </c>
      <c r="O83" s="47" t="s">
        <v>175</v>
      </c>
      <c r="P83" s="47" t="s">
        <v>176</v>
      </c>
      <c r="Q83" s="50" t="s">
        <v>314</v>
      </c>
      <c r="R83" s="51" t="s">
        <v>134</v>
      </c>
      <c r="S83" s="51" t="s">
        <v>135</v>
      </c>
      <c r="T83" s="52" t="s">
        <v>133</v>
      </c>
      <c r="U83" s="71" t="s">
        <v>27</v>
      </c>
      <c r="V83" s="50" t="s">
        <v>326</v>
      </c>
      <c r="W83" s="84" t="s">
        <v>323</v>
      </c>
      <c r="X83" s="50" t="s">
        <v>324</v>
      </c>
      <c r="Y83" s="50" t="s">
        <v>325</v>
      </c>
      <c r="Z83" s="50" t="s">
        <v>327</v>
      </c>
      <c r="AA83" s="50" t="s">
        <v>328</v>
      </c>
      <c r="AB83" s="50" t="s">
        <v>329</v>
      </c>
      <c r="AC83" s="50" t="s">
        <v>330</v>
      </c>
    </row>
    <row r="84" spans="1:29" ht="16.5" thickBot="1" x14ac:dyDescent="0.25">
      <c r="A84" s="87"/>
      <c r="B84" s="87"/>
      <c r="C84" s="87"/>
      <c r="D84" s="87"/>
      <c r="E84" s="46" t="s">
        <v>67</v>
      </c>
      <c r="F84" s="44">
        <v>10</v>
      </c>
      <c r="G84" s="44"/>
      <c r="H84" s="56"/>
      <c r="I84" s="47"/>
      <c r="J84" s="48"/>
      <c r="K84" s="48"/>
      <c r="L84" s="49"/>
      <c r="M84" s="47"/>
      <c r="N84" s="47"/>
      <c r="O84" s="47"/>
      <c r="P84" s="47"/>
      <c r="U84" s="53"/>
      <c r="V84" s="72"/>
      <c r="Y84" s="72"/>
      <c r="Z84" s="72"/>
      <c r="AA84" s="72"/>
      <c r="AB84" s="72"/>
      <c r="AC84" s="72"/>
    </row>
    <row r="85" spans="1:29" ht="15.75" thickBot="1" x14ac:dyDescent="0.25">
      <c r="A85" s="89" t="s">
        <v>26</v>
      </c>
      <c r="B85" s="90">
        <f t="shared" ref="B85:B94" si="119">Q85</f>
        <v>0.5</v>
      </c>
      <c r="C85" s="91" t="str">
        <f t="shared" ref="C85:C97" si="120">IF(L85="","",L85)</f>
        <v>cup</v>
      </c>
      <c r="D85" s="92" t="str">
        <f t="shared" ref="D85" si="121">_xlfn.CONCAT(K85, U85)</f>
        <v>oil</v>
      </c>
      <c r="E85" s="46" t="s">
        <v>19</v>
      </c>
      <c r="F85" s="54">
        <f>F84/F83</f>
        <v>0.47619047619047616</v>
      </c>
      <c r="G85" s="55" t="s">
        <v>177</v>
      </c>
      <c r="I85" s="57">
        <v>1.25</v>
      </c>
      <c r="J85" s="58" t="s">
        <v>18</v>
      </c>
      <c r="K85" s="58" t="s">
        <v>53</v>
      </c>
      <c r="L85" s="59" t="s">
        <v>18</v>
      </c>
      <c r="M85" s="44">
        <f t="shared" ref="M85:M94" si="122">INDEX(itemGPerQty, MATCH(K85, itemNames, 0))</f>
        <v>0</v>
      </c>
      <c r="N85" s="44">
        <f t="shared" ref="N85:N94" si="123">INDEX(itemMlPerQty, MATCH(K85, itemNames, 0))</f>
        <v>0</v>
      </c>
      <c r="O85" s="44">
        <f t="shared" ref="O85:O94" si="124">IF(J85 = "", I85 * M85, IF(ISNA(CONVERT(I85, J85, "kg")), CONVERT(I85, J85, "l") * IF(N85 &lt;&gt; 0, M85 / N85, 0), CONVERT(I85, J85, "kg")))</f>
        <v>0</v>
      </c>
      <c r="P85" s="44">
        <f t="shared" ref="P85:P94" si="125">IF(J85 = "", I85 * N85, IF(ISNA(CONVERT(I85, J85, "l")), CONVERT(I85, J85, "kg") * IF(M85 &lt;&gt; 0, N85 / M85, 0), CONVERT(I85, J85, "l")))</f>
        <v>0.29573529562500001</v>
      </c>
      <c r="Q85" s="44">
        <f>MROUND(IF(AND(J85 = "", L85 = ""), I85 * recipe03Scale, IF(ISNA(CONVERT(O85, "kg", L85)), CONVERT(P85 * recipe03Scale, "l", L85), CONVERT(O85 * recipe03Scale, "kg", L85))), roundTo)</f>
        <v>0.5</v>
      </c>
      <c r="R85" s="45">
        <f t="shared" ref="R85:R94" si="126">IF(L85 = "", Q85 * M85, IF(ISNA(CONVERT(Q85, L85, "kg")), CONVERT(Q85, L85, "l") * IF(N85 &lt;&gt; 0, M85 / N85, 0), CONVERT(Q85, L85, "kg")))</f>
        <v>0</v>
      </c>
      <c r="S85" s="45">
        <f t="shared" ref="S85:S94" si="127">IF(R85 = 0, IF(L85 = "", Q85 * N85, IF(ISNA(CONVERT(Q85, L85, "l")), CONVERT(Q85, L85, "kg") * IF(M85 &lt;&gt; 0, N85 / M85, 0), CONVERT(Q85, L85, "l"))), 0)</f>
        <v>0.11829411825</v>
      </c>
      <c r="T85" s="44">
        <f t="shared" ref="T85:T94" si="128">IF(AND(R85 = 0, S85 = 0, J85 = "", L85 = ""), Q85, 0)</f>
        <v>0</v>
      </c>
      <c r="V85" s="72" t="b">
        <f>INDEX(itemPrepMethods, MATCH(K85, itemNames, 0))="chop"</f>
        <v>0</v>
      </c>
      <c r="W85" s="85" t="str">
        <f t="shared" ref="W85:W97" si="129">IF(V85, Q85, "")</f>
        <v/>
      </c>
      <c r="X85" s="83" t="str">
        <f t="shared" ref="X85:X97" si="130">IF(V85, IF(L85 = "", "", L85), "")</f>
        <v/>
      </c>
      <c r="Y85" s="83" t="str">
        <f t="shared" ref="Y85:Y97" si="131">IF(V85, K85, "")</f>
        <v/>
      </c>
      <c r="Z85" s="72" t="b">
        <f>INDEX(itemPrepMethods, MATCH(K85, itemNames, 0))="soak"</f>
        <v>0</v>
      </c>
      <c r="AA85" s="83" t="str">
        <f t="shared" ref="AA85:AA97" si="132">IF(Z85, Q85, "")</f>
        <v/>
      </c>
      <c r="AB85" s="83" t="str">
        <f t="shared" ref="AB85:AB97" si="133">IF(Z85, IF(L85 = "", "", L85), "")</f>
        <v/>
      </c>
      <c r="AC85" s="83" t="str">
        <f t="shared" ref="AC85:AC97" si="134">IF(Z85, K85, "")</f>
        <v/>
      </c>
    </row>
    <row r="86" spans="1:29" x14ac:dyDescent="0.2">
      <c r="A86" s="89" t="s">
        <v>26</v>
      </c>
      <c r="B86" s="90">
        <f t="shared" si="119"/>
        <v>7.25</v>
      </c>
      <c r="C86" s="91" t="str">
        <f t="shared" si="120"/>
        <v/>
      </c>
      <c r="D86" s="92" t="str">
        <f t="shared" ref="D86:D97" si="135">_xlfn.CONCAT(K86, U86)</f>
        <v>diced carrots</v>
      </c>
      <c r="I86" s="57">
        <v>15</v>
      </c>
      <c r="J86" s="58"/>
      <c r="K86" s="58" t="s">
        <v>114</v>
      </c>
      <c r="L86" s="59"/>
      <c r="M86" s="44">
        <f t="shared" si="122"/>
        <v>0</v>
      </c>
      <c r="N86" s="44">
        <f t="shared" si="123"/>
        <v>0</v>
      </c>
      <c r="O86" s="44">
        <f t="shared" si="124"/>
        <v>0</v>
      </c>
      <c r="P86" s="44">
        <f t="shared" si="125"/>
        <v>0</v>
      </c>
      <c r="Q86" s="44">
        <f>MROUND(IF(AND(J86 = "", L86 = ""), I86 * recipe03Scale, IF(ISNA(CONVERT(O86, "kg", L86)), CONVERT(P86 * recipe03Scale, "l", L86), CONVERT(O86 * recipe03Scale, "kg", L86))), roundTo)</f>
        <v>7.25</v>
      </c>
      <c r="R86" s="45">
        <f t="shared" si="126"/>
        <v>0</v>
      </c>
      <c r="S86" s="45">
        <f t="shared" si="127"/>
        <v>0</v>
      </c>
      <c r="T86" s="44">
        <f t="shared" si="128"/>
        <v>7.25</v>
      </c>
      <c r="V86" s="72" t="b">
        <f>INDEX(itemPrepMethods, MATCH(K86, itemNames, 0))="chop"</f>
        <v>1</v>
      </c>
      <c r="W86" s="85">
        <f t="shared" si="129"/>
        <v>7.25</v>
      </c>
      <c r="X86" s="83" t="str">
        <f t="shared" si="130"/>
        <v/>
      </c>
      <c r="Y86" s="83" t="str">
        <f t="shared" si="131"/>
        <v>diced carrots</v>
      </c>
      <c r="Z86" s="72" t="b">
        <f>INDEX(itemPrepMethods, MATCH(K86, itemNames, 0))="soak"</f>
        <v>0</v>
      </c>
      <c r="AA86" s="83" t="str">
        <f t="shared" si="132"/>
        <v/>
      </c>
      <c r="AB86" s="83" t="str">
        <f t="shared" si="133"/>
        <v/>
      </c>
      <c r="AC86" s="83" t="str">
        <f t="shared" si="134"/>
        <v/>
      </c>
    </row>
    <row r="87" spans="1:29" x14ac:dyDescent="0.2">
      <c r="A87" s="89" t="s">
        <v>26</v>
      </c>
      <c r="B87" s="90">
        <f t="shared" si="119"/>
        <v>2.75</v>
      </c>
      <c r="C87" s="91" t="str">
        <f t="shared" si="120"/>
        <v/>
      </c>
      <c r="D87" s="92" t="str">
        <f t="shared" si="135"/>
        <v>diced celery stalks</v>
      </c>
      <c r="I87" s="57">
        <v>6</v>
      </c>
      <c r="J87" s="58"/>
      <c r="K87" s="58" t="s">
        <v>115</v>
      </c>
      <c r="L87" s="59"/>
      <c r="M87" s="44">
        <f t="shared" si="122"/>
        <v>0</v>
      </c>
      <c r="N87" s="44">
        <f t="shared" si="123"/>
        <v>0</v>
      </c>
      <c r="O87" s="44">
        <f t="shared" si="124"/>
        <v>0</v>
      </c>
      <c r="P87" s="44">
        <f t="shared" si="125"/>
        <v>0</v>
      </c>
      <c r="Q87" s="44">
        <f>MROUND(IF(AND(J87 = "", L87 = ""), I87 * recipe03Scale, IF(ISNA(CONVERT(O87, "kg", L87)), CONVERT(P87 * recipe03Scale, "l", L87), CONVERT(O87 * recipe03Scale, "kg", L87))), roundTo)</f>
        <v>2.75</v>
      </c>
      <c r="R87" s="45">
        <f t="shared" si="126"/>
        <v>0</v>
      </c>
      <c r="S87" s="45">
        <f t="shared" si="127"/>
        <v>0</v>
      </c>
      <c r="T87" s="44">
        <f t="shared" si="128"/>
        <v>2.75</v>
      </c>
      <c r="V87" s="72" t="b">
        <f>INDEX(itemPrepMethods, MATCH(K87, itemNames, 0))="chop"</f>
        <v>1</v>
      </c>
      <c r="W87" s="85">
        <f t="shared" si="129"/>
        <v>2.75</v>
      </c>
      <c r="X87" s="83" t="str">
        <f t="shared" si="130"/>
        <v/>
      </c>
      <c r="Y87" s="83" t="str">
        <f t="shared" si="131"/>
        <v>diced celery stalks</v>
      </c>
      <c r="Z87" s="72" t="b">
        <f>INDEX(itemPrepMethods, MATCH(K87, itemNames, 0))="soak"</f>
        <v>0</v>
      </c>
      <c r="AA87" s="83" t="str">
        <f t="shared" si="132"/>
        <v/>
      </c>
      <c r="AB87" s="83" t="str">
        <f t="shared" si="133"/>
        <v/>
      </c>
      <c r="AC87" s="83" t="str">
        <f t="shared" si="134"/>
        <v/>
      </c>
    </row>
    <row r="88" spans="1:29" x14ac:dyDescent="0.2">
      <c r="A88" s="89" t="s">
        <v>26</v>
      </c>
      <c r="B88" s="90">
        <f t="shared" si="119"/>
        <v>5.75</v>
      </c>
      <c r="C88" s="91" t="str">
        <f t="shared" si="120"/>
        <v/>
      </c>
      <c r="D88" s="92" t="str">
        <f t="shared" si="135"/>
        <v>tins chickpeas</v>
      </c>
      <c r="I88" s="57">
        <v>12</v>
      </c>
      <c r="J88" s="58"/>
      <c r="K88" s="58" t="s">
        <v>99</v>
      </c>
      <c r="L88" s="59"/>
      <c r="M88" s="44">
        <f t="shared" si="122"/>
        <v>0</v>
      </c>
      <c r="N88" s="44">
        <f t="shared" si="123"/>
        <v>0</v>
      </c>
      <c r="O88" s="44">
        <f t="shared" si="124"/>
        <v>0</v>
      </c>
      <c r="P88" s="44">
        <f t="shared" si="125"/>
        <v>0</v>
      </c>
      <c r="Q88" s="44">
        <f>MROUND(IF(AND(J88 = "", L88 = ""), I88 * recipe03Scale, IF(ISNA(CONVERT(O88, "kg", L88)), CONVERT(P88 * recipe03Scale, "l", L88), CONVERT(O88 * recipe03Scale, "kg", L88))), roundTo)</f>
        <v>5.75</v>
      </c>
      <c r="R88" s="45">
        <f t="shared" si="126"/>
        <v>0</v>
      </c>
      <c r="S88" s="45">
        <f t="shared" si="127"/>
        <v>0</v>
      </c>
      <c r="T88" s="44">
        <f t="shared" si="128"/>
        <v>5.75</v>
      </c>
      <c r="V88" s="72" t="b">
        <f>INDEX(itemPrepMethods, MATCH(K88, itemNames, 0))="chop"</f>
        <v>0</v>
      </c>
      <c r="W88" s="85" t="str">
        <f t="shared" si="129"/>
        <v/>
      </c>
      <c r="X88" s="83" t="str">
        <f t="shared" si="130"/>
        <v/>
      </c>
      <c r="Y88" s="83" t="str">
        <f t="shared" si="131"/>
        <v/>
      </c>
      <c r="Z88" s="72" t="b">
        <f>INDEX(itemPrepMethods, MATCH(K88, itemNames, 0))="soak"</f>
        <v>0</v>
      </c>
      <c r="AA88" s="83" t="str">
        <f t="shared" si="132"/>
        <v/>
      </c>
      <c r="AB88" s="83" t="str">
        <f t="shared" si="133"/>
        <v/>
      </c>
      <c r="AC88" s="83" t="str">
        <f t="shared" si="134"/>
        <v/>
      </c>
    </row>
    <row r="89" spans="1:29" x14ac:dyDescent="0.2">
      <c r="A89" s="89" t="s">
        <v>26</v>
      </c>
      <c r="B89" s="90">
        <f t="shared" si="119"/>
        <v>2.5</v>
      </c>
      <c r="C89" s="91" t="str">
        <f t="shared" si="120"/>
        <v/>
      </c>
      <c r="D89" s="92" t="str">
        <f t="shared" si="135"/>
        <v>tins chopped tomatoes</v>
      </c>
      <c r="I89" s="57">
        <v>5</v>
      </c>
      <c r="J89" s="58"/>
      <c r="K89" s="58" t="s">
        <v>54</v>
      </c>
      <c r="L89" s="59"/>
      <c r="M89" s="44">
        <f t="shared" si="122"/>
        <v>0</v>
      </c>
      <c r="N89" s="44">
        <f t="shared" si="123"/>
        <v>0</v>
      </c>
      <c r="O89" s="44">
        <f t="shared" si="124"/>
        <v>0</v>
      </c>
      <c r="P89" s="44">
        <f t="shared" si="125"/>
        <v>0</v>
      </c>
      <c r="Q89" s="44">
        <f>MROUND(IF(AND(J89 = "", L89 = ""), I89 * recipe03Scale, IF(ISNA(CONVERT(O89, "kg", L89)), CONVERT(P89 * recipe03Scale, "l", L89), CONVERT(O89 * recipe03Scale, "kg", L89))), roundTo)</f>
        <v>2.5</v>
      </c>
      <c r="R89" s="45">
        <f t="shared" si="126"/>
        <v>0</v>
      </c>
      <c r="S89" s="45">
        <f t="shared" si="127"/>
        <v>0</v>
      </c>
      <c r="T89" s="44">
        <f t="shared" si="128"/>
        <v>2.5</v>
      </c>
      <c r="V89" s="72" t="b">
        <f>INDEX(itemPrepMethods, MATCH(K89, itemNames, 0))="chop"</f>
        <v>0</v>
      </c>
      <c r="W89" s="85" t="str">
        <f t="shared" si="129"/>
        <v/>
      </c>
      <c r="X89" s="83" t="str">
        <f t="shared" si="130"/>
        <v/>
      </c>
      <c r="Y89" s="83" t="str">
        <f t="shared" si="131"/>
        <v/>
      </c>
      <c r="Z89" s="72" t="b">
        <f>INDEX(itemPrepMethods, MATCH(K89, itemNames, 0))="soak"</f>
        <v>0</v>
      </c>
      <c r="AA89" s="83" t="str">
        <f t="shared" si="132"/>
        <v/>
      </c>
      <c r="AB89" s="83" t="str">
        <f t="shared" si="133"/>
        <v/>
      </c>
      <c r="AC89" s="83" t="str">
        <f t="shared" si="134"/>
        <v/>
      </c>
    </row>
    <row r="90" spans="1:29" x14ac:dyDescent="0.2">
      <c r="A90" s="89" t="s">
        <v>26</v>
      </c>
      <c r="B90" s="90">
        <f t="shared" si="119"/>
        <v>11</v>
      </c>
      <c r="C90" s="91" t="str">
        <f t="shared" si="120"/>
        <v>cup</v>
      </c>
      <c r="D90" s="92" t="str">
        <f t="shared" si="135"/>
        <v>vegetable stock</v>
      </c>
      <c r="I90" s="57">
        <v>5.5</v>
      </c>
      <c r="J90" s="58" t="s">
        <v>68</v>
      </c>
      <c r="K90" s="58" t="s">
        <v>69</v>
      </c>
      <c r="L90" s="59" t="s">
        <v>18</v>
      </c>
      <c r="M90" s="44">
        <f t="shared" si="122"/>
        <v>0</v>
      </c>
      <c r="N90" s="44">
        <f t="shared" si="123"/>
        <v>0</v>
      </c>
      <c r="O90" s="44">
        <f t="shared" si="124"/>
        <v>0</v>
      </c>
      <c r="P90" s="44">
        <f t="shared" si="125"/>
        <v>5.5</v>
      </c>
      <c r="Q90" s="44">
        <f>MROUND(IF(AND(J90 = "", L90 = ""), I90 * recipe03Scale, IF(ISNA(CONVERT(O90, "kg", L90)), CONVERT(P90 * recipe03Scale, "l", L90), CONVERT(O90 * recipe03Scale, "kg", L90))), roundTo)</f>
        <v>11</v>
      </c>
      <c r="R90" s="45">
        <f t="shared" si="126"/>
        <v>0</v>
      </c>
      <c r="S90" s="45">
        <f t="shared" si="127"/>
        <v>2.6024706014999999</v>
      </c>
      <c r="T90" s="44">
        <f t="shared" si="128"/>
        <v>0</v>
      </c>
      <c r="V90" s="72" t="b">
        <f>INDEX(itemPrepMethods, MATCH(K90, itemNames, 0))="chop"</f>
        <v>0</v>
      </c>
      <c r="W90" s="85" t="str">
        <f t="shared" si="129"/>
        <v/>
      </c>
      <c r="X90" s="83" t="str">
        <f t="shared" si="130"/>
        <v/>
      </c>
      <c r="Y90" s="83" t="str">
        <f t="shared" si="131"/>
        <v/>
      </c>
      <c r="Z90" s="72" t="b">
        <f>INDEX(itemPrepMethods, MATCH(K90, itemNames, 0))="soak"</f>
        <v>0</v>
      </c>
      <c r="AA90" s="83" t="str">
        <f t="shared" si="132"/>
        <v/>
      </c>
      <c r="AB90" s="83" t="str">
        <f t="shared" si="133"/>
        <v/>
      </c>
      <c r="AC90" s="83" t="str">
        <f t="shared" si="134"/>
        <v/>
      </c>
    </row>
    <row r="91" spans="1:29" x14ac:dyDescent="0.2">
      <c r="A91" s="98" t="s">
        <v>26</v>
      </c>
      <c r="B91" s="99">
        <f t="shared" si="119"/>
        <v>2.5</v>
      </c>
      <c r="C91" s="100" t="str">
        <f t="shared" si="120"/>
        <v/>
      </c>
      <c r="D91" s="101" t="str">
        <f t="shared" si="135"/>
        <v>tins chopped tomatoes</v>
      </c>
      <c r="I91" s="63">
        <v>5</v>
      </c>
      <c r="J91" s="64"/>
      <c r="K91" s="64" t="s">
        <v>54</v>
      </c>
      <c r="L91" s="59"/>
      <c r="M91" s="44">
        <f t="shared" si="122"/>
        <v>0</v>
      </c>
      <c r="N91" s="44">
        <f t="shared" si="123"/>
        <v>0</v>
      </c>
      <c r="O91" s="44">
        <f t="shared" si="124"/>
        <v>0</v>
      </c>
      <c r="P91" s="44">
        <f t="shared" si="125"/>
        <v>0</v>
      </c>
      <c r="Q91" s="44">
        <f>MROUND(IF(AND(J91 = "", L91 = ""), I91 * recipe03Scale, IF(ISNA(CONVERT(O91, "kg", L91)), CONVERT(P91 * recipe03Scale, "l", L91), CONVERT(O91 * recipe03Scale, "kg", L91))), roundTo)</f>
        <v>2.5</v>
      </c>
      <c r="R91" s="45">
        <f t="shared" si="126"/>
        <v>0</v>
      </c>
      <c r="S91" s="45">
        <f t="shared" si="127"/>
        <v>0</v>
      </c>
      <c r="T91" s="44">
        <f t="shared" si="128"/>
        <v>2.5</v>
      </c>
      <c r="V91" s="72" t="b">
        <f>INDEX(itemPrepMethods, MATCH(K91, itemNames, 0))="chop"</f>
        <v>0</v>
      </c>
      <c r="W91" s="85" t="str">
        <f t="shared" si="129"/>
        <v/>
      </c>
      <c r="X91" s="83" t="str">
        <f t="shared" si="130"/>
        <v/>
      </c>
      <c r="Y91" s="83" t="str">
        <f t="shared" si="131"/>
        <v/>
      </c>
      <c r="Z91" s="72" t="b">
        <f>INDEX(itemPrepMethods, MATCH(K91, itemNames, 0))="soak"</f>
        <v>0</v>
      </c>
      <c r="AA91" s="83" t="str">
        <f t="shared" si="132"/>
        <v/>
      </c>
      <c r="AB91" s="83" t="str">
        <f t="shared" si="133"/>
        <v/>
      </c>
      <c r="AC91" s="83" t="str">
        <f t="shared" si="134"/>
        <v/>
      </c>
    </row>
    <row r="92" spans="1:29" x14ac:dyDescent="0.2">
      <c r="A92" s="89" t="s">
        <v>26</v>
      </c>
      <c r="B92" s="90">
        <f t="shared" si="119"/>
        <v>2.5</v>
      </c>
      <c r="C92" s="91" t="str">
        <f t="shared" si="120"/>
        <v/>
      </c>
      <c r="D92" s="92" t="str">
        <f t="shared" si="135"/>
        <v>sprigs fresh rosemary</v>
      </c>
      <c r="I92" s="57">
        <v>5</v>
      </c>
      <c r="J92" s="58"/>
      <c r="K92" s="58" t="s">
        <v>101</v>
      </c>
      <c r="L92" s="59"/>
      <c r="M92" s="44">
        <f t="shared" si="122"/>
        <v>0</v>
      </c>
      <c r="N92" s="44">
        <f t="shared" si="123"/>
        <v>0</v>
      </c>
      <c r="O92" s="44">
        <f t="shared" si="124"/>
        <v>0</v>
      </c>
      <c r="P92" s="44">
        <f t="shared" si="125"/>
        <v>0</v>
      </c>
      <c r="Q92" s="44">
        <f>MROUND(IF(AND(J92 = "", L92 = ""), I92 * recipe03Scale, IF(ISNA(CONVERT(O92, "kg", L92)), CONVERT(P92 * recipe03Scale, "l", L92), CONVERT(O92 * recipe03Scale, "kg", L92))), roundTo)</f>
        <v>2.5</v>
      </c>
      <c r="R92" s="45">
        <f t="shared" si="126"/>
        <v>0</v>
      </c>
      <c r="S92" s="45">
        <f t="shared" si="127"/>
        <v>0</v>
      </c>
      <c r="T92" s="44">
        <f t="shared" si="128"/>
        <v>2.5</v>
      </c>
      <c r="V92" s="72" t="b">
        <f>INDEX(itemPrepMethods, MATCH(K92, itemNames, 0))="chop"</f>
        <v>0</v>
      </c>
      <c r="W92" s="85" t="str">
        <f t="shared" si="129"/>
        <v/>
      </c>
      <c r="X92" s="83" t="str">
        <f t="shared" si="130"/>
        <v/>
      </c>
      <c r="Y92" s="83" t="str">
        <f t="shared" si="131"/>
        <v/>
      </c>
      <c r="Z92" s="72" t="b">
        <f>INDEX(itemPrepMethods, MATCH(K92, itemNames, 0))="soak"</f>
        <v>0</v>
      </c>
      <c r="AA92" s="83" t="str">
        <f t="shared" si="132"/>
        <v/>
      </c>
      <c r="AB92" s="83" t="str">
        <f t="shared" si="133"/>
        <v/>
      </c>
      <c r="AC92" s="83" t="str">
        <f t="shared" si="134"/>
        <v/>
      </c>
    </row>
    <row r="93" spans="1:29" x14ac:dyDescent="0.2">
      <c r="A93" s="89" t="s">
        <v>26</v>
      </c>
      <c r="B93" s="90">
        <f t="shared" si="119"/>
        <v>2.5</v>
      </c>
      <c r="C93" s="91" t="str">
        <f t="shared" si="120"/>
        <v/>
      </c>
      <c r="D93" s="92" t="str">
        <f t="shared" si="135"/>
        <v>sprigs fresh thyme</v>
      </c>
      <c r="I93" s="57">
        <v>5</v>
      </c>
      <c r="J93" s="58"/>
      <c r="K93" s="58" t="s">
        <v>102</v>
      </c>
      <c r="L93" s="59"/>
      <c r="M93" s="44">
        <f t="shared" si="122"/>
        <v>0</v>
      </c>
      <c r="N93" s="44">
        <f t="shared" si="123"/>
        <v>0</v>
      </c>
      <c r="O93" s="44">
        <f t="shared" si="124"/>
        <v>0</v>
      </c>
      <c r="P93" s="44">
        <f t="shared" si="125"/>
        <v>0</v>
      </c>
      <c r="Q93" s="44">
        <f>MROUND(IF(AND(J93 = "", L93 = ""), I93 * recipe03Scale, IF(ISNA(CONVERT(O93, "kg", L93)), CONVERT(P93 * recipe03Scale, "l", L93), CONVERT(O93 * recipe03Scale, "kg", L93))), roundTo)</f>
        <v>2.5</v>
      </c>
      <c r="R93" s="45">
        <f t="shared" si="126"/>
        <v>0</v>
      </c>
      <c r="S93" s="45">
        <f t="shared" si="127"/>
        <v>0</v>
      </c>
      <c r="T93" s="44">
        <f t="shared" si="128"/>
        <v>2.5</v>
      </c>
      <c r="V93" s="72" t="b">
        <f>INDEX(itemPrepMethods, MATCH(K93, itemNames, 0))="chop"</f>
        <v>0</v>
      </c>
      <c r="W93" s="85" t="str">
        <f t="shared" si="129"/>
        <v/>
      </c>
      <c r="X93" s="83" t="str">
        <f t="shared" si="130"/>
        <v/>
      </c>
      <c r="Y93" s="83" t="str">
        <f t="shared" si="131"/>
        <v/>
      </c>
      <c r="Z93" s="72" t="b">
        <f>INDEX(itemPrepMethods, MATCH(K93, itemNames, 0))="soak"</f>
        <v>0</v>
      </c>
      <c r="AA93" s="83" t="str">
        <f t="shared" si="132"/>
        <v/>
      </c>
      <c r="AB93" s="83" t="str">
        <f t="shared" si="133"/>
        <v/>
      </c>
      <c r="AC93" s="83" t="str">
        <f t="shared" si="134"/>
        <v/>
      </c>
    </row>
    <row r="94" spans="1:29" x14ac:dyDescent="0.2">
      <c r="A94" s="89" t="s">
        <v>26</v>
      </c>
      <c r="B94" s="90">
        <f t="shared" si="119"/>
        <v>2.5</v>
      </c>
      <c r="C94" s="91" t="str">
        <f t="shared" si="120"/>
        <v/>
      </c>
      <c r="D94" s="92" t="str">
        <f t="shared" si="135"/>
        <v>bay leaves</v>
      </c>
      <c r="I94" s="57">
        <v>5</v>
      </c>
      <c r="J94" s="58"/>
      <c r="K94" s="58" t="s">
        <v>103</v>
      </c>
      <c r="L94" s="59"/>
      <c r="M94" s="44">
        <f t="shared" si="122"/>
        <v>0</v>
      </c>
      <c r="N94" s="44">
        <f t="shared" si="123"/>
        <v>0</v>
      </c>
      <c r="O94" s="44">
        <f t="shared" si="124"/>
        <v>0</v>
      </c>
      <c r="P94" s="44">
        <f t="shared" si="125"/>
        <v>0</v>
      </c>
      <c r="Q94" s="44">
        <f>MROUND(IF(AND(J94 = "", L94 = ""), I94 * recipe03Scale, IF(ISNA(CONVERT(O94, "kg", L94)), CONVERT(P94 * recipe03Scale, "l", L94), CONVERT(O94 * recipe03Scale, "kg", L94))), roundTo)</f>
        <v>2.5</v>
      </c>
      <c r="R94" s="45">
        <f t="shared" si="126"/>
        <v>0</v>
      </c>
      <c r="S94" s="45">
        <f t="shared" si="127"/>
        <v>0</v>
      </c>
      <c r="T94" s="44">
        <f t="shared" si="128"/>
        <v>2.5</v>
      </c>
      <c r="V94" s="72" t="b">
        <f>INDEX(itemPrepMethods, MATCH(K94, itemNames, 0))="chop"</f>
        <v>0</v>
      </c>
      <c r="W94" s="85" t="str">
        <f t="shared" si="129"/>
        <v/>
      </c>
      <c r="X94" s="83" t="str">
        <f t="shared" si="130"/>
        <v/>
      </c>
      <c r="Y94" s="83" t="str">
        <f t="shared" si="131"/>
        <v/>
      </c>
      <c r="Z94" s="72" t="b">
        <f>INDEX(itemPrepMethods, MATCH(K94, itemNames, 0))="soak"</f>
        <v>0</v>
      </c>
      <c r="AA94" s="83" t="str">
        <f t="shared" si="132"/>
        <v/>
      </c>
      <c r="AB94" s="83" t="str">
        <f t="shared" si="133"/>
        <v/>
      </c>
      <c r="AC94" s="83" t="str">
        <f t="shared" si="134"/>
        <v/>
      </c>
    </row>
    <row r="95" spans="1:29" x14ac:dyDescent="0.2">
      <c r="A95" s="89" t="s">
        <v>26</v>
      </c>
      <c r="B95" s="90"/>
      <c r="C95" s="91" t="str">
        <f t="shared" si="120"/>
        <v/>
      </c>
      <c r="D95" s="92" t="str">
        <f t="shared" si="135"/>
        <v>salt, to taste</v>
      </c>
      <c r="I95" s="44"/>
      <c r="K95" s="58" t="s">
        <v>12</v>
      </c>
      <c r="L95" s="41"/>
      <c r="M95" s="41"/>
      <c r="N95" s="41"/>
      <c r="O95" s="41"/>
      <c r="P95" s="41"/>
      <c r="U95" s="41" t="s">
        <v>333</v>
      </c>
      <c r="V95" s="72" t="b">
        <f>INDEX(itemPrepMethods, MATCH(K95, itemNames, 0))="chop"</f>
        <v>0</v>
      </c>
      <c r="W95" s="85" t="str">
        <f t="shared" si="129"/>
        <v/>
      </c>
      <c r="X95" s="83" t="str">
        <f t="shared" si="130"/>
        <v/>
      </c>
      <c r="Y95" s="83" t="str">
        <f t="shared" si="131"/>
        <v/>
      </c>
      <c r="Z95" s="72" t="b">
        <f>INDEX(itemPrepMethods, MATCH(K95, itemNames, 0))="soak"</f>
        <v>0</v>
      </c>
      <c r="AA95" s="83" t="str">
        <f t="shared" si="132"/>
        <v/>
      </c>
      <c r="AB95" s="83" t="str">
        <f t="shared" si="133"/>
        <v/>
      </c>
      <c r="AC95" s="83" t="str">
        <f t="shared" si="134"/>
        <v/>
      </c>
    </row>
    <row r="96" spans="1:29" x14ac:dyDescent="0.2">
      <c r="A96" s="89" t="s">
        <v>26</v>
      </c>
      <c r="B96" s="90"/>
      <c r="C96" s="91" t="str">
        <f t="shared" si="120"/>
        <v/>
      </c>
      <c r="D96" s="92" t="str">
        <f t="shared" si="135"/>
        <v>ground black pepper, to taste</v>
      </c>
      <c r="I96" s="44"/>
      <c r="K96" s="58" t="s">
        <v>93</v>
      </c>
      <c r="L96" s="41"/>
      <c r="M96" s="41"/>
      <c r="N96" s="41"/>
      <c r="O96" s="41"/>
      <c r="P96" s="41"/>
      <c r="U96" s="41" t="s">
        <v>333</v>
      </c>
      <c r="V96" s="72" t="b">
        <f>INDEX(itemPrepMethods, MATCH(K96, itemNames, 0))="chop"</f>
        <v>0</v>
      </c>
      <c r="W96" s="85" t="str">
        <f t="shared" si="129"/>
        <v/>
      </c>
      <c r="X96" s="83" t="str">
        <f t="shared" si="130"/>
        <v/>
      </c>
      <c r="Y96" s="83" t="str">
        <f t="shared" si="131"/>
        <v/>
      </c>
      <c r="Z96" s="72" t="b">
        <f>INDEX(itemPrepMethods, MATCH(K96, itemNames, 0))="soak"</f>
        <v>0</v>
      </c>
      <c r="AA96" s="83" t="str">
        <f t="shared" si="132"/>
        <v/>
      </c>
      <c r="AB96" s="83" t="str">
        <f t="shared" si="133"/>
        <v/>
      </c>
      <c r="AC96" s="83" t="str">
        <f t="shared" si="134"/>
        <v/>
      </c>
    </row>
    <row r="97" spans="1:29" x14ac:dyDescent="0.2">
      <c r="A97" s="89" t="s">
        <v>26</v>
      </c>
      <c r="B97" s="90">
        <f>Q97</f>
        <v>0.75</v>
      </c>
      <c r="C97" s="91" t="str">
        <f t="shared" si="120"/>
        <v>kg</v>
      </c>
      <c r="D97" s="92" t="str">
        <f t="shared" si="135"/>
        <v>thinly sliced silverbeet</v>
      </c>
      <c r="I97" s="57">
        <v>1.5</v>
      </c>
      <c r="J97" s="58" t="s">
        <v>13</v>
      </c>
      <c r="K97" s="58" t="s">
        <v>107</v>
      </c>
      <c r="L97" s="59" t="s">
        <v>13</v>
      </c>
      <c r="M97" s="44">
        <f>INDEX(itemGPerQty, MATCH(K97, itemNames, 0))</f>
        <v>0</v>
      </c>
      <c r="N97" s="44">
        <f>INDEX(itemMlPerQty, MATCH(K97, itemNames, 0))</f>
        <v>0</v>
      </c>
      <c r="O97" s="44">
        <f>IF(J97 = "", I97 * M97, IF(ISNA(CONVERT(I97, J97, "kg")), CONVERT(I97, J97, "l") * IF(N97 &lt;&gt; 0, M97 / N97, 0), CONVERT(I97, J97, "kg")))</f>
        <v>1.5</v>
      </c>
      <c r="P97" s="44">
        <f>IF(J97 = "", I97 * N97, IF(ISNA(CONVERT(I97, J97, "l")), CONVERT(I97, J97, "kg") * IF(M97 &lt;&gt; 0, N97 / M97, 0), CONVERT(I97, J97, "l")))</f>
        <v>0</v>
      </c>
      <c r="Q97" s="44">
        <f>MROUND(IF(AND(J97 = "", L97 = ""), I97 * recipe03Scale, IF(ISNA(CONVERT(O97, "kg", L97)), CONVERT(P97 * recipe03Scale, "l", L97), CONVERT(O97 * recipe03Scale, "kg", L97))), roundTo)</f>
        <v>0.75</v>
      </c>
      <c r="R97" s="45">
        <f>IF(L97 = "", Q97 * M97, IF(ISNA(CONVERT(Q97, L97, "kg")), CONVERT(Q97, L97, "l") * IF(N97 &lt;&gt; 0, M97 / N97, 0), CONVERT(Q97, L97, "kg")))</f>
        <v>0.75</v>
      </c>
      <c r="S97" s="45">
        <f>IF(R97 = 0, IF(L97 = "", Q97 * N97, IF(ISNA(CONVERT(Q97, L97, "l")), CONVERT(Q97, L97, "kg") * IF(M97 &lt;&gt; 0, N97 / M97, 0), CONVERT(Q97, L97, "l"))), 0)</f>
        <v>0</v>
      </c>
      <c r="T97" s="44">
        <f>IF(AND(R97 = 0, S97 = 0, J97 = "", L97 = ""), Q97, 0)</f>
        <v>0</v>
      </c>
      <c r="V97" s="72" t="b">
        <f>INDEX(itemPrepMethods, MATCH(K97, itemNames, 0))="chop"</f>
        <v>1</v>
      </c>
      <c r="W97" s="85">
        <f t="shared" si="129"/>
        <v>0.75</v>
      </c>
      <c r="X97" s="83" t="str">
        <f t="shared" si="130"/>
        <v>kg</v>
      </c>
      <c r="Y97" s="83" t="str">
        <f t="shared" si="131"/>
        <v>thinly sliced silverbeet</v>
      </c>
      <c r="Z97" s="72" t="b">
        <f>INDEX(itemPrepMethods, MATCH(K97, itemNames, 0))="soak"</f>
        <v>0</v>
      </c>
      <c r="AA97" s="83" t="str">
        <f t="shared" si="132"/>
        <v/>
      </c>
      <c r="AB97" s="83" t="str">
        <f t="shared" si="133"/>
        <v/>
      </c>
      <c r="AC97" s="83" t="str">
        <f t="shared" si="134"/>
        <v/>
      </c>
    </row>
    <row r="98" spans="1:29" x14ac:dyDescent="0.2">
      <c r="A98" s="93"/>
      <c r="B98" s="93"/>
      <c r="C98" s="93"/>
      <c r="D98" s="93"/>
      <c r="I98" s="44"/>
      <c r="L98" s="41"/>
    </row>
    <row r="99" spans="1:29" ht="30" x14ac:dyDescent="0.2">
      <c r="C99" s="94" t="s">
        <v>206</v>
      </c>
      <c r="D99" s="95" t="s">
        <v>192</v>
      </c>
      <c r="I99" s="44"/>
      <c r="L99" s="41"/>
    </row>
    <row r="100" spans="1:29" x14ac:dyDescent="0.2">
      <c r="C100" s="94" t="s">
        <v>207</v>
      </c>
      <c r="D100" s="95" t="s">
        <v>193</v>
      </c>
      <c r="I100" s="44"/>
      <c r="L100" s="41"/>
    </row>
    <row r="101" spans="1:29" ht="30" x14ac:dyDescent="0.2">
      <c r="C101" s="94" t="s">
        <v>208</v>
      </c>
      <c r="D101" s="95" t="s">
        <v>194</v>
      </c>
      <c r="I101" s="44"/>
      <c r="L101" s="41"/>
    </row>
    <row r="102" spans="1:29" ht="30" x14ac:dyDescent="0.2">
      <c r="C102" s="94" t="s">
        <v>209</v>
      </c>
      <c r="D102" s="95" t="s">
        <v>195</v>
      </c>
      <c r="I102" s="44"/>
      <c r="L102" s="41"/>
    </row>
    <row r="103" spans="1:29" ht="30" x14ac:dyDescent="0.2">
      <c r="C103" s="94" t="s">
        <v>210</v>
      </c>
      <c r="D103" s="95" t="s">
        <v>196</v>
      </c>
      <c r="I103" s="44"/>
      <c r="L103" s="41"/>
    </row>
    <row r="104" spans="1:29" ht="15.75" x14ac:dyDescent="0.25">
      <c r="A104" s="86" t="s">
        <v>35</v>
      </c>
      <c r="B104" s="86"/>
      <c r="C104" s="86"/>
      <c r="D104" s="86"/>
      <c r="E104" s="40" t="s">
        <v>158</v>
      </c>
      <c r="F104" s="79" t="s">
        <v>237</v>
      </c>
      <c r="G104" s="79"/>
      <c r="H104" s="44"/>
    </row>
    <row r="105" spans="1:29" ht="24" x14ac:dyDescent="0.2">
      <c r="A105" s="87" t="s">
        <v>43</v>
      </c>
      <c r="B105" s="87"/>
      <c r="C105" s="87"/>
      <c r="D105" s="87"/>
      <c r="E105" s="46" t="s">
        <v>66</v>
      </c>
      <c r="F105" s="44">
        <v>15</v>
      </c>
      <c r="G105" s="44"/>
      <c r="H105" s="44"/>
      <c r="I105" s="47" t="s">
        <v>64</v>
      </c>
      <c r="J105" s="48" t="s">
        <v>65</v>
      </c>
      <c r="K105" s="48" t="s">
        <v>20</v>
      </c>
      <c r="L105" s="49" t="s">
        <v>63</v>
      </c>
      <c r="M105" s="47" t="s">
        <v>173</v>
      </c>
      <c r="N105" s="47" t="s">
        <v>174</v>
      </c>
      <c r="O105" s="47" t="s">
        <v>175</v>
      </c>
      <c r="P105" s="47" t="s">
        <v>176</v>
      </c>
      <c r="Q105" s="50" t="s">
        <v>314</v>
      </c>
      <c r="R105" s="51" t="s">
        <v>134</v>
      </c>
      <c r="S105" s="51" t="s">
        <v>135</v>
      </c>
      <c r="T105" s="52" t="s">
        <v>133</v>
      </c>
      <c r="U105" s="71" t="s">
        <v>27</v>
      </c>
      <c r="V105" s="50" t="s">
        <v>326</v>
      </c>
      <c r="W105" s="84" t="s">
        <v>323</v>
      </c>
      <c r="X105" s="50" t="s">
        <v>324</v>
      </c>
      <c r="Y105" s="50" t="s">
        <v>325</v>
      </c>
      <c r="Z105" s="50" t="s">
        <v>327</v>
      </c>
      <c r="AA105" s="50" t="s">
        <v>328</v>
      </c>
      <c r="AB105" s="50" t="s">
        <v>329</v>
      </c>
      <c r="AC105" s="50" t="s">
        <v>330</v>
      </c>
    </row>
    <row r="106" spans="1:29" ht="16.5" thickBot="1" x14ac:dyDescent="0.3">
      <c r="A106" s="97" t="s">
        <v>231</v>
      </c>
      <c r="B106" s="97"/>
      <c r="C106" s="97"/>
      <c r="D106" s="97"/>
      <c r="E106" s="46" t="s">
        <v>67</v>
      </c>
      <c r="F106" s="44">
        <v>10</v>
      </c>
      <c r="G106" s="44"/>
      <c r="H106" s="44"/>
      <c r="I106" s="47"/>
      <c r="J106" s="48"/>
      <c r="K106" s="48"/>
      <c r="L106" s="49"/>
      <c r="M106" s="47"/>
      <c r="N106" s="47"/>
      <c r="O106" s="47"/>
      <c r="P106" s="47"/>
      <c r="Q106" s="50"/>
      <c r="R106" s="51"/>
      <c r="S106" s="51"/>
      <c r="T106" s="52"/>
      <c r="U106" s="53"/>
    </row>
    <row r="107" spans="1:29" ht="15.75" thickBot="1" x14ac:dyDescent="0.25">
      <c r="A107" s="102" t="s">
        <v>230</v>
      </c>
      <c r="B107" s="102"/>
      <c r="C107" s="102"/>
      <c r="D107" s="102"/>
      <c r="E107" s="46" t="s">
        <v>19</v>
      </c>
      <c r="F107" s="54">
        <f>F106/F105</f>
        <v>0.66666666666666663</v>
      </c>
      <c r="G107" s="55" t="s">
        <v>178</v>
      </c>
      <c r="H107" s="44"/>
      <c r="I107" s="47"/>
      <c r="J107" s="48"/>
      <c r="K107" s="48"/>
      <c r="L107" s="49"/>
      <c r="M107" s="47"/>
      <c r="N107" s="47"/>
      <c r="O107" s="47"/>
      <c r="P107" s="47"/>
      <c r="Q107" s="50"/>
      <c r="R107" s="51"/>
      <c r="S107" s="51"/>
      <c r="T107" s="52"/>
      <c r="U107" s="53"/>
    </row>
    <row r="108" spans="1:29" x14ac:dyDescent="0.2">
      <c r="A108" s="89" t="s">
        <v>26</v>
      </c>
      <c r="B108" s="90">
        <f t="shared" ref="B108:B130" si="136">Q108</f>
        <v>0.25</v>
      </c>
      <c r="C108" s="91" t="str">
        <f>IF(L108="","",L108)</f>
        <v>cup</v>
      </c>
      <c r="D108" s="92" t="str">
        <f t="shared" ref="D108:D112" si="137">_xlfn.CONCAT(K108, U108)</f>
        <v>oil</v>
      </c>
      <c r="H108" s="56"/>
      <c r="I108" s="57">
        <v>8</v>
      </c>
      <c r="J108" s="58" t="s">
        <v>17</v>
      </c>
      <c r="K108" s="58" t="s">
        <v>53</v>
      </c>
      <c r="L108" s="59" t="s">
        <v>18</v>
      </c>
      <c r="M108" s="44">
        <f>INDEX(itemGPerQty, MATCH(K108, itemNames, 0))</f>
        <v>0</v>
      </c>
      <c r="N108" s="44">
        <f>INDEX(itemMlPerQty, MATCH(K108, itemNames, 0))</f>
        <v>0</v>
      </c>
      <c r="O108" s="44">
        <f t="shared" ref="O108:O112" si="138">IF(J108 = "", I108 * M108, IF(ISNA(CONVERT(I108, J108, "kg")), CONVERT(I108, J108, "l") * IF(N108 &lt;&gt; 0, M108 / N108, 0), CONVERT(I108, J108, "kg")))</f>
        <v>0</v>
      </c>
      <c r="P108" s="44">
        <f t="shared" ref="P108:P112" si="139">IF(J108 = "", I108 * N108, IF(ISNA(CONVERT(I108, J108, "l")), CONVERT(I108, J108, "kg") * IF(M108 &lt;&gt; 0, N108 / M108, 0), CONVERT(I108, J108, "l")))</f>
        <v>0.11829411825</v>
      </c>
      <c r="Q108" s="44">
        <f>MROUND(IF(AND(J108 = "", L108 = ""), I108 * recipe04Scale, IF(ISNA(CONVERT(O108, "kg", L108)), CONVERT(P108 * recipe04Scale, "l", L108), CONVERT(O108 * recipe04Scale, "kg", L108))), roundTo)</f>
        <v>0.25</v>
      </c>
      <c r="R108" s="45">
        <f t="shared" ref="R108:R112" si="140">IF(L108 = "", Q108 * M108, IF(ISNA(CONVERT(Q108, L108, "kg")), CONVERT(Q108, L108, "l") * IF(N108 &lt;&gt; 0, M108 / N108, 0), CONVERT(Q108, L108, "kg")))</f>
        <v>0</v>
      </c>
      <c r="S108" s="45">
        <f t="shared" ref="S108:S112" si="141">IF(R108 = 0, IF(L108 = "", Q108 * N108, IF(ISNA(CONVERT(Q108, L108, "l")), CONVERT(Q108, L108, "kg") * IF(M108 &lt;&gt; 0, N108 / M108, 0), CONVERT(Q108, L108, "l"))), 0)</f>
        <v>5.9147059124999998E-2</v>
      </c>
      <c r="T108" s="44">
        <f t="shared" ref="T108:T112" si="142">IF(AND(R108 = 0, S108 = 0, J108 = "", L108 = ""), Q108, 0)</f>
        <v>0</v>
      </c>
      <c r="V108" s="72" t="b">
        <f>INDEX(itemPrepMethods, MATCH(K108, itemNames, 0))="chop"</f>
        <v>0</v>
      </c>
      <c r="W108" s="85" t="str">
        <f t="shared" ref="W108:W112" si="143">IF(V108, Q108, "")</f>
        <v/>
      </c>
      <c r="X108" s="83" t="str">
        <f t="shared" ref="X108:X112" si="144">IF(V108, IF(L108 = "", "", L108), "")</f>
        <v/>
      </c>
      <c r="Y108" s="83" t="str">
        <f t="shared" ref="Y108:Y112" si="145">IF(V108, K108, "")</f>
        <v/>
      </c>
      <c r="Z108" s="72" t="b">
        <f>INDEX(itemPrepMethods, MATCH(K108, itemNames, 0))="soak"</f>
        <v>0</v>
      </c>
      <c r="AA108" s="83" t="str">
        <f t="shared" ref="AA108:AA112" si="146">IF(Z108, Q108, "")</f>
        <v/>
      </c>
      <c r="AB108" s="83" t="str">
        <f t="shared" ref="AB108:AB112" si="147">IF(Z108, IF(L108 = "", "", L108), "")</f>
        <v/>
      </c>
      <c r="AC108" s="83" t="str">
        <f t="shared" ref="AC108:AC112" si="148">IF(Z108, K108, "")</f>
        <v/>
      </c>
    </row>
    <row r="109" spans="1:29" x14ac:dyDescent="0.2">
      <c r="A109" s="89" t="s">
        <v>26</v>
      </c>
      <c r="B109" s="90">
        <f t="shared" si="136"/>
        <v>3.25</v>
      </c>
      <c r="C109" s="91" t="str">
        <f>IF(L109="","",L109)</f>
        <v/>
      </c>
      <c r="D109" s="92" t="str">
        <f t="shared" si="137"/>
        <v>chopped onions</v>
      </c>
      <c r="F109" s="46"/>
      <c r="I109" s="57">
        <v>5</v>
      </c>
      <c r="J109" s="58"/>
      <c r="K109" s="58" t="s">
        <v>6</v>
      </c>
      <c r="L109" s="59"/>
      <c r="M109" s="44">
        <f>INDEX(itemGPerQty, MATCH(K109, itemNames, 0))</f>
        <v>0.185</v>
      </c>
      <c r="N109" s="44">
        <f>INDEX(itemMlPerQty, MATCH(K109, itemNames, 0))</f>
        <v>0.3</v>
      </c>
      <c r="O109" s="44">
        <f t="shared" si="138"/>
        <v>0.92500000000000004</v>
      </c>
      <c r="P109" s="44">
        <f t="shared" si="139"/>
        <v>1.5</v>
      </c>
      <c r="Q109" s="44">
        <f>MROUND(IF(AND(J109 = "", L109 = ""), I109 * recipe04Scale, IF(ISNA(CONVERT(O109, "kg", L109)), CONVERT(P109 * recipe04Scale, "l", L109), CONVERT(O109 * recipe04Scale, "kg", L109))), roundTo)</f>
        <v>3.25</v>
      </c>
      <c r="R109" s="45">
        <f t="shared" si="140"/>
        <v>0.60124999999999995</v>
      </c>
      <c r="S109" s="45">
        <f t="shared" si="141"/>
        <v>0</v>
      </c>
      <c r="T109" s="44">
        <f t="shared" si="142"/>
        <v>0</v>
      </c>
      <c r="V109" s="72" t="b">
        <f>INDEX(itemPrepMethods, MATCH(K109, itemNames, 0))="chop"</f>
        <v>1</v>
      </c>
      <c r="W109" s="85">
        <f t="shared" si="143"/>
        <v>3.25</v>
      </c>
      <c r="X109" s="83" t="str">
        <f t="shared" si="144"/>
        <v/>
      </c>
      <c r="Y109" s="83" t="str">
        <f t="shared" si="145"/>
        <v>chopped onions</v>
      </c>
      <c r="Z109" s="72" t="b">
        <f>INDEX(itemPrepMethods, MATCH(K109, itemNames, 0))="soak"</f>
        <v>0</v>
      </c>
      <c r="AA109" s="83" t="str">
        <f t="shared" si="146"/>
        <v/>
      </c>
      <c r="AB109" s="83" t="str">
        <f t="shared" si="147"/>
        <v/>
      </c>
      <c r="AC109" s="83" t="str">
        <f t="shared" si="148"/>
        <v/>
      </c>
    </row>
    <row r="110" spans="1:29" x14ac:dyDescent="0.2">
      <c r="A110" s="89" t="s">
        <v>26</v>
      </c>
      <c r="B110" s="90">
        <f t="shared" si="136"/>
        <v>5.25</v>
      </c>
      <c r="C110" s="91" t="str">
        <f>IF(L110="","",L110)</f>
        <v/>
      </c>
      <c r="D110" s="92" t="str">
        <f t="shared" si="137"/>
        <v>garlic cloves</v>
      </c>
      <c r="F110" s="46"/>
      <c r="I110" s="57">
        <v>8</v>
      </c>
      <c r="J110" s="58"/>
      <c r="K110" s="58" t="s">
        <v>9</v>
      </c>
      <c r="L110" s="59"/>
      <c r="M110" s="44">
        <f>INDEX(itemGPerQty, MATCH(K110, itemNames, 0))</f>
        <v>0</v>
      </c>
      <c r="N110" s="44">
        <f>INDEX(itemMlPerQty, MATCH(K110, itemNames, 0))</f>
        <v>0</v>
      </c>
      <c r="O110" s="44">
        <f t="shared" si="138"/>
        <v>0</v>
      </c>
      <c r="P110" s="44">
        <f t="shared" si="139"/>
        <v>0</v>
      </c>
      <c r="Q110" s="44">
        <f>MROUND(IF(AND(J110 = "", L110 = ""), I110 * recipe04Scale, IF(ISNA(CONVERT(O110, "kg", L110)), CONVERT(P110 * recipe04Scale, "l", L110), CONVERT(O110 * recipe04Scale, "kg", L110))), roundTo)</f>
        <v>5.25</v>
      </c>
      <c r="R110" s="45">
        <f t="shared" si="140"/>
        <v>0</v>
      </c>
      <c r="S110" s="45">
        <f t="shared" si="141"/>
        <v>0</v>
      </c>
      <c r="T110" s="44">
        <f t="shared" si="142"/>
        <v>5.25</v>
      </c>
      <c r="V110" s="72" t="b">
        <f>INDEX(itemPrepMethods, MATCH(K110, itemNames, 0))="chop"</f>
        <v>1</v>
      </c>
      <c r="W110" s="85">
        <f t="shared" si="143"/>
        <v>5.25</v>
      </c>
      <c r="X110" s="83" t="str">
        <f t="shared" si="144"/>
        <v/>
      </c>
      <c r="Y110" s="83" t="str">
        <f t="shared" si="145"/>
        <v>garlic cloves</v>
      </c>
      <c r="Z110" s="72" t="b">
        <f>INDEX(itemPrepMethods, MATCH(K110, itemNames, 0))="soak"</f>
        <v>0</v>
      </c>
      <c r="AA110" s="83" t="str">
        <f t="shared" si="146"/>
        <v/>
      </c>
      <c r="AB110" s="83" t="str">
        <f t="shared" si="147"/>
        <v/>
      </c>
      <c r="AC110" s="83" t="str">
        <f t="shared" si="148"/>
        <v/>
      </c>
    </row>
    <row r="111" spans="1:29" x14ac:dyDescent="0.2">
      <c r="A111" s="89" t="s">
        <v>26</v>
      </c>
      <c r="B111" s="90">
        <f t="shared" si="136"/>
        <v>2</v>
      </c>
      <c r="C111" s="91" t="str">
        <f>IF(L111="","",L111)</f>
        <v>tbs</v>
      </c>
      <c r="D111" s="92" t="str">
        <f t="shared" si="137"/>
        <v>minced ginger</v>
      </c>
      <c r="F111" s="46"/>
      <c r="I111" s="57">
        <v>3</v>
      </c>
      <c r="J111" s="58" t="s">
        <v>17</v>
      </c>
      <c r="K111" s="58" t="s">
        <v>7</v>
      </c>
      <c r="L111" s="59" t="s">
        <v>17</v>
      </c>
      <c r="M111" s="44">
        <f>INDEX(itemGPerQty, MATCH(K111, itemNames, 0))</f>
        <v>0</v>
      </c>
      <c r="N111" s="44">
        <f>INDEX(itemMlPerQty, MATCH(K111, itemNames, 0))</f>
        <v>0</v>
      </c>
      <c r="O111" s="44">
        <f t="shared" si="138"/>
        <v>0</v>
      </c>
      <c r="P111" s="44">
        <f t="shared" si="139"/>
        <v>4.4360294343749995E-2</v>
      </c>
      <c r="Q111" s="44">
        <f>MROUND(IF(AND(J111 = "", L111 = ""), I111 * recipe04Scale, IF(ISNA(CONVERT(O111, "kg", L111)), CONVERT(P111 * recipe04Scale, "l", L111), CONVERT(O111 * recipe04Scale, "kg", L111))), roundTo)</f>
        <v>2</v>
      </c>
      <c r="R111" s="45">
        <f t="shared" si="140"/>
        <v>0</v>
      </c>
      <c r="S111" s="45">
        <f t="shared" si="141"/>
        <v>2.9573529562499999E-2</v>
      </c>
      <c r="T111" s="44">
        <f t="shared" si="142"/>
        <v>0</v>
      </c>
      <c r="V111" s="72" t="b">
        <f>INDEX(itemPrepMethods, MATCH(K111, itemNames, 0))="chop"</f>
        <v>1</v>
      </c>
      <c r="W111" s="85">
        <f t="shared" si="143"/>
        <v>2</v>
      </c>
      <c r="X111" s="83" t="str">
        <f t="shared" si="144"/>
        <v>tbs</v>
      </c>
      <c r="Y111" s="83" t="str">
        <f t="shared" si="145"/>
        <v>minced ginger</v>
      </c>
      <c r="Z111" s="72" t="b">
        <f>INDEX(itemPrepMethods, MATCH(K111, itemNames, 0))="soak"</f>
        <v>0</v>
      </c>
      <c r="AA111" s="83" t="str">
        <f t="shared" si="146"/>
        <v/>
      </c>
      <c r="AB111" s="83" t="str">
        <f t="shared" si="147"/>
        <v/>
      </c>
      <c r="AC111" s="83" t="str">
        <f t="shared" si="148"/>
        <v/>
      </c>
    </row>
    <row r="112" spans="1:29" x14ac:dyDescent="0.2">
      <c r="A112" s="89" t="s">
        <v>26</v>
      </c>
      <c r="B112" s="90">
        <f t="shared" si="136"/>
        <v>1</v>
      </c>
      <c r="C112" s="91" t="str">
        <f>IF(L112="","",L112)</f>
        <v>tbs</v>
      </c>
      <c r="D112" s="92" t="str">
        <f t="shared" si="137"/>
        <v>thai green curry</v>
      </c>
      <c r="F112" s="46"/>
      <c r="I112" s="57">
        <v>1.5</v>
      </c>
      <c r="J112" s="58" t="s">
        <v>17</v>
      </c>
      <c r="K112" s="58" t="s">
        <v>260</v>
      </c>
      <c r="L112" s="59" t="s">
        <v>17</v>
      </c>
      <c r="M112" s="44">
        <f>INDEX(itemGPerQty, MATCH(K112, itemNames, 0))</f>
        <v>0</v>
      </c>
      <c r="N112" s="44">
        <f>INDEX(itemMlPerQty, MATCH(K112, itemNames, 0))</f>
        <v>0</v>
      </c>
      <c r="O112" s="44">
        <f t="shared" si="138"/>
        <v>0</v>
      </c>
      <c r="P112" s="44">
        <f t="shared" si="139"/>
        <v>2.2180147171874998E-2</v>
      </c>
      <c r="Q112" s="44">
        <f>MROUND(IF(AND(J112 = "", L112 = ""), I112 * recipe04Scale, IF(ISNA(CONVERT(O112, "kg", L112)), CONVERT(P112 * recipe04Scale, "l", L112), CONVERT(O112 * recipe04Scale, "kg", L112))), roundTo)</f>
        <v>1</v>
      </c>
      <c r="R112" s="45">
        <f t="shared" si="140"/>
        <v>0</v>
      </c>
      <c r="S112" s="45">
        <f t="shared" si="141"/>
        <v>1.478676478125E-2</v>
      </c>
      <c r="T112" s="44">
        <f t="shared" si="142"/>
        <v>0</v>
      </c>
      <c r="V112" s="72" t="b">
        <f>INDEX(itemPrepMethods, MATCH(K112, itemNames, 0))="chop"</f>
        <v>0</v>
      </c>
      <c r="W112" s="85" t="str">
        <f t="shared" si="143"/>
        <v/>
      </c>
      <c r="X112" s="83" t="str">
        <f t="shared" si="144"/>
        <v/>
      </c>
      <c r="Y112" s="83" t="str">
        <f t="shared" si="145"/>
        <v/>
      </c>
      <c r="Z112" s="72" t="b">
        <f>INDEX(itemPrepMethods, MATCH(K112, itemNames, 0))="soak"</f>
        <v>0</v>
      </c>
      <c r="AA112" s="83" t="str">
        <f t="shared" si="146"/>
        <v/>
      </c>
      <c r="AB112" s="83" t="str">
        <f t="shared" si="147"/>
        <v/>
      </c>
      <c r="AC112" s="83" t="str">
        <f t="shared" si="148"/>
        <v/>
      </c>
    </row>
    <row r="113" spans="1:29" ht="15.75" x14ac:dyDescent="0.2">
      <c r="A113" s="103"/>
      <c r="B113" s="103"/>
      <c r="C113" s="103"/>
      <c r="D113" s="103"/>
      <c r="E113" s="46"/>
      <c r="F113" s="46"/>
      <c r="G113" s="44"/>
      <c r="H113" s="44"/>
      <c r="I113" s="47"/>
      <c r="J113" s="48"/>
      <c r="K113" s="48"/>
      <c r="L113" s="49"/>
      <c r="M113" s="47"/>
      <c r="N113" s="47"/>
      <c r="O113" s="47"/>
      <c r="P113" s="47"/>
      <c r="Q113" s="50"/>
      <c r="R113" s="51"/>
      <c r="S113" s="51"/>
      <c r="T113" s="52"/>
      <c r="U113" s="53"/>
      <c r="W113" s="85"/>
      <c r="X113" s="83"/>
      <c r="Y113" s="83"/>
      <c r="Z113" s="72"/>
      <c r="AA113" s="83"/>
      <c r="AB113" s="83"/>
      <c r="AC113" s="83"/>
    </row>
    <row r="114" spans="1:29" x14ac:dyDescent="0.2">
      <c r="A114" s="102" t="s">
        <v>232</v>
      </c>
      <c r="B114" s="102"/>
      <c r="C114" s="102"/>
      <c r="D114" s="102"/>
      <c r="E114" s="46"/>
      <c r="F114" s="46"/>
      <c r="G114" s="44"/>
      <c r="H114" s="44"/>
      <c r="I114" s="47"/>
      <c r="J114" s="48"/>
      <c r="K114" s="48"/>
      <c r="L114" s="49"/>
      <c r="M114" s="47"/>
      <c r="N114" s="47"/>
      <c r="O114" s="47"/>
      <c r="P114" s="47"/>
      <c r="Q114" s="50"/>
      <c r="R114" s="51"/>
      <c r="S114" s="51"/>
      <c r="T114" s="52"/>
      <c r="U114" s="53"/>
      <c r="W114" s="85"/>
      <c r="X114" s="83"/>
      <c r="Y114" s="83"/>
      <c r="Z114" s="72"/>
      <c r="AA114" s="83"/>
      <c r="AB114" s="83"/>
      <c r="AC114" s="83"/>
    </row>
    <row r="115" spans="1:29" x14ac:dyDescent="0.2">
      <c r="A115" s="89" t="s">
        <v>26</v>
      </c>
      <c r="B115" s="90">
        <f t="shared" si="136"/>
        <v>0.75</v>
      </c>
      <c r="C115" s="91" t="str">
        <f>IF(L115="","",L115)</f>
        <v>cup</v>
      </c>
      <c r="D115" s="92" t="str">
        <f t="shared" ref="D115:D116" si="149">_xlfn.CONCAT(K115, U115)</f>
        <v>peanut butter</v>
      </c>
      <c r="F115" s="46"/>
      <c r="I115" s="57">
        <v>1</v>
      </c>
      <c r="J115" s="58" t="s">
        <v>18</v>
      </c>
      <c r="K115" s="58" t="s">
        <v>128</v>
      </c>
      <c r="L115" s="59" t="s">
        <v>18</v>
      </c>
      <c r="M115" s="44">
        <f>INDEX(itemGPerQty, MATCH(K115, itemNames, 0))</f>
        <v>0</v>
      </c>
      <c r="N115" s="44">
        <f>INDEX(itemMlPerQty, MATCH(K115, itemNames, 0))</f>
        <v>0</v>
      </c>
      <c r="O115" s="44">
        <f t="shared" ref="O115:O116" si="150">IF(J115 = "", I115 * M115, IF(ISNA(CONVERT(I115, J115, "kg")), CONVERT(I115, J115, "l") * IF(N115 &lt;&gt; 0, M115 / N115, 0), CONVERT(I115, J115, "kg")))</f>
        <v>0</v>
      </c>
      <c r="P115" s="44">
        <f t="shared" ref="P115:P116" si="151">IF(J115 = "", I115 * N115, IF(ISNA(CONVERT(I115, J115, "l")), CONVERT(I115, J115, "kg") * IF(M115 &lt;&gt; 0, N115 / M115, 0), CONVERT(I115, J115, "l")))</f>
        <v>0.23658823649999999</v>
      </c>
      <c r="Q115" s="44">
        <f>MROUND(IF(AND(J115 = "", L115 = ""), I115 * recipe04Scale, IF(ISNA(CONVERT(O115, "kg", L115)), CONVERT(P115 * recipe04Scale, "l", L115), CONVERT(O115 * recipe04Scale, "kg", L115))), roundTo)</f>
        <v>0.75</v>
      </c>
      <c r="R115" s="45">
        <f t="shared" ref="R115:R116" si="152">IF(L115 = "", Q115 * M115, IF(ISNA(CONVERT(Q115, L115, "kg")), CONVERT(Q115, L115, "l") * IF(N115 &lt;&gt; 0, M115 / N115, 0), CONVERT(Q115, L115, "kg")))</f>
        <v>0</v>
      </c>
      <c r="S115" s="45">
        <f t="shared" ref="S115:S116" si="153">IF(R115 = 0, IF(L115 = "", Q115 * N115, IF(ISNA(CONVERT(Q115, L115, "l")), CONVERT(Q115, L115, "kg") * IF(M115 &lt;&gt; 0, N115 / M115, 0), CONVERT(Q115, L115, "l"))), 0)</f>
        <v>0.17744117737499998</v>
      </c>
      <c r="T115" s="44">
        <f t="shared" ref="T115:T116" si="154">IF(AND(R115 = 0, S115 = 0, J115 = "", L115 = ""), Q115, 0)</f>
        <v>0</v>
      </c>
      <c r="V115" s="72" t="b">
        <f>INDEX(itemPrepMethods, MATCH(K115, itemNames, 0))="chop"</f>
        <v>0</v>
      </c>
      <c r="W115" s="85" t="str">
        <f t="shared" ref="W115:W116" si="155">IF(V115, Q115, "")</f>
        <v/>
      </c>
      <c r="X115" s="83" t="str">
        <f t="shared" ref="X115:X116" si="156">IF(V115, IF(L115 = "", "", L115), "")</f>
        <v/>
      </c>
      <c r="Y115" s="83" t="str">
        <f t="shared" ref="Y115:Y116" si="157">IF(V115, K115, "")</f>
        <v/>
      </c>
      <c r="Z115" s="72" t="b">
        <f>INDEX(itemPrepMethods, MATCH(K115, itemNames, 0))="soak"</f>
        <v>0</v>
      </c>
      <c r="AA115" s="83" t="str">
        <f t="shared" ref="AA115:AA116" si="158">IF(Z115, Q115, "")</f>
        <v/>
      </c>
      <c r="AB115" s="83" t="str">
        <f t="shared" ref="AB115:AB116" si="159">IF(Z115, IF(L115 = "", "", L115), "")</f>
        <v/>
      </c>
      <c r="AC115" s="83" t="str">
        <f t="shared" ref="AC115:AC116" si="160">IF(Z115, K115, "")</f>
        <v/>
      </c>
    </row>
    <row r="116" spans="1:29" x14ac:dyDescent="0.2">
      <c r="A116" s="89" t="s">
        <v>26</v>
      </c>
      <c r="B116" s="90">
        <f t="shared" si="136"/>
        <v>0.75</v>
      </c>
      <c r="C116" s="91" t="str">
        <f>IF(L116="","",L116)</f>
        <v>l</v>
      </c>
      <c r="D116" s="92" t="str">
        <f t="shared" si="149"/>
        <v>vegetable stock</v>
      </c>
      <c r="I116" s="57">
        <v>1</v>
      </c>
      <c r="J116" s="58" t="s">
        <v>68</v>
      </c>
      <c r="K116" s="58" t="s">
        <v>69</v>
      </c>
      <c r="L116" s="59" t="s">
        <v>68</v>
      </c>
      <c r="M116" s="44">
        <f>INDEX(itemGPerQty, MATCH(K116, itemNames, 0))</f>
        <v>0</v>
      </c>
      <c r="N116" s="44">
        <f>INDEX(itemMlPerQty, MATCH(K116, itemNames, 0))</f>
        <v>0</v>
      </c>
      <c r="O116" s="44">
        <f t="shared" si="150"/>
        <v>0</v>
      </c>
      <c r="P116" s="44">
        <f t="shared" si="151"/>
        <v>1</v>
      </c>
      <c r="Q116" s="44">
        <f>MROUND(IF(AND(J116 = "", L116 = ""), I116 * recipe04Scale, IF(ISNA(CONVERT(O116, "kg", L116)), CONVERT(P116 * recipe04Scale, "l", L116), CONVERT(O116 * recipe04Scale, "kg", L116))), roundTo)</f>
        <v>0.75</v>
      </c>
      <c r="R116" s="45">
        <f t="shared" si="152"/>
        <v>0</v>
      </c>
      <c r="S116" s="45">
        <f t="shared" si="153"/>
        <v>0.75</v>
      </c>
      <c r="T116" s="44">
        <f t="shared" si="154"/>
        <v>0</v>
      </c>
      <c r="V116" s="72" t="b">
        <f>INDEX(itemPrepMethods, MATCH(K116, itemNames, 0))="chop"</f>
        <v>0</v>
      </c>
      <c r="W116" s="85" t="str">
        <f t="shared" si="155"/>
        <v/>
      </c>
      <c r="X116" s="83" t="str">
        <f t="shared" si="156"/>
        <v/>
      </c>
      <c r="Y116" s="83" t="str">
        <f t="shared" si="157"/>
        <v/>
      </c>
      <c r="Z116" s="72" t="b">
        <f>INDEX(itemPrepMethods, MATCH(K116, itemNames, 0))="soak"</f>
        <v>0</v>
      </c>
      <c r="AA116" s="83" t="str">
        <f t="shared" si="158"/>
        <v/>
      </c>
      <c r="AB116" s="83" t="str">
        <f t="shared" si="159"/>
        <v/>
      </c>
      <c r="AC116" s="83" t="str">
        <f t="shared" si="160"/>
        <v/>
      </c>
    </row>
    <row r="117" spans="1:29" ht="15.75" x14ac:dyDescent="0.2">
      <c r="A117" s="103"/>
      <c r="B117" s="103"/>
      <c r="C117" s="103"/>
      <c r="D117" s="103"/>
      <c r="E117" s="46"/>
      <c r="F117" s="46"/>
      <c r="G117" s="44"/>
      <c r="H117" s="44"/>
      <c r="I117" s="47"/>
      <c r="J117" s="48"/>
      <c r="K117" s="48"/>
      <c r="L117" s="49"/>
      <c r="M117" s="47"/>
      <c r="N117" s="47"/>
      <c r="O117" s="47"/>
      <c r="P117" s="47"/>
      <c r="Q117" s="50"/>
      <c r="R117" s="51"/>
      <c r="S117" s="51"/>
      <c r="T117" s="52"/>
      <c r="U117" s="53"/>
      <c r="W117" s="85"/>
      <c r="X117" s="83"/>
      <c r="Y117" s="83"/>
      <c r="Z117" s="72"/>
      <c r="AA117" s="83"/>
      <c r="AB117" s="83"/>
      <c r="AC117" s="83"/>
    </row>
    <row r="118" spans="1:29" x14ac:dyDescent="0.2">
      <c r="A118" s="102" t="s">
        <v>233</v>
      </c>
      <c r="B118" s="102"/>
      <c r="C118" s="102"/>
      <c r="D118" s="102"/>
      <c r="E118" s="46"/>
      <c r="F118" s="46"/>
      <c r="G118" s="44"/>
      <c r="H118" s="44"/>
      <c r="I118" s="47"/>
      <c r="J118" s="48"/>
      <c r="K118" s="48"/>
      <c r="L118" s="49"/>
      <c r="M118" s="47"/>
      <c r="N118" s="47"/>
      <c r="O118" s="47"/>
      <c r="P118" s="47"/>
      <c r="Q118" s="50"/>
      <c r="R118" s="51"/>
      <c r="S118" s="51"/>
      <c r="T118" s="52"/>
      <c r="U118" s="53"/>
      <c r="W118" s="85"/>
      <c r="X118" s="83"/>
      <c r="Y118" s="83"/>
      <c r="Z118" s="72"/>
      <c r="AA118" s="83"/>
      <c r="AB118" s="83"/>
      <c r="AC118" s="83"/>
    </row>
    <row r="119" spans="1:29" x14ac:dyDescent="0.2">
      <c r="A119" s="89" t="s">
        <v>26</v>
      </c>
      <c r="B119" s="90">
        <f t="shared" si="136"/>
        <v>2</v>
      </c>
      <c r="C119" s="91" t="str">
        <f>IF(L119="","",L119)</f>
        <v/>
      </c>
      <c r="D119" s="92" t="str">
        <f t="shared" ref="D119:D120" si="161">_xlfn.CONCAT(K119, U119)</f>
        <v>chopped kumara</v>
      </c>
      <c r="I119" s="57">
        <v>3</v>
      </c>
      <c r="J119" s="58"/>
      <c r="K119" s="58" t="s">
        <v>242</v>
      </c>
      <c r="L119" s="59"/>
      <c r="M119" s="44">
        <f>INDEX(itemGPerQty, MATCH(K119, itemNames, 0))</f>
        <v>0.34</v>
      </c>
      <c r="N119" s="44">
        <f>INDEX(itemMlPerQty, MATCH(K119, itemNames, 0))</f>
        <v>0</v>
      </c>
      <c r="O119" s="44">
        <f t="shared" ref="O119:O120" si="162">IF(J119 = "", I119 * M119, IF(ISNA(CONVERT(I119, J119, "kg")), CONVERT(I119, J119, "l") * IF(N119 &lt;&gt; 0, M119 / N119, 0), CONVERT(I119, J119, "kg")))</f>
        <v>1.02</v>
      </c>
      <c r="P119" s="44">
        <f t="shared" ref="P119:P120" si="163">IF(J119 = "", I119 * N119, IF(ISNA(CONVERT(I119, J119, "l")), CONVERT(I119, J119, "kg") * IF(M119 &lt;&gt; 0, N119 / M119, 0), CONVERT(I119, J119, "l")))</f>
        <v>0</v>
      </c>
      <c r="Q119" s="44">
        <f>MROUND(IF(AND(J119 = "", L119 = ""), I119 * recipe04Scale, IF(ISNA(CONVERT(O119, "kg", L119)), CONVERT(P119 * recipe04Scale, "l", L119), CONVERT(O119 * recipe04Scale, "kg", L119))), roundTo)</f>
        <v>2</v>
      </c>
      <c r="R119" s="45">
        <f t="shared" ref="R119:R120" si="164">IF(L119 = "", Q119 * M119, IF(ISNA(CONVERT(Q119, L119, "kg")), CONVERT(Q119, L119, "l") * IF(N119 &lt;&gt; 0, M119 / N119, 0), CONVERT(Q119, L119, "kg")))</f>
        <v>0.68</v>
      </c>
      <c r="S119" s="45">
        <f t="shared" ref="S119:S120" si="165">IF(R119 = 0, IF(L119 = "", Q119 * N119, IF(ISNA(CONVERT(Q119, L119, "l")), CONVERT(Q119, L119, "kg") * IF(M119 &lt;&gt; 0, N119 / M119, 0), CONVERT(Q119, L119, "l"))), 0)</f>
        <v>0</v>
      </c>
      <c r="T119" s="44">
        <f t="shared" ref="T119:T120" si="166">IF(AND(R119 = 0, S119 = 0, J119 = "", L119 = ""), Q119, 0)</f>
        <v>0</v>
      </c>
      <c r="V119" s="72" t="b">
        <f>INDEX(itemPrepMethods, MATCH(K119, itemNames, 0))="chop"</f>
        <v>1</v>
      </c>
      <c r="W119" s="85">
        <f t="shared" ref="W119:W120" si="167">IF(V119, Q119, "")</f>
        <v>2</v>
      </c>
      <c r="X119" s="83" t="str">
        <f t="shared" ref="X119:X120" si="168">IF(V119, IF(L119 = "", "", L119), "")</f>
        <v/>
      </c>
      <c r="Y119" s="83" t="str">
        <f t="shared" ref="Y119:Y120" si="169">IF(V119, K119, "")</f>
        <v>chopped kumara</v>
      </c>
      <c r="Z119" s="72" t="b">
        <f>INDEX(itemPrepMethods, MATCH(K119, itemNames, 0))="soak"</f>
        <v>0</v>
      </c>
      <c r="AA119" s="83" t="str">
        <f t="shared" ref="AA119:AA120" si="170">IF(Z119, Q119, "")</f>
        <v/>
      </c>
      <c r="AB119" s="83" t="str">
        <f t="shared" ref="AB119:AB120" si="171">IF(Z119, IF(L119 = "", "", L119), "")</f>
        <v/>
      </c>
      <c r="AC119" s="83" t="str">
        <f t="shared" ref="AC119:AC120" si="172">IF(Z119, K119, "")</f>
        <v/>
      </c>
    </row>
    <row r="120" spans="1:29" x14ac:dyDescent="0.2">
      <c r="A120" s="89" t="s">
        <v>26</v>
      </c>
      <c r="B120" s="90">
        <f t="shared" si="136"/>
        <v>6</v>
      </c>
      <c r="C120" s="91" t="str">
        <f>IF(L120="","",L120)</f>
        <v/>
      </c>
      <c r="D120" s="92" t="str">
        <f t="shared" si="161"/>
        <v>chopped carrots</v>
      </c>
      <c r="I120" s="57">
        <v>9</v>
      </c>
      <c r="J120" s="58"/>
      <c r="K120" s="58" t="s">
        <v>5</v>
      </c>
      <c r="L120" s="59"/>
      <c r="M120" s="44">
        <f>INDEX(itemGPerQty, MATCH(K120, itemNames, 0))</f>
        <v>0.14833333333333334</v>
      </c>
      <c r="N120" s="44">
        <f>INDEX(itemMlPerQty, MATCH(K120, itemNames, 0))</f>
        <v>0.19999999999999998</v>
      </c>
      <c r="O120" s="44">
        <f t="shared" si="162"/>
        <v>1.3350000000000002</v>
      </c>
      <c r="P120" s="44">
        <f t="shared" si="163"/>
        <v>1.7999999999999998</v>
      </c>
      <c r="Q120" s="44">
        <f>MROUND(IF(AND(J120 = "", L120 = ""), I120 * recipe04Scale, IF(ISNA(CONVERT(O120, "kg", L120)), CONVERT(P120 * recipe04Scale, "l", L120), CONVERT(O120 * recipe04Scale, "kg", L120))), roundTo)</f>
        <v>6</v>
      </c>
      <c r="R120" s="45">
        <f t="shared" si="164"/>
        <v>0.89000000000000012</v>
      </c>
      <c r="S120" s="45">
        <f t="shared" si="165"/>
        <v>0</v>
      </c>
      <c r="T120" s="44">
        <f t="shared" si="166"/>
        <v>0</v>
      </c>
      <c r="V120" s="72" t="b">
        <f>INDEX(itemPrepMethods, MATCH(K120, itemNames, 0))="chop"</f>
        <v>1</v>
      </c>
      <c r="W120" s="85">
        <f t="shared" si="167"/>
        <v>6</v>
      </c>
      <c r="X120" s="83" t="str">
        <f t="shared" si="168"/>
        <v/>
      </c>
      <c r="Y120" s="83" t="str">
        <f t="shared" si="169"/>
        <v>chopped carrots</v>
      </c>
      <c r="Z120" s="72" t="b">
        <f>INDEX(itemPrepMethods, MATCH(K120, itemNames, 0))="soak"</f>
        <v>0</v>
      </c>
      <c r="AA120" s="83" t="str">
        <f t="shared" si="170"/>
        <v/>
      </c>
      <c r="AB120" s="83" t="str">
        <f t="shared" si="171"/>
        <v/>
      </c>
      <c r="AC120" s="83" t="str">
        <f t="shared" si="172"/>
        <v/>
      </c>
    </row>
    <row r="121" spans="1:29" ht="15.75" x14ac:dyDescent="0.2">
      <c r="A121" s="103"/>
      <c r="B121" s="103"/>
      <c r="C121" s="103"/>
      <c r="D121" s="103"/>
      <c r="E121" s="46"/>
      <c r="F121" s="46"/>
      <c r="G121" s="44"/>
      <c r="H121" s="44"/>
      <c r="I121" s="47"/>
      <c r="J121" s="48"/>
      <c r="K121" s="48"/>
      <c r="L121" s="49"/>
      <c r="M121" s="47"/>
      <c r="N121" s="47"/>
      <c r="O121" s="47"/>
      <c r="P121" s="47"/>
      <c r="Q121" s="50"/>
      <c r="R121" s="51"/>
      <c r="S121" s="51"/>
      <c r="T121" s="52"/>
      <c r="U121" s="53"/>
      <c r="W121" s="85"/>
      <c r="X121" s="83"/>
      <c r="Y121" s="83"/>
      <c r="Z121" s="72"/>
      <c r="AA121" s="83"/>
      <c r="AB121" s="83"/>
      <c r="AC121" s="83"/>
    </row>
    <row r="122" spans="1:29" x14ac:dyDescent="0.2">
      <c r="A122" s="102" t="s">
        <v>234</v>
      </c>
      <c r="B122" s="102"/>
      <c r="C122" s="102"/>
      <c r="D122" s="102"/>
      <c r="E122" s="46"/>
      <c r="F122" s="46"/>
      <c r="G122" s="44"/>
      <c r="H122" s="44"/>
      <c r="I122" s="47"/>
      <c r="J122" s="48"/>
      <c r="K122" s="48"/>
      <c r="L122" s="49"/>
      <c r="M122" s="47"/>
      <c r="N122" s="47"/>
      <c r="O122" s="47"/>
      <c r="P122" s="47"/>
      <c r="Q122" s="50"/>
      <c r="R122" s="51"/>
      <c r="S122" s="51"/>
      <c r="T122" s="52"/>
      <c r="U122" s="53"/>
      <c r="W122" s="85"/>
      <c r="X122" s="83"/>
      <c r="Y122" s="83"/>
      <c r="Z122" s="72"/>
      <c r="AA122" s="83"/>
      <c r="AB122" s="83"/>
      <c r="AC122" s="83"/>
    </row>
    <row r="123" spans="1:29" x14ac:dyDescent="0.2">
      <c r="A123" s="89" t="s">
        <v>26</v>
      </c>
      <c r="B123" s="90">
        <f t="shared" si="136"/>
        <v>0.75</v>
      </c>
      <c r="C123" s="91" t="str">
        <f>IF(L123="","",L123)</f>
        <v/>
      </c>
      <c r="D123" s="92" t="str">
        <f t="shared" ref="D123:D126" si="173">_xlfn.CONCAT(K123, U123)</f>
        <v>chopped cauliflowers</v>
      </c>
      <c r="I123" s="57">
        <v>1.2</v>
      </c>
      <c r="J123" s="58"/>
      <c r="K123" s="58" t="s">
        <v>251</v>
      </c>
      <c r="L123" s="59"/>
      <c r="M123" s="44">
        <f>INDEX(itemGPerQty, MATCH(K123, itemNames, 0))</f>
        <v>0</v>
      </c>
      <c r="N123" s="44">
        <f>INDEX(itemMlPerQty, MATCH(K123, itemNames, 0))</f>
        <v>0</v>
      </c>
      <c r="O123" s="44">
        <f t="shared" ref="O123:O126" si="174">IF(J123 = "", I123 * M123, IF(ISNA(CONVERT(I123, J123, "kg")), CONVERT(I123, J123, "l") * IF(N123 &lt;&gt; 0, M123 / N123, 0), CONVERT(I123, J123, "kg")))</f>
        <v>0</v>
      </c>
      <c r="P123" s="44">
        <f t="shared" ref="P123:P126" si="175">IF(J123 = "", I123 * N123, IF(ISNA(CONVERT(I123, J123, "l")), CONVERT(I123, J123, "kg") * IF(M123 &lt;&gt; 0, N123 / M123, 0), CONVERT(I123, J123, "l")))</f>
        <v>0</v>
      </c>
      <c r="Q123" s="44">
        <f>MROUND(IF(AND(J123 = "", L123 = ""), I123 * recipe04Scale, IF(ISNA(CONVERT(O123, "kg", L123)), CONVERT(P123 * recipe04Scale, "l", L123), CONVERT(O123 * recipe04Scale, "kg", L123))), roundTo)</f>
        <v>0.75</v>
      </c>
      <c r="R123" s="45">
        <f t="shared" ref="R123:R126" si="176">IF(L123 = "", Q123 * M123, IF(ISNA(CONVERT(Q123, L123, "kg")), CONVERT(Q123, L123, "l") * IF(N123 &lt;&gt; 0, M123 / N123, 0), CONVERT(Q123, L123, "kg")))</f>
        <v>0</v>
      </c>
      <c r="S123" s="45">
        <f t="shared" ref="S123:S126" si="177">IF(R123 = 0, IF(L123 = "", Q123 * N123, IF(ISNA(CONVERT(Q123, L123, "l")), CONVERT(Q123, L123, "kg") * IF(M123 &lt;&gt; 0, N123 / M123, 0), CONVERT(Q123, L123, "l"))), 0)</f>
        <v>0</v>
      </c>
      <c r="T123" s="44">
        <f t="shared" ref="T123:T126" si="178">IF(AND(R123 = 0, S123 = 0, J123 = "", L123 = ""), Q123, 0)</f>
        <v>0.75</v>
      </c>
      <c r="V123" s="72" t="b">
        <f>INDEX(itemPrepMethods, MATCH(K123, itemNames, 0))="chop"</f>
        <v>1</v>
      </c>
      <c r="W123" s="85">
        <f t="shared" ref="W123:W126" si="179">IF(V123, Q123, "")</f>
        <v>0.75</v>
      </c>
      <c r="X123" s="83" t="str">
        <f t="shared" ref="X123:X126" si="180">IF(V123, IF(L123 = "", "", L123), "")</f>
        <v/>
      </c>
      <c r="Y123" s="83" t="str">
        <f t="shared" ref="Y123:Y126" si="181">IF(V123, K123, "")</f>
        <v>chopped cauliflowers</v>
      </c>
      <c r="Z123" s="72" t="b">
        <f>INDEX(itemPrepMethods, MATCH(K123, itemNames, 0))="soak"</f>
        <v>0</v>
      </c>
      <c r="AA123" s="83" t="str">
        <f t="shared" ref="AA123:AA126" si="182">IF(Z123, Q123, "")</f>
        <v/>
      </c>
      <c r="AB123" s="83" t="str">
        <f t="shared" ref="AB123:AB126" si="183">IF(Z123, IF(L123 = "", "", L123), "")</f>
        <v/>
      </c>
      <c r="AC123" s="83" t="str">
        <f t="shared" ref="AC123:AC126" si="184">IF(Z123, K123, "")</f>
        <v/>
      </c>
    </row>
    <row r="124" spans="1:29" x14ac:dyDescent="0.2">
      <c r="A124" s="89" t="s">
        <v>26</v>
      </c>
      <c r="B124" s="90">
        <f t="shared" si="136"/>
        <v>5.25</v>
      </c>
      <c r="C124" s="91" t="str">
        <f>IF(L124="","",L124)</f>
        <v/>
      </c>
      <c r="D124" s="92" t="str">
        <f t="shared" si="173"/>
        <v>sliced zucchini</v>
      </c>
      <c r="I124" s="57">
        <v>8</v>
      </c>
      <c r="J124" s="58"/>
      <c r="K124" s="58" t="s">
        <v>129</v>
      </c>
      <c r="L124" s="59"/>
      <c r="M124" s="44">
        <f>INDEX(itemGPerQty, MATCH(K124, itemNames, 0))</f>
        <v>0</v>
      </c>
      <c r="N124" s="44">
        <f>INDEX(itemMlPerQty, MATCH(K124, itemNames, 0))</f>
        <v>0</v>
      </c>
      <c r="O124" s="44">
        <f t="shared" si="174"/>
        <v>0</v>
      </c>
      <c r="P124" s="44">
        <f t="shared" si="175"/>
        <v>0</v>
      </c>
      <c r="Q124" s="44">
        <f>MROUND(IF(AND(J124 = "", L124 = ""), I124 * recipe04Scale, IF(ISNA(CONVERT(O124, "kg", L124)), CONVERT(P124 * recipe04Scale, "l", L124), CONVERT(O124 * recipe04Scale, "kg", L124))), roundTo)</f>
        <v>5.25</v>
      </c>
      <c r="R124" s="45">
        <f t="shared" si="176"/>
        <v>0</v>
      </c>
      <c r="S124" s="45">
        <f t="shared" si="177"/>
        <v>0</v>
      </c>
      <c r="T124" s="44">
        <f t="shared" si="178"/>
        <v>5.25</v>
      </c>
      <c r="V124" s="72" t="b">
        <f>INDEX(itemPrepMethods, MATCH(K124, itemNames, 0))="chop"</f>
        <v>1</v>
      </c>
      <c r="W124" s="85">
        <f t="shared" si="179"/>
        <v>5.25</v>
      </c>
      <c r="X124" s="83" t="str">
        <f t="shared" si="180"/>
        <v/>
      </c>
      <c r="Y124" s="83" t="str">
        <f t="shared" si="181"/>
        <v>sliced zucchini</v>
      </c>
      <c r="Z124" s="72" t="b">
        <f>INDEX(itemPrepMethods, MATCH(K124, itemNames, 0))="soak"</f>
        <v>0</v>
      </c>
      <c r="AA124" s="83" t="str">
        <f t="shared" si="182"/>
        <v/>
      </c>
      <c r="AB124" s="83" t="str">
        <f t="shared" si="183"/>
        <v/>
      </c>
      <c r="AC124" s="83" t="str">
        <f t="shared" si="184"/>
        <v/>
      </c>
    </row>
    <row r="125" spans="1:29" x14ac:dyDescent="0.2">
      <c r="A125" s="89" t="s">
        <v>26</v>
      </c>
      <c r="B125" s="90">
        <f t="shared" si="136"/>
        <v>7.25</v>
      </c>
      <c r="C125" s="91" t="str">
        <f>IF(L125="","",L125)</f>
        <v/>
      </c>
      <c r="D125" s="92" t="str">
        <f t="shared" si="173"/>
        <v>sliced silverbeet leaves</v>
      </c>
      <c r="I125" s="57">
        <v>11</v>
      </c>
      <c r="J125" s="58"/>
      <c r="K125" s="58" t="s">
        <v>131</v>
      </c>
      <c r="L125" s="59"/>
      <c r="M125" s="44">
        <f>INDEX(itemGPerQty, MATCH(K125, itemNames, 0))</f>
        <v>0</v>
      </c>
      <c r="N125" s="44">
        <f>INDEX(itemMlPerQty, MATCH(K125, itemNames, 0))</f>
        <v>0</v>
      </c>
      <c r="O125" s="44">
        <f t="shared" si="174"/>
        <v>0</v>
      </c>
      <c r="P125" s="44">
        <f t="shared" si="175"/>
        <v>0</v>
      </c>
      <c r="Q125" s="44">
        <f>MROUND(IF(AND(J125 = "", L125 = ""), I125 * recipe04Scale, IF(ISNA(CONVERT(O125, "kg", L125)), CONVERT(P125 * recipe04Scale, "l", L125), CONVERT(O125 * recipe04Scale, "kg", L125))), roundTo)</f>
        <v>7.25</v>
      </c>
      <c r="R125" s="45">
        <f t="shared" si="176"/>
        <v>0</v>
      </c>
      <c r="S125" s="45">
        <f t="shared" si="177"/>
        <v>0</v>
      </c>
      <c r="T125" s="44">
        <f t="shared" si="178"/>
        <v>7.25</v>
      </c>
      <c r="V125" s="72" t="b">
        <f>INDEX(itemPrepMethods, MATCH(K125, itemNames, 0))="chop"</f>
        <v>1</v>
      </c>
      <c r="W125" s="85">
        <f t="shared" si="179"/>
        <v>7.25</v>
      </c>
      <c r="X125" s="83" t="str">
        <f t="shared" si="180"/>
        <v/>
      </c>
      <c r="Y125" s="83" t="str">
        <f t="shared" si="181"/>
        <v>sliced silverbeet leaves</v>
      </c>
      <c r="Z125" s="72" t="b">
        <f>INDEX(itemPrepMethods, MATCH(K125, itemNames, 0))="soak"</f>
        <v>0</v>
      </c>
      <c r="AA125" s="83" t="str">
        <f t="shared" si="182"/>
        <v/>
      </c>
      <c r="AB125" s="83" t="str">
        <f t="shared" si="183"/>
        <v/>
      </c>
      <c r="AC125" s="83" t="str">
        <f t="shared" si="184"/>
        <v/>
      </c>
    </row>
    <row r="126" spans="1:29" x14ac:dyDescent="0.2">
      <c r="A126" s="89" t="s">
        <v>26</v>
      </c>
      <c r="B126" s="90">
        <f t="shared" si="136"/>
        <v>0.75</v>
      </c>
      <c r="C126" s="91" t="str">
        <f>IF(L126="","",L126)</f>
        <v>tbs</v>
      </c>
      <c r="D126" s="92" t="str">
        <f t="shared" si="173"/>
        <v>salt</v>
      </c>
      <c r="I126" s="57">
        <v>1.1000000000000001</v>
      </c>
      <c r="J126" s="58" t="s">
        <v>17</v>
      </c>
      <c r="K126" s="58" t="s">
        <v>12</v>
      </c>
      <c r="L126" s="59" t="s">
        <v>17</v>
      </c>
      <c r="M126" s="44">
        <f>INDEX(itemGPerQty, MATCH(K126, itemNames, 0))</f>
        <v>2.5000000000000001E-2</v>
      </c>
      <c r="N126" s="44">
        <f>INDEX(itemMlPerQty, MATCH(K126, itemNames, 0))</f>
        <v>2.2180100000000001E-2</v>
      </c>
      <c r="O126" s="44">
        <f t="shared" si="174"/>
        <v>1.8333372324037089E-2</v>
      </c>
      <c r="P126" s="44">
        <f t="shared" si="175"/>
        <v>1.6265441259374999E-2</v>
      </c>
      <c r="Q126" s="44">
        <f>MROUND(IF(AND(J126 = "", L126 = ""), I126 * recipe04Scale, IF(ISNA(CONVERT(O126, "kg", L126)), CONVERT(P126 * recipe04Scale, "l", L126), CONVERT(O126 * recipe04Scale, "kg", L126))), roundTo)</f>
        <v>0.75</v>
      </c>
      <c r="R126" s="45">
        <f t="shared" si="176"/>
        <v>1.2500026584570742E-2</v>
      </c>
      <c r="S126" s="45">
        <f t="shared" si="177"/>
        <v>0</v>
      </c>
      <c r="T126" s="44">
        <f t="shared" si="178"/>
        <v>0</v>
      </c>
      <c r="V126" s="72" t="b">
        <f>INDEX(itemPrepMethods, MATCH(K126, itemNames, 0))="chop"</f>
        <v>0</v>
      </c>
      <c r="W126" s="85" t="str">
        <f t="shared" si="179"/>
        <v/>
      </c>
      <c r="X126" s="83" t="str">
        <f t="shared" si="180"/>
        <v/>
      </c>
      <c r="Y126" s="83" t="str">
        <f t="shared" si="181"/>
        <v/>
      </c>
      <c r="Z126" s="72" t="b">
        <f>INDEX(itemPrepMethods, MATCH(K126, itemNames, 0))="soak"</f>
        <v>0</v>
      </c>
      <c r="AA126" s="83" t="str">
        <f t="shared" si="182"/>
        <v/>
      </c>
      <c r="AB126" s="83" t="str">
        <f t="shared" si="183"/>
        <v/>
      </c>
      <c r="AC126" s="83" t="str">
        <f t="shared" si="184"/>
        <v/>
      </c>
    </row>
    <row r="127" spans="1:29" ht="15.75" x14ac:dyDescent="0.2">
      <c r="A127" s="103"/>
      <c r="B127" s="103"/>
      <c r="C127" s="103"/>
      <c r="D127" s="103"/>
      <c r="E127" s="46"/>
      <c r="F127" s="46"/>
      <c r="G127" s="44"/>
      <c r="H127" s="44"/>
      <c r="I127" s="47"/>
      <c r="J127" s="48"/>
      <c r="K127" s="48"/>
      <c r="L127" s="49"/>
      <c r="M127" s="47"/>
      <c r="N127" s="47"/>
      <c r="O127" s="47"/>
      <c r="P127" s="47"/>
      <c r="Q127" s="50"/>
      <c r="R127" s="51"/>
      <c r="S127" s="51"/>
      <c r="T127" s="52"/>
      <c r="U127" s="53"/>
      <c r="W127" s="85"/>
      <c r="X127" s="83"/>
      <c r="Y127" s="83"/>
      <c r="Z127" s="72"/>
      <c r="AA127" s="83"/>
      <c r="AB127" s="83"/>
      <c r="AC127" s="83"/>
    </row>
    <row r="128" spans="1:29" x14ac:dyDescent="0.2">
      <c r="A128" s="102" t="s">
        <v>235</v>
      </c>
      <c r="B128" s="102"/>
      <c r="C128" s="102"/>
      <c r="D128" s="102"/>
      <c r="E128" s="46"/>
      <c r="F128" s="46"/>
      <c r="G128" s="44"/>
      <c r="H128" s="44"/>
      <c r="I128" s="47"/>
      <c r="J128" s="48"/>
      <c r="K128" s="48"/>
      <c r="L128" s="49"/>
      <c r="M128" s="47"/>
      <c r="N128" s="47"/>
      <c r="O128" s="47"/>
      <c r="P128" s="47"/>
      <c r="Q128" s="50"/>
      <c r="R128" s="51"/>
      <c r="S128" s="51"/>
      <c r="T128" s="52"/>
      <c r="U128" s="53"/>
      <c r="W128" s="85"/>
      <c r="X128" s="83"/>
      <c r="Y128" s="83"/>
      <c r="Z128" s="72"/>
      <c r="AA128" s="83"/>
      <c r="AB128" s="83"/>
      <c r="AC128" s="83"/>
    </row>
    <row r="129" spans="1:29" x14ac:dyDescent="0.2">
      <c r="A129" s="89" t="s">
        <v>26</v>
      </c>
      <c r="B129" s="90">
        <f t="shared" si="136"/>
        <v>1.25</v>
      </c>
      <c r="C129" s="91" t="str">
        <f>IF(L129="","",L129)</f>
        <v/>
      </c>
      <c r="D129" s="92" t="str">
        <f t="shared" ref="D129:D133" si="185">_xlfn.CONCAT(K129, U129)</f>
        <v>tins coconut cream</v>
      </c>
      <c r="I129" s="57">
        <v>2</v>
      </c>
      <c r="J129" s="58"/>
      <c r="K129" s="58" t="s">
        <v>130</v>
      </c>
      <c r="L129" s="59"/>
      <c r="M129" s="44">
        <f>INDEX(itemGPerQty, MATCH(K129, itemNames, 0))</f>
        <v>0</v>
      </c>
      <c r="N129" s="44">
        <f>INDEX(itemMlPerQty, MATCH(K129, itemNames, 0))</f>
        <v>0</v>
      </c>
      <c r="O129" s="44">
        <f t="shared" ref="O129:O130" si="186">IF(J129 = "", I129 * M129, IF(ISNA(CONVERT(I129, J129, "kg")), CONVERT(I129, J129, "l") * IF(N129 &lt;&gt; 0, M129 / N129, 0), CONVERT(I129, J129, "kg")))</f>
        <v>0</v>
      </c>
      <c r="P129" s="44">
        <f t="shared" ref="P129:P130" si="187">IF(J129 = "", I129 * N129, IF(ISNA(CONVERT(I129, J129, "l")), CONVERT(I129, J129, "kg") * IF(M129 &lt;&gt; 0, N129 / M129, 0), CONVERT(I129, J129, "l")))</f>
        <v>0</v>
      </c>
      <c r="Q129" s="44">
        <f>MROUND(IF(AND(J129 = "", L129 = ""), I129 * recipe04Scale, IF(ISNA(CONVERT(O129, "kg", L129)), CONVERT(P129 * recipe04Scale, "l", L129), CONVERT(O129 * recipe04Scale, "kg", L129))), roundTo)</f>
        <v>1.25</v>
      </c>
      <c r="R129" s="45">
        <f t="shared" ref="R129:R130" si="188">IF(L129 = "", Q129 * M129, IF(ISNA(CONVERT(Q129, L129, "kg")), CONVERT(Q129, L129, "l") * IF(N129 &lt;&gt; 0, M129 / N129, 0), CONVERT(Q129, L129, "kg")))</f>
        <v>0</v>
      </c>
      <c r="S129" s="45">
        <f t="shared" ref="S129:S130" si="189">IF(R129 = 0, IF(L129 = "", Q129 * N129, IF(ISNA(CONVERT(Q129, L129, "l")), CONVERT(Q129, L129, "kg") * IF(M129 &lt;&gt; 0, N129 / M129, 0), CONVERT(Q129, L129, "l"))), 0)</f>
        <v>0</v>
      </c>
      <c r="T129" s="44">
        <f t="shared" ref="T129:T130" si="190">IF(AND(R129 = 0, S129 = 0, J129 = "", L129 = ""), Q129, 0)</f>
        <v>1.25</v>
      </c>
      <c r="V129" s="72" t="b">
        <f>INDEX(itemPrepMethods, MATCH(K129, itemNames, 0))="chop"</f>
        <v>0</v>
      </c>
      <c r="W129" s="85" t="str">
        <f t="shared" ref="W129:W133" si="191">IF(V129, Q129, "")</f>
        <v/>
      </c>
      <c r="X129" s="83" t="str">
        <f t="shared" ref="X129:X133" si="192">IF(V129, IF(L129 = "", "", L129), "")</f>
        <v/>
      </c>
      <c r="Y129" s="83" t="str">
        <f t="shared" ref="Y129:Y133" si="193">IF(V129, K129, "")</f>
        <v/>
      </c>
      <c r="Z129" s="72" t="b">
        <f>INDEX(itemPrepMethods, MATCH(K129, itemNames, 0))="soak"</f>
        <v>0</v>
      </c>
      <c r="AA129" s="83" t="str">
        <f t="shared" ref="AA129:AA133" si="194">IF(Z129, Q129, "")</f>
        <v/>
      </c>
      <c r="AB129" s="83" t="str">
        <f t="shared" ref="AB129:AB133" si="195">IF(Z129, IF(L129 = "", "", L129), "")</f>
        <v/>
      </c>
      <c r="AC129" s="83" t="str">
        <f t="shared" ref="AC129:AC133" si="196">IF(Z129, K129, "")</f>
        <v/>
      </c>
    </row>
    <row r="130" spans="1:29" x14ac:dyDescent="0.2">
      <c r="A130" s="89" t="s">
        <v>26</v>
      </c>
      <c r="B130" s="99">
        <f t="shared" si="136"/>
        <v>0</v>
      </c>
      <c r="C130" s="91" t="str">
        <f>IF(L130="","",L130)</f>
        <v>cup</v>
      </c>
      <c r="D130" s="92" t="str">
        <f t="shared" si="185"/>
        <v>chickpeas, soaked by kitchen manager the night before (rinse and drain first)</v>
      </c>
      <c r="I130" s="63"/>
      <c r="J130" s="64" t="s">
        <v>18</v>
      </c>
      <c r="K130" s="64" t="s">
        <v>111</v>
      </c>
      <c r="L130" s="59" t="s">
        <v>18</v>
      </c>
      <c r="M130" s="44">
        <f>INDEX(itemGPerQty, MATCH(K130, itemNames, 0))</f>
        <v>0.76300000000000001</v>
      </c>
      <c r="N130" s="44">
        <f>INDEX(itemMlPerQty, MATCH(K130, itemNames, 0))</f>
        <v>0.946353</v>
      </c>
      <c r="O130" s="44">
        <f t="shared" si="186"/>
        <v>0</v>
      </c>
      <c r="P130" s="44">
        <f t="shared" si="187"/>
        <v>0</v>
      </c>
      <c r="Q130" s="44">
        <f>MROUND(IF(AND(J130 = "", L130 = ""), I130 * recipe04Scale, IF(ISNA(CONVERT(O130, "kg", L130)), CONVERT(P130 * recipe04Scale, "l", L130), CONVERT(O130 * recipe04Scale, "kg", L130))), roundTo)</f>
        <v>0</v>
      </c>
      <c r="R130" s="45">
        <f t="shared" si="188"/>
        <v>0</v>
      </c>
      <c r="S130" s="45">
        <f t="shared" si="189"/>
        <v>0</v>
      </c>
      <c r="T130" s="44">
        <f t="shared" si="190"/>
        <v>0</v>
      </c>
      <c r="U130" s="41" t="s">
        <v>331</v>
      </c>
      <c r="V130" s="72" t="b">
        <f>INDEX(itemPrepMethods, MATCH(K130, itemNames, 0))="chop"</f>
        <v>0</v>
      </c>
      <c r="W130" s="85" t="str">
        <f t="shared" si="191"/>
        <v/>
      </c>
      <c r="X130" s="83" t="str">
        <f t="shared" si="192"/>
        <v/>
      </c>
      <c r="Y130" s="83" t="str">
        <f t="shared" si="193"/>
        <v/>
      </c>
      <c r="Z130" s="72" t="b">
        <f>INDEX(itemPrepMethods, MATCH(K130, itemNames, 0))="soak"</f>
        <v>1</v>
      </c>
      <c r="AA130" s="83">
        <f t="shared" si="194"/>
        <v>0</v>
      </c>
      <c r="AB130" s="83" t="str">
        <f t="shared" si="195"/>
        <v>cup</v>
      </c>
      <c r="AC130" s="83" t="str">
        <f t="shared" si="196"/>
        <v>chickpeas</v>
      </c>
    </row>
    <row r="131" spans="1:29" x14ac:dyDescent="0.2">
      <c r="A131" s="89" t="s">
        <v>26</v>
      </c>
      <c r="B131" s="90"/>
      <c r="C131" s="91" t="str">
        <f>IF(L131="","",L131)</f>
        <v/>
      </c>
      <c r="D131" s="92" t="str">
        <f t="shared" si="185"/>
        <v>water, if required</v>
      </c>
      <c r="I131" s="44"/>
      <c r="K131" s="58" t="s">
        <v>55</v>
      </c>
      <c r="L131" s="41"/>
      <c r="M131" s="41"/>
      <c r="N131" s="41"/>
      <c r="O131" s="41"/>
      <c r="P131" s="41"/>
      <c r="U131" s="41" t="s">
        <v>334</v>
      </c>
      <c r="V131" s="72" t="b">
        <f>INDEX(itemPrepMethods, MATCH(K131, itemNames, 0))="chop"</f>
        <v>0</v>
      </c>
      <c r="W131" s="85" t="str">
        <f t="shared" si="191"/>
        <v/>
      </c>
      <c r="X131" s="83" t="str">
        <f t="shared" si="192"/>
        <v/>
      </c>
      <c r="Y131" s="83" t="str">
        <f t="shared" si="193"/>
        <v/>
      </c>
      <c r="Z131" s="72" t="b">
        <f>INDEX(itemPrepMethods, MATCH(K131, itemNames, 0))="soak"</f>
        <v>0</v>
      </c>
      <c r="AA131" s="83" t="str">
        <f t="shared" si="194"/>
        <v/>
      </c>
      <c r="AB131" s="83" t="str">
        <f t="shared" si="195"/>
        <v/>
      </c>
      <c r="AC131" s="83" t="str">
        <f t="shared" si="196"/>
        <v/>
      </c>
    </row>
    <row r="132" spans="1:29" x14ac:dyDescent="0.2">
      <c r="A132" s="89" t="s">
        <v>26</v>
      </c>
      <c r="B132" s="90"/>
      <c r="C132" s="91" t="str">
        <f>IF(L132="","",L132)</f>
        <v/>
      </c>
      <c r="D132" s="92" t="str">
        <f t="shared" si="185"/>
        <v>salt, to taste</v>
      </c>
      <c r="I132" s="44"/>
      <c r="K132" s="58" t="s">
        <v>12</v>
      </c>
      <c r="L132" s="41"/>
      <c r="M132" s="41"/>
      <c r="N132" s="41"/>
      <c r="O132" s="41"/>
      <c r="P132" s="41"/>
      <c r="U132" s="41" t="s">
        <v>333</v>
      </c>
      <c r="V132" s="72" t="b">
        <f>INDEX(itemPrepMethods, MATCH(K132, itemNames, 0))="chop"</f>
        <v>0</v>
      </c>
      <c r="W132" s="85" t="str">
        <f t="shared" si="191"/>
        <v/>
      </c>
      <c r="X132" s="83" t="str">
        <f t="shared" si="192"/>
        <v/>
      </c>
      <c r="Y132" s="83" t="str">
        <f t="shared" si="193"/>
        <v/>
      </c>
      <c r="Z132" s="72" t="b">
        <f>INDEX(itemPrepMethods, MATCH(K132, itemNames, 0))="soak"</f>
        <v>0</v>
      </c>
      <c r="AA132" s="83" t="str">
        <f t="shared" si="194"/>
        <v/>
      </c>
      <c r="AB132" s="83" t="str">
        <f t="shared" si="195"/>
        <v/>
      </c>
      <c r="AC132" s="83" t="str">
        <f t="shared" si="196"/>
        <v/>
      </c>
    </row>
    <row r="133" spans="1:29" x14ac:dyDescent="0.2">
      <c r="A133" s="89" t="s">
        <v>26</v>
      </c>
      <c r="B133" s="90"/>
      <c r="C133" s="91" t="str">
        <f>IF(L133="","",L133)</f>
        <v/>
      </c>
      <c r="D133" s="92" t="str">
        <f t="shared" si="185"/>
        <v>ground black pepper, to taste</v>
      </c>
      <c r="I133" s="44"/>
      <c r="K133" s="58" t="s">
        <v>93</v>
      </c>
      <c r="L133" s="41"/>
      <c r="M133" s="41"/>
      <c r="N133" s="41"/>
      <c r="O133" s="41"/>
      <c r="P133" s="41"/>
      <c r="U133" s="41" t="s">
        <v>333</v>
      </c>
      <c r="V133" s="72" t="b">
        <f>INDEX(itemPrepMethods, MATCH(K133, itemNames, 0))="chop"</f>
        <v>0</v>
      </c>
      <c r="W133" s="85" t="str">
        <f t="shared" si="191"/>
        <v/>
      </c>
      <c r="X133" s="83" t="str">
        <f t="shared" si="192"/>
        <v/>
      </c>
      <c r="Y133" s="83" t="str">
        <f t="shared" si="193"/>
        <v/>
      </c>
      <c r="Z133" s="72" t="b">
        <f>INDEX(itemPrepMethods, MATCH(K133, itemNames, 0))="soak"</f>
        <v>0</v>
      </c>
      <c r="AA133" s="83" t="str">
        <f t="shared" si="194"/>
        <v/>
      </c>
      <c r="AB133" s="83" t="str">
        <f t="shared" si="195"/>
        <v/>
      </c>
      <c r="AC133" s="83" t="str">
        <f t="shared" si="196"/>
        <v/>
      </c>
    </row>
    <row r="134" spans="1:29" ht="15.75" x14ac:dyDescent="0.2">
      <c r="A134" s="103"/>
      <c r="B134" s="103"/>
      <c r="C134" s="103"/>
      <c r="D134" s="103"/>
      <c r="E134" s="46"/>
      <c r="F134" s="46"/>
      <c r="G134" s="44"/>
      <c r="H134" s="44"/>
      <c r="I134" s="47"/>
      <c r="J134" s="48"/>
      <c r="K134" s="48"/>
      <c r="L134" s="49"/>
      <c r="M134" s="47"/>
      <c r="N134" s="47"/>
      <c r="O134" s="47"/>
      <c r="P134" s="47"/>
      <c r="Q134" s="50"/>
      <c r="R134" s="51"/>
      <c r="S134" s="51"/>
      <c r="T134" s="52"/>
      <c r="U134" s="53"/>
    </row>
    <row r="135" spans="1:29" x14ac:dyDescent="0.2">
      <c r="A135" s="102" t="s">
        <v>283</v>
      </c>
      <c r="B135" s="102"/>
      <c r="C135" s="102"/>
      <c r="D135" s="102"/>
      <c r="E135" s="46"/>
      <c r="F135" s="46"/>
      <c r="G135" s="44"/>
      <c r="H135" s="44"/>
      <c r="I135" s="47"/>
      <c r="J135" s="48"/>
      <c r="K135" s="48"/>
      <c r="L135" s="49"/>
      <c r="M135" s="47"/>
      <c r="N135" s="47"/>
      <c r="O135" s="47"/>
      <c r="P135" s="47"/>
      <c r="Q135" s="50"/>
      <c r="R135" s="51"/>
      <c r="S135" s="51"/>
      <c r="T135" s="52"/>
      <c r="U135" s="53"/>
    </row>
    <row r="136" spans="1:29" ht="15.75" x14ac:dyDescent="0.25">
      <c r="A136" s="86" t="s">
        <v>34</v>
      </c>
      <c r="B136" s="86"/>
      <c r="C136" s="86"/>
      <c r="D136" s="86"/>
      <c r="E136" s="40" t="s">
        <v>159</v>
      </c>
      <c r="F136" s="79" t="s">
        <v>95</v>
      </c>
      <c r="G136" s="79"/>
      <c r="H136" s="44"/>
    </row>
    <row r="137" spans="1:29" ht="24" x14ac:dyDescent="0.2">
      <c r="A137" s="87" t="s">
        <v>44</v>
      </c>
      <c r="B137" s="87"/>
      <c r="C137" s="87"/>
      <c r="D137" s="87"/>
      <c r="E137" s="46" t="s">
        <v>66</v>
      </c>
      <c r="F137" s="44">
        <v>15</v>
      </c>
      <c r="G137" s="44"/>
      <c r="H137" s="44"/>
      <c r="I137" s="47" t="s">
        <v>64</v>
      </c>
      <c r="J137" s="48" t="s">
        <v>65</v>
      </c>
      <c r="K137" s="48" t="s">
        <v>20</v>
      </c>
      <c r="L137" s="49" t="s">
        <v>63</v>
      </c>
      <c r="M137" s="47" t="s">
        <v>173</v>
      </c>
      <c r="N137" s="47" t="s">
        <v>174</v>
      </c>
      <c r="O137" s="47" t="s">
        <v>175</v>
      </c>
      <c r="P137" s="47" t="s">
        <v>176</v>
      </c>
      <c r="Q137" s="50" t="s">
        <v>314</v>
      </c>
      <c r="R137" s="51" t="s">
        <v>134</v>
      </c>
      <c r="S137" s="51" t="s">
        <v>135</v>
      </c>
      <c r="T137" s="52" t="s">
        <v>133</v>
      </c>
      <c r="U137" s="71" t="s">
        <v>27</v>
      </c>
      <c r="V137" s="50" t="s">
        <v>326</v>
      </c>
      <c r="W137" s="84" t="s">
        <v>323</v>
      </c>
      <c r="X137" s="50" t="s">
        <v>324</v>
      </c>
      <c r="Y137" s="50" t="s">
        <v>325</v>
      </c>
      <c r="Z137" s="50" t="s">
        <v>327</v>
      </c>
      <c r="AA137" s="50" t="s">
        <v>328</v>
      </c>
      <c r="AB137" s="50" t="s">
        <v>329</v>
      </c>
      <c r="AC137" s="50" t="s">
        <v>330</v>
      </c>
    </row>
    <row r="138" spans="1:29" ht="15.75" thickBot="1" x14ac:dyDescent="0.25">
      <c r="A138" s="88"/>
      <c r="B138" s="88"/>
      <c r="C138" s="88"/>
      <c r="D138" s="88"/>
      <c r="E138" s="46" t="s">
        <v>67</v>
      </c>
      <c r="F138" s="44">
        <v>10</v>
      </c>
      <c r="G138" s="44"/>
      <c r="H138" s="56"/>
      <c r="I138" s="44"/>
    </row>
    <row r="139" spans="1:29" ht="15.75" thickBot="1" x14ac:dyDescent="0.25">
      <c r="A139" s="89" t="s">
        <v>26</v>
      </c>
      <c r="B139" s="90">
        <f t="shared" ref="B139:B146" si="197">Q139</f>
        <v>16</v>
      </c>
      <c r="C139" s="91" t="str">
        <f t="shared" ref="C139:C148" si="198">IF(L139="","",L139)</f>
        <v/>
      </c>
      <c r="D139" s="92" t="str">
        <f t="shared" ref="D139:D148" si="199">_xlfn.CONCAT(K139, U139)</f>
        <v>chopped potatoes</v>
      </c>
      <c r="E139" s="46" t="s">
        <v>19</v>
      </c>
      <c r="F139" s="54">
        <f>F138/F137</f>
        <v>0.66666666666666663</v>
      </c>
      <c r="G139" s="55" t="s">
        <v>179</v>
      </c>
      <c r="I139" s="57">
        <v>24</v>
      </c>
      <c r="J139" s="58"/>
      <c r="K139" s="58" t="s">
        <v>4</v>
      </c>
      <c r="L139" s="59"/>
      <c r="M139" s="44">
        <f t="shared" ref="M139:M146" si="200">INDEX(itemGPerQty, MATCH(K139, itemNames, 0))</f>
        <v>0.22500000000000001</v>
      </c>
      <c r="N139" s="44">
        <f t="shared" ref="N139:N146" si="201">INDEX(itemMlPerQty, MATCH(K139, itemNames, 0))</f>
        <v>0.33750000000000002</v>
      </c>
      <c r="O139" s="44">
        <f t="shared" ref="O139:O146" si="202">IF(J139 = "", I139 * M139, IF(ISNA(CONVERT(I139, J139, "kg")), CONVERT(I139, J139, "l") * IF(N139 &lt;&gt; 0, M139 / N139, 0), CONVERT(I139, J139, "kg")))</f>
        <v>5.4</v>
      </c>
      <c r="P139" s="44">
        <f t="shared" ref="P139:P146" si="203">IF(J139 = "", I139 * N139, IF(ISNA(CONVERT(I139, J139, "l")), CONVERT(I139, J139, "kg") * IF(M139 &lt;&gt; 0, N139 / M139, 0), CONVERT(I139, J139, "l")))</f>
        <v>8.1000000000000014</v>
      </c>
      <c r="Q139" s="44">
        <f>MROUND(IF(AND(J139 = "", L139 = ""), I139 * recipe05Scale, IF(ISNA(CONVERT(O139, "kg", L139)), CONVERT(P139 * recipe05Scale, "l", L139), CONVERT(O139 * recipe05Scale, "kg", L139))), roundTo)</f>
        <v>16</v>
      </c>
      <c r="R139" s="45">
        <f t="shared" ref="R139:R146" si="204">IF(L139 = "", Q139 * M139, IF(ISNA(CONVERT(Q139, L139, "kg")), CONVERT(Q139, L139, "l") * IF(N139 &lt;&gt; 0, M139 / N139, 0), CONVERT(Q139, L139, "kg")))</f>
        <v>3.6</v>
      </c>
      <c r="S139" s="45">
        <f t="shared" ref="S139:S146" si="205">IF(R139 = 0, IF(L139 = "", Q139 * N139, IF(ISNA(CONVERT(Q139, L139, "l")), CONVERT(Q139, L139, "kg") * IF(M139 &lt;&gt; 0, N139 / M139, 0), CONVERT(Q139, L139, "l"))), 0)</f>
        <v>0</v>
      </c>
      <c r="T139" s="44">
        <f t="shared" ref="T139:T146" si="206">IF(AND(R139 = 0, S139 = 0, J139 = "", L139 = ""), Q139, 0)</f>
        <v>0</v>
      </c>
      <c r="V139" s="72" t="b">
        <f>INDEX(itemPrepMethods, MATCH(K139, itemNames, 0))="chop"</f>
        <v>1</v>
      </c>
      <c r="W139" s="85">
        <f t="shared" ref="W139:W148" si="207">IF(V139, Q139, "")</f>
        <v>16</v>
      </c>
      <c r="X139" s="83" t="str">
        <f t="shared" ref="X139:X148" si="208">IF(V139, IF(L139 = "", "", L139), "")</f>
        <v/>
      </c>
      <c r="Y139" s="83" t="str">
        <f t="shared" ref="Y139:Y148" si="209">IF(V139, K139, "")</f>
        <v>chopped potatoes</v>
      </c>
      <c r="Z139" s="72" t="b">
        <f>INDEX(itemPrepMethods, MATCH(K139, itemNames, 0))="soak"</f>
        <v>0</v>
      </c>
      <c r="AA139" s="83" t="str">
        <f t="shared" ref="AA139:AA148" si="210">IF(Z139, Q139, "")</f>
        <v/>
      </c>
      <c r="AB139" s="83" t="str">
        <f t="shared" ref="AB139:AB148" si="211">IF(Z139, IF(L139 = "", "", L139), "")</f>
        <v/>
      </c>
      <c r="AC139" s="83" t="str">
        <f t="shared" ref="AC139:AC148" si="212">IF(Z139, K139, "")</f>
        <v/>
      </c>
    </row>
    <row r="140" spans="1:29" x14ac:dyDescent="0.2">
      <c r="A140" s="89" t="s">
        <v>26</v>
      </c>
      <c r="B140" s="90">
        <f t="shared" si="197"/>
        <v>8</v>
      </c>
      <c r="C140" s="91" t="str">
        <f t="shared" si="198"/>
        <v/>
      </c>
      <c r="D140" s="92" t="str">
        <f t="shared" si="199"/>
        <v>chopped carrots</v>
      </c>
      <c r="I140" s="57">
        <v>12</v>
      </c>
      <c r="J140" s="58"/>
      <c r="K140" s="58" t="s">
        <v>5</v>
      </c>
      <c r="L140" s="59"/>
      <c r="M140" s="44">
        <f t="shared" si="200"/>
        <v>0.14833333333333334</v>
      </c>
      <c r="N140" s="44">
        <f t="shared" si="201"/>
        <v>0.19999999999999998</v>
      </c>
      <c r="O140" s="44">
        <f t="shared" si="202"/>
        <v>1.7800000000000002</v>
      </c>
      <c r="P140" s="44">
        <f t="shared" si="203"/>
        <v>2.4</v>
      </c>
      <c r="Q140" s="44">
        <f>MROUND(IF(AND(J140 = "", L140 = ""), I140 * recipe05Scale, IF(ISNA(CONVERT(O140, "kg", L140)), CONVERT(P140 * recipe05Scale, "l", L140), CONVERT(O140 * recipe05Scale, "kg", L140))), roundTo)</f>
        <v>8</v>
      </c>
      <c r="R140" s="45">
        <f t="shared" si="204"/>
        <v>1.1866666666666668</v>
      </c>
      <c r="S140" s="45">
        <f t="shared" si="205"/>
        <v>0</v>
      </c>
      <c r="T140" s="44">
        <f t="shared" si="206"/>
        <v>0</v>
      </c>
      <c r="V140" s="72" t="b">
        <f>INDEX(itemPrepMethods, MATCH(K140, itemNames, 0))="chop"</f>
        <v>1</v>
      </c>
      <c r="W140" s="85">
        <f t="shared" si="207"/>
        <v>8</v>
      </c>
      <c r="X140" s="83" t="str">
        <f t="shared" si="208"/>
        <v/>
      </c>
      <c r="Y140" s="83" t="str">
        <f t="shared" si="209"/>
        <v>chopped carrots</v>
      </c>
      <c r="Z140" s="72" t="b">
        <f>INDEX(itemPrepMethods, MATCH(K140, itemNames, 0))="soak"</f>
        <v>0</v>
      </c>
      <c r="AA140" s="83" t="str">
        <f t="shared" si="210"/>
        <v/>
      </c>
      <c r="AB140" s="83" t="str">
        <f t="shared" si="211"/>
        <v/>
      </c>
      <c r="AC140" s="83" t="str">
        <f t="shared" si="212"/>
        <v/>
      </c>
    </row>
    <row r="141" spans="1:29" x14ac:dyDescent="0.2">
      <c r="A141" s="89" t="s">
        <v>26</v>
      </c>
      <c r="B141" s="90">
        <f t="shared" si="197"/>
        <v>3</v>
      </c>
      <c r="C141" s="91" t="str">
        <f t="shared" si="198"/>
        <v>l</v>
      </c>
      <c r="D141" s="92" t="str">
        <f t="shared" si="199"/>
        <v>vegetable stock</v>
      </c>
      <c r="I141" s="57">
        <v>4.5</v>
      </c>
      <c r="J141" s="58" t="s">
        <v>68</v>
      </c>
      <c r="K141" s="58" t="s">
        <v>69</v>
      </c>
      <c r="L141" s="59" t="s">
        <v>68</v>
      </c>
      <c r="M141" s="44">
        <f t="shared" si="200"/>
        <v>0</v>
      </c>
      <c r="N141" s="44">
        <f t="shared" si="201"/>
        <v>0</v>
      </c>
      <c r="O141" s="44">
        <f t="shared" si="202"/>
        <v>0</v>
      </c>
      <c r="P141" s="44">
        <f t="shared" si="203"/>
        <v>4.5</v>
      </c>
      <c r="Q141" s="44">
        <f>MROUND(IF(AND(J141 = "", L141 = ""), I141 * recipe05Scale, IF(ISNA(CONVERT(O141, "kg", L141)), CONVERT(P141 * recipe05Scale, "l", L141), CONVERT(O141 * recipe05Scale, "kg", L141))), roundTo)</f>
        <v>3</v>
      </c>
      <c r="R141" s="45">
        <f t="shared" si="204"/>
        <v>0</v>
      </c>
      <c r="S141" s="45">
        <f t="shared" si="205"/>
        <v>3</v>
      </c>
      <c r="T141" s="44">
        <f t="shared" si="206"/>
        <v>0</v>
      </c>
      <c r="V141" s="72" t="b">
        <f>INDEX(itemPrepMethods, MATCH(K141, itemNames, 0))="chop"</f>
        <v>0</v>
      </c>
      <c r="W141" s="85" t="str">
        <f t="shared" si="207"/>
        <v/>
      </c>
      <c r="X141" s="83" t="str">
        <f t="shared" si="208"/>
        <v/>
      </c>
      <c r="Y141" s="83" t="str">
        <f t="shared" si="209"/>
        <v/>
      </c>
      <c r="Z141" s="72" t="b">
        <f>INDEX(itemPrepMethods, MATCH(K141, itemNames, 0))="soak"</f>
        <v>0</v>
      </c>
      <c r="AA141" s="83" t="str">
        <f t="shared" si="210"/>
        <v/>
      </c>
      <c r="AB141" s="83" t="str">
        <f t="shared" si="211"/>
        <v/>
      </c>
      <c r="AC141" s="83" t="str">
        <f t="shared" si="212"/>
        <v/>
      </c>
    </row>
    <row r="142" spans="1:29" x14ac:dyDescent="0.2">
      <c r="A142" s="89" t="s">
        <v>26</v>
      </c>
      <c r="B142" s="90">
        <f t="shared" si="197"/>
        <v>2</v>
      </c>
      <c r="C142" s="91" t="str">
        <f t="shared" si="198"/>
        <v/>
      </c>
      <c r="D142" s="92" t="str">
        <f t="shared" si="199"/>
        <v>tins creamed corn</v>
      </c>
      <c r="I142" s="57">
        <v>3</v>
      </c>
      <c r="J142" s="58"/>
      <c r="K142" s="58" t="s">
        <v>86</v>
      </c>
      <c r="L142" s="59"/>
      <c r="M142" s="44">
        <f t="shared" si="200"/>
        <v>0</v>
      </c>
      <c r="N142" s="44">
        <f t="shared" si="201"/>
        <v>0</v>
      </c>
      <c r="O142" s="44">
        <f t="shared" si="202"/>
        <v>0</v>
      </c>
      <c r="P142" s="44">
        <f t="shared" si="203"/>
        <v>0</v>
      </c>
      <c r="Q142" s="44">
        <f>MROUND(IF(AND(J142 = "", L142 = ""), I142 * recipe05Scale, IF(ISNA(CONVERT(O142, "kg", L142)), CONVERT(P142 * recipe05Scale, "l", L142), CONVERT(O142 * recipe05Scale, "kg", L142))), roundTo)</f>
        <v>2</v>
      </c>
      <c r="R142" s="45">
        <f t="shared" si="204"/>
        <v>0</v>
      </c>
      <c r="S142" s="45">
        <f t="shared" si="205"/>
        <v>0</v>
      </c>
      <c r="T142" s="44">
        <f t="shared" si="206"/>
        <v>2</v>
      </c>
      <c r="V142" s="72" t="b">
        <f>INDEX(itemPrepMethods, MATCH(K142, itemNames, 0))="chop"</f>
        <v>0</v>
      </c>
      <c r="W142" s="85" t="str">
        <f t="shared" si="207"/>
        <v/>
      </c>
      <c r="X142" s="83" t="str">
        <f t="shared" si="208"/>
        <v/>
      </c>
      <c r="Y142" s="83" t="str">
        <f t="shared" si="209"/>
        <v/>
      </c>
      <c r="Z142" s="72" t="b">
        <f>INDEX(itemPrepMethods, MATCH(K142, itemNames, 0))="soak"</f>
        <v>0</v>
      </c>
      <c r="AA142" s="83" t="str">
        <f t="shared" si="210"/>
        <v/>
      </c>
      <c r="AB142" s="83" t="str">
        <f t="shared" si="211"/>
        <v/>
      </c>
      <c r="AC142" s="83" t="str">
        <f t="shared" si="212"/>
        <v/>
      </c>
    </row>
    <row r="143" spans="1:29" x14ac:dyDescent="0.2">
      <c r="A143" s="89" t="s">
        <v>26</v>
      </c>
      <c r="B143" s="90">
        <f t="shared" si="197"/>
        <v>4</v>
      </c>
      <c r="C143" s="91" t="str">
        <f t="shared" si="198"/>
        <v>tsp</v>
      </c>
      <c r="D143" s="92" t="str">
        <f t="shared" si="199"/>
        <v>ground cumin</v>
      </c>
      <c r="I143" s="57">
        <v>6</v>
      </c>
      <c r="J143" s="58" t="s">
        <v>14</v>
      </c>
      <c r="K143" s="58" t="s">
        <v>16</v>
      </c>
      <c r="L143" s="59" t="s">
        <v>14</v>
      </c>
      <c r="M143" s="44">
        <f t="shared" si="200"/>
        <v>1.0999999999999999E-2</v>
      </c>
      <c r="N143" s="44">
        <f t="shared" si="201"/>
        <v>2.2180100000000001E-2</v>
      </c>
      <c r="O143" s="44">
        <f t="shared" si="202"/>
        <v>1.4666697859229668E-2</v>
      </c>
      <c r="P143" s="44">
        <f t="shared" si="203"/>
        <v>2.9573529562499999E-2</v>
      </c>
      <c r="Q143" s="44">
        <f>MROUND(IF(AND(J143 = "", L143 = ""), I143 * recipe05Scale, IF(ISNA(CONVERT(O143, "kg", L143)), CONVERT(P143 * recipe05Scale, "l", L143), CONVERT(O143 * recipe05Scale, "kg", L143))), roundTo)</f>
        <v>4</v>
      </c>
      <c r="R143" s="45">
        <f t="shared" si="204"/>
        <v>9.7777985728197785E-3</v>
      </c>
      <c r="S143" s="45">
        <f t="shared" si="205"/>
        <v>0</v>
      </c>
      <c r="T143" s="44">
        <f t="shared" si="206"/>
        <v>0</v>
      </c>
      <c r="V143" s="72" t="b">
        <f>INDEX(itemPrepMethods, MATCH(K143, itemNames, 0))="chop"</f>
        <v>0</v>
      </c>
      <c r="W143" s="85" t="str">
        <f t="shared" si="207"/>
        <v/>
      </c>
      <c r="X143" s="83" t="str">
        <f t="shared" si="208"/>
        <v/>
      </c>
      <c r="Y143" s="83" t="str">
        <f t="shared" si="209"/>
        <v/>
      </c>
      <c r="Z143" s="72" t="b">
        <f>INDEX(itemPrepMethods, MATCH(K143, itemNames, 0))="soak"</f>
        <v>0</v>
      </c>
      <c r="AA143" s="83" t="str">
        <f t="shared" si="210"/>
        <v/>
      </c>
      <c r="AB143" s="83" t="str">
        <f t="shared" si="211"/>
        <v/>
      </c>
      <c r="AC143" s="83" t="str">
        <f t="shared" si="212"/>
        <v/>
      </c>
    </row>
    <row r="144" spans="1:29" x14ac:dyDescent="0.2">
      <c r="A144" s="89" t="s">
        <v>26</v>
      </c>
      <c r="B144" s="90">
        <f t="shared" si="197"/>
        <v>5.25</v>
      </c>
      <c r="C144" s="91" t="str">
        <f t="shared" si="198"/>
        <v>tbs</v>
      </c>
      <c r="D144" s="92" t="str">
        <f t="shared" si="199"/>
        <v>dijon mustard</v>
      </c>
      <c r="I144" s="57">
        <v>8</v>
      </c>
      <c r="J144" s="58" t="s">
        <v>17</v>
      </c>
      <c r="K144" s="58" t="s">
        <v>87</v>
      </c>
      <c r="L144" s="59" t="s">
        <v>17</v>
      </c>
      <c r="M144" s="44">
        <f t="shared" si="200"/>
        <v>0</v>
      </c>
      <c r="N144" s="44">
        <f t="shared" si="201"/>
        <v>0</v>
      </c>
      <c r="O144" s="44">
        <f t="shared" si="202"/>
        <v>0</v>
      </c>
      <c r="P144" s="44">
        <f t="shared" si="203"/>
        <v>0.11829411825</v>
      </c>
      <c r="Q144" s="44">
        <f>MROUND(IF(AND(J144 = "", L144 = ""), I144 * recipe05Scale, IF(ISNA(CONVERT(O144, "kg", L144)), CONVERT(P144 * recipe05Scale, "l", L144), CONVERT(O144 * recipe05Scale, "kg", L144))), roundTo)</f>
        <v>5.25</v>
      </c>
      <c r="R144" s="45">
        <f t="shared" si="204"/>
        <v>0</v>
      </c>
      <c r="S144" s="45">
        <f t="shared" si="205"/>
        <v>7.7630515101562492E-2</v>
      </c>
      <c r="T144" s="44">
        <f t="shared" si="206"/>
        <v>0</v>
      </c>
      <c r="V144" s="72" t="b">
        <f>INDEX(itemPrepMethods, MATCH(K144, itemNames, 0))="chop"</f>
        <v>0</v>
      </c>
      <c r="W144" s="85" t="str">
        <f t="shared" si="207"/>
        <v/>
      </c>
      <c r="X144" s="83" t="str">
        <f t="shared" si="208"/>
        <v/>
      </c>
      <c r="Y144" s="83" t="str">
        <f t="shared" si="209"/>
        <v/>
      </c>
      <c r="Z144" s="72" t="b">
        <f>INDEX(itemPrepMethods, MATCH(K144, itemNames, 0))="soak"</f>
        <v>0</v>
      </c>
      <c r="AA144" s="83" t="str">
        <f t="shared" si="210"/>
        <v/>
      </c>
      <c r="AB144" s="83" t="str">
        <f t="shared" si="211"/>
        <v/>
      </c>
      <c r="AC144" s="83" t="str">
        <f t="shared" si="212"/>
        <v/>
      </c>
    </row>
    <row r="145" spans="1:29" x14ac:dyDescent="0.2">
      <c r="A145" s="89" t="s">
        <v>26</v>
      </c>
      <c r="B145" s="90">
        <f t="shared" si="197"/>
        <v>4</v>
      </c>
      <c r="C145" s="91" t="str">
        <f t="shared" si="198"/>
        <v>tbs</v>
      </c>
      <c r="D145" s="92" t="str">
        <f t="shared" si="199"/>
        <v>nutritional yeast</v>
      </c>
      <c r="I145" s="57">
        <v>6</v>
      </c>
      <c r="J145" s="58" t="s">
        <v>17</v>
      </c>
      <c r="K145" s="58" t="s">
        <v>88</v>
      </c>
      <c r="L145" s="59" t="s">
        <v>17</v>
      </c>
      <c r="M145" s="44">
        <f t="shared" si="200"/>
        <v>0</v>
      </c>
      <c r="N145" s="44">
        <f t="shared" si="201"/>
        <v>0</v>
      </c>
      <c r="O145" s="44">
        <f t="shared" si="202"/>
        <v>0</v>
      </c>
      <c r="P145" s="44">
        <f t="shared" si="203"/>
        <v>8.872058868749999E-2</v>
      </c>
      <c r="Q145" s="44">
        <f>MROUND(IF(AND(J145 = "", L145 = ""), I145 * recipe05Scale, IF(ISNA(CONVERT(O145, "kg", L145)), CONVERT(P145 * recipe05Scale, "l", L145), CONVERT(O145 * recipe05Scale, "kg", L145))), roundTo)</f>
        <v>4</v>
      </c>
      <c r="R145" s="45">
        <f t="shared" si="204"/>
        <v>0</v>
      </c>
      <c r="S145" s="45">
        <f t="shared" si="205"/>
        <v>5.9147059124999998E-2</v>
      </c>
      <c r="T145" s="44">
        <f t="shared" si="206"/>
        <v>0</v>
      </c>
      <c r="V145" s="72" t="b">
        <f>INDEX(itemPrepMethods, MATCH(K145, itemNames, 0))="chop"</f>
        <v>0</v>
      </c>
      <c r="W145" s="85" t="str">
        <f t="shared" si="207"/>
        <v/>
      </c>
      <c r="X145" s="83" t="str">
        <f t="shared" si="208"/>
        <v/>
      </c>
      <c r="Y145" s="83" t="str">
        <f t="shared" si="209"/>
        <v/>
      </c>
      <c r="Z145" s="72" t="b">
        <f>INDEX(itemPrepMethods, MATCH(K145, itemNames, 0))="soak"</f>
        <v>0</v>
      </c>
      <c r="AA145" s="83" t="str">
        <f t="shared" si="210"/>
        <v/>
      </c>
      <c r="AB145" s="83" t="str">
        <f t="shared" si="211"/>
        <v/>
      </c>
      <c r="AC145" s="83" t="str">
        <f t="shared" si="212"/>
        <v/>
      </c>
    </row>
    <row r="146" spans="1:29" x14ac:dyDescent="0.2">
      <c r="A146" s="89" t="s">
        <v>26</v>
      </c>
      <c r="B146" s="90">
        <f t="shared" si="197"/>
        <v>0.25</v>
      </c>
      <c r="C146" s="91" t="str">
        <f t="shared" si="198"/>
        <v>cup</v>
      </c>
      <c r="D146" s="92" t="str">
        <f t="shared" si="199"/>
        <v>olive oil</v>
      </c>
      <c r="I146" s="57">
        <v>0.33</v>
      </c>
      <c r="J146" s="58" t="s">
        <v>18</v>
      </c>
      <c r="K146" s="58" t="s">
        <v>89</v>
      </c>
      <c r="L146" s="59" t="s">
        <v>18</v>
      </c>
      <c r="M146" s="44">
        <f t="shared" si="200"/>
        <v>0</v>
      </c>
      <c r="N146" s="44">
        <f t="shared" si="201"/>
        <v>0</v>
      </c>
      <c r="O146" s="44">
        <f t="shared" si="202"/>
        <v>0</v>
      </c>
      <c r="P146" s="44">
        <f t="shared" si="203"/>
        <v>7.8074118045000002E-2</v>
      </c>
      <c r="Q146" s="44">
        <f>MROUND(IF(AND(J146 = "", L146 = ""), I146 * recipe05Scale, IF(ISNA(CONVERT(O146, "kg", L146)), CONVERT(P146 * recipe05Scale, "l", L146), CONVERT(O146 * recipe05Scale, "kg", L146))), roundTo)</f>
        <v>0.25</v>
      </c>
      <c r="R146" s="45">
        <f t="shared" si="204"/>
        <v>0</v>
      </c>
      <c r="S146" s="45">
        <f t="shared" si="205"/>
        <v>5.9147059124999998E-2</v>
      </c>
      <c r="T146" s="44">
        <f t="shared" si="206"/>
        <v>0</v>
      </c>
      <c r="V146" s="72" t="b">
        <f>INDEX(itemPrepMethods, MATCH(K146, itemNames, 0))="chop"</f>
        <v>0</v>
      </c>
      <c r="W146" s="85" t="str">
        <f t="shared" si="207"/>
        <v/>
      </c>
      <c r="X146" s="83" t="str">
        <f t="shared" si="208"/>
        <v/>
      </c>
      <c r="Y146" s="83" t="str">
        <f t="shared" si="209"/>
        <v/>
      </c>
      <c r="Z146" s="72" t="b">
        <f>INDEX(itemPrepMethods, MATCH(K146, itemNames, 0))="soak"</f>
        <v>0</v>
      </c>
      <c r="AA146" s="83" t="str">
        <f t="shared" si="210"/>
        <v/>
      </c>
      <c r="AB146" s="83" t="str">
        <f t="shared" si="211"/>
        <v/>
      </c>
      <c r="AC146" s="83" t="str">
        <f t="shared" si="212"/>
        <v/>
      </c>
    </row>
    <row r="147" spans="1:29" x14ac:dyDescent="0.2">
      <c r="A147" s="89" t="s">
        <v>26</v>
      </c>
      <c r="B147" s="90"/>
      <c r="C147" s="91" t="str">
        <f t="shared" si="198"/>
        <v/>
      </c>
      <c r="D147" s="92" t="str">
        <f t="shared" si="199"/>
        <v>ground black pepper, to taste</v>
      </c>
      <c r="I147" s="44"/>
      <c r="K147" s="58" t="s">
        <v>93</v>
      </c>
      <c r="L147" s="41"/>
      <c r="M147" s="41"/>
      <c r="N147" s="41"/>
      <c r="O147" s="41"/>
      <c r="P147" s="41"/>
      <c r="U147" s="41" t="s">
        <v>333</v>
      </c>
      <c r="V147" s="72" t="b">
        <f>INDEX(itemPrepMethods, MATCH(K147, itemNames, 0))="chop"</f>
        <v>0</v>
      </c>
      <c r="W147" s="85" t="str">
        <f t="shared" si="207"/>
        <v/>
      </c>
      <c r="X147" s="83" t="str">
        <f t="shared" si="208"/>
        <v/>
      </c>
      <c r="Y147" s="83" t="str">
        <f t="shared" si="209"/>
        <v/>
      </c>
      <c r="Z147" s="72" t="b">
        <f>INDEX(itemPrepMethods, MATCH(K147, itemNames, 0))="soak"</f>
        <v>0</v>
      </c>
      <c r="AA147" s="83" t="str">
        <f t="shared" si="210"/>
        <v/>
      </c>
      <c r="AB147" s="83" t="str">
        <f t="shared" si="211"/>
        <v/>
      </c>
      <c r="AC147" s="83" t="str">
        <f t="shared" si="212"/>
        <v/>
      </c>
    </row>
    <row r="148" spans="1:29" x14ac:dyDescent="0.2">
      <c r="A148" s="89" t="s">
        <v>26</v>
      </c>
      <c r="B148" s="90"/>
      <c r="C148" s="91" t="str">
        <f t="shared" si="198"/>
        <v/>
      </c>
      <c r="D148" s="92" t="str">
        <f t="shared" si="199"/>
        <v>chopped fresh chives, for garnish</v>
      </c>
      <c r="I148" s="44"/>
      <c r="K148" s="58" t="s">
        <v>96</v>
      </c>
      <c r="L148" s="41"/>
      <c r="M148" s="41"/>
      <c r="N148" s="41"/>
      <c r="O148" s="41"/>
      <c r="P148" s="41"/>
      <c r="U148" s="41" t="s">
        <v>335</v>
      </c>
      <c r="V148" s="72" t="b">
        <f>INDEX(itemPrepMethods, MATCH(K148, itemNames, 0))="chop"</f>
        <v>1</v>
      </c>
      <c r="W148" s="85">
        <f t="shared" si="207"/>
        <v>0</v>
      </c>
      <c r="X148" s="83" t="str">
        <f t="shared" si="208"/>
        <v/>
      </c>
      <c r="Y148" s="83" t="str">
        <f t="shared" si="209"/>
        <v>chopped fresh chives</v>
      </c>
      <c r="Z148" s="72" t="b">
        <f>INDEX(itemPrepMethods, MATCH(K148, itemNames, 0))="soak"</f>
        <v>0</v>
      </c>
      <c r="AA148" s="83" t="str">
        <f t="shared" si="210"/>
        <v/>
      </c>
      <c r="AB148" s="83" t="str">
        <f t="shared" si="211"/>
        <v/>
      </c>
      <c r="AC148" s="83" t="str">
        <f t="shared" si="212"/>
        <v/>
      </c>
    </row>
    <row r="149" spans="1:29" x14ac:dyDescent="0.2">
      <c r="A149" s="89"/>
      <c r="B149" s="90"/>
      <c r="D149" s="104"/>
      <c r="I149" s="44"/>
      <c r="L149" s="41"/>
      <c r="M149" s="41"/>
      <c r="N149" s="41"/>
      <c r="O149" s="41"/>
      <c r="P149" s="41"/>
    </row>
    <row r="150" spans="1:29" ht="30" x14ac:dyDescent="0.2">
      <c r="C150" s="105" t="s">
        <v>206</v>
      </c>
      <c r="D150" s="95" t="s">
        <v>197</v>
      </c>
      <c r="I150" s="44"/>
      <c r="L150" s="41"/>
      <c r="M150" s="41"/>
      <c r="N150" s="41"/>
      <c r="O150" s="41"/>
      <c r="P150" s="41"/>
    </row>
    <row r="151" spans="1:29" ht="30" x14ac:dyDescent="0.2">
      <c r="C151" s="105" t="s">
        <v>207</v>
      </c>
      <c r="D151" s="95" t="s">
        <v>198</v>
      </c>
      <c r="I151" s="44"/>
      <c r="L151" s="41"/>
      <c r="M151" s="41"/>
      <c r="N151" s="41"/>
      <c r="O151" s="41"/>
      <c r="P151" s="41"/>
    </row>
    <row r="152" spans="1:29" x14ac:dyDescent="0.2">
      <c r="C152" s="105" t="s">
        <v>208</v>
      </c>
      <c r="D152" s="95" t="s">
        <v>202</v>
      </c>
      <c r="I152" s="44"/>
      <c r="L152" s="41"/>
      <c r="M152" s="41"/>
      <c r="N152" s="41"/>
      <c r="O152" s="41"/>
      <c r="P152" s="41"/>
    </row>
    <row r="153" spans="1:29" ht="30" x14ac:dyDescent="0.2">
      <c r="C153" s="105" t="s">
        <v>209</v>
      </c>
      <c r="D153" s="95" t="s">
        <v>200</v>
      </c>
      <c r="I153" s="44"/>
      <c r="L153" s="41"/>
      <c r="M153" s="41"/>
      <c r="N153" s="41"/>
      <c r="O153" s="41"/>
      <c r="P153" s="41"/>
    </row>
    <row r="154" spans="1:29" x14ac:dyDescent="0.2">
      <c r="C154" s="105" t="s">
        <v>210</v>
      </c>
      <c r="D154" s="95" t="s">
        <v>201</v>
      </c>
      <c r="I154" s="44"/>
      <c r="L154" s="41"/>
      <c r="M154" s="41"/>
      <c r="N154" s="41"/>
      <c r="O154" s="41"/>
      <c r="P154" s="41"/>
    </row>
    <row r="155" spans="1:29" ht="30" x14ac:dyDescent="0.2">
      <c r="C155" s="105" t="s">
        <v>211</v>
      </c>
      <c r="D155" s="95" t="s">
        <v>203</v>
      </c>
      <c r="I155" s="44"/>
      <c r="L155" s="41"/>
      <c r="M155" s="41"/>
      <c r="N155" s="41"/>
      <c r="O155" s="41"/>
      <c r="P155" s="41"/>
    </row>
    <row r="156" spans="1:29" x14ac:dyDescent="0.2">
      <c r="C156" s="105" t="s">
        <v>212</v>
      </c>
      <c r="D156" s="95" t="s">
        <v>204</v>
      </c>
      <c r="I156" s="44"/>
      <c r="L156" s="41"/>
      <c r="M156" s="41"/>
      <c r="N156" s="41"/>
      <c r="O156" s="41"/>
      <c r="P156" s="41"/>
    </row>
    <row r="157" spans="1:29" x14ac:dyDescent="0.2">
      <c r="C157" s="105" t="s">
        <v>213</v>
      </c>
      <c r="D157" s="95" t="s">
        <v>205</v>
      </c>
      <c r="I157" s="44"/>
      <c r="L157" s="41"/>
      <c r="M157" s="41"/>
      <c r="N157" s="41"/>
      <c r="O157" s="41"/>
      <c r="P157" s="41"/>
    </row>
    <row r="158" spans="1:29" x14ac:dyDescent="0.2">
      <c r="C158" s="105" t="s">
        <v>214</v>
      </c>
      <c r="D158" s="95" t="s">
        <v>199</v>
      </c>
      <c r="I158" s="44"/>
      <c r="L158" s="41"/>
      <c r="M158" s="41"/>
      <c r="N158" s="41"/>
      <c r="O158" s="41"/>
      <c r="P158" s="41"/>
    </row>
    <row r="159" spans="1:29" ht="15.75" x14ac:dyDescent="0.25">
      <c r="A159" s="86" t="s">
        <v>36</v>
      </c>
      <c r="B159" s="86"/>
      <c r="C159" s="86"/>
      <c r="D159" s="86"/>
      <c r="E159" s="40" t="s">
        <v>160</v>
      </c>
      <c r="F159" s="79" t="s">
        <v>110</v>
      </c>
      <c r="G159" s="79"/>
      <c r="H159" s="44"/>
    </row>
    <row r="160" spans="1:29" ht="24" x14ac:dyDescent="0.2">
      <c r="A160" s="87" t="s">
        <v>45</v>
      </c>
      <c r="B160" s="87"/>
      <c r="C160" s="87"/>
      <c r="D160" s="87"/>
      <c r="E160" s="46" t="s">
        <v>66</v>
      </c>
      <c r="F160" s="44">
        <v>14</v>
      </c>
      <c r="G160" s="44"/>
      <c r="H160" s="44"/>
      <c r="I160" s="47" t="s">
        <v>64</v>
      </c>
      <c r="J160" s="48" t="s">
        <v>65</v>
      </c>
      <c r="K160" s="48" t="s">
        <v>20</v>
      </c>
      <c r="L160" s="49" t="s">
        <v>63</v>
      </c>
      <c r="M160" s="47" t="s">
        <v>173</v>
      </c>
      <c r="N160" s="47" t="s">
        <v>174</v>
      </c>
      <c r="O160" s="47" t="s">
        <v>175</v>
      </c>
      <c r="P160" s="47" t="s">
        <v>176</v>
      </c>
      <c r="Q160" s="50" t="s">
        <v>314</v>
      </c>
      <c r="R160" s="51" t="s">
        <v>134</v>
      </c>
      <c r="S160" s="51" t="s">
        <v>135</v>
      </c>
      <c r="T160" s="52" t="s">
        <v>133</v>
      </c>
      <c r="U160" s="71" t="s">
        <v>27</v>
      </c>
    </row>
    <row r="161" spans="1:29" ht="16.5" thickBot="1" x14ac:dyDescent="0.25">
      <c r="A161" s="87"/>
      <c r="B161" s="87"/>
      <c r="C161" s="87"/>
      <c r="D161" s="87"/>
      <c r="E161" s="46" t="s">
        <v>67</v>
      </c>
      <c r="F161" s="44">
        <v>10</v>
      </c>
      <c r="G161" s="44"/>
      <c r="H161" s="44"/>
      <c r="I161" s="47"/>
      <c r="J161" s="48"/>
      <c r="K161" s="48"/>
      <c r="L161" s="49"/>
      <c r="M161" s="47"/>
      <c r="N161" s="47"/>
      <c r="O161" s="47"/>
      <c r="P161" s="47"/>
      <c r="Q161" s="50"/>
      <c r="R161" s="51"/>
      <c r="S161" s="51"/>
      <c r="T161" s="52"/>
      <c r="U161" s="53"/>
    </row>
    <row r="162" spans="1:29" ht="15.75" thickBot="1" x14ac:dyDescent="0.25">
      <c r="A162" s="88" t="s">
        <v>143</v>
      </c>
      <c r="B162" s="88"/>
      <c r="C162" s="88"/>
      <c r="D162" s="88"/>
      <c r="E162" s="46" t="s">
        <v>19</v>
      </c>
      <c r="F162" s="54">
        <f>F161/F160</f>
        <v>0.7142857142857143</v>
      </c>
      <c r="G162" s="55" t="s">
        <v>180</v>
      </c>
      <c r="H162" s="56"/>
      <c r="I162" s="44"/>
    </row>
    <row r="163" spans="1:29" x14ac:dyDescent="0.2">
      <c r="A163" s="89" t="s">
        <v>26</v>
      </c>
      <c r="B163" s="90">
        <f t="shared" ref="B163:B164" si="213">Q163</f>
        <v>2.25</v>
      </c>
      <c r="C163" s="91" t="str">
        <f>IF(L163="","",L163)</f>
        <v>cup</v>
      </c>
      <c r="D163" s="92" t="str">
        <f t="shared" ref="D163:D164" si="214">_xlfn.CONCAT(K163, U163)</f>
        <v>peanut butter</v>
      </c>
      <c r="I163" s="57">
        <v>3</v>
      </c>
      <c r="J163" s="58" t="s">
        <v>18</v>
      </c>
      <c r="K163" s="58" t="s">
        <v>128</v>
      </c>
      <c r="L163" s="59" t="s">
        <v>18</v>
      </c>
      <c r="M163" s="44">
        <f>INDEX(itemGPerQty, MATCH(K163, itemNames, 0))</f>
        <v>0</v>
      </c>
      <c r="N163" s="44">
        <f>INDEX(itemMlPerQty, MATCH(K163, itemNames, 0))</f>
        <v>0</v>
      </c>
      <c r="O163" s="44">
        <f t="shared" ref="O163:O164" si="215">IF(J163 = "", I163 * M163, IF(ISNA(CONVERT(I163, J163, "kg")), CONVERT(I163, J163, "l") * IF(N163 &lt;&gt; 0, M163 / N163, 0), CONVERT(I163, J163, "kg")))</f>
        <v>0</v>
      </c>
      <c r="P163" s="44">
        <f t="shared" ref="P163:P164" si="216">IF(J163 = "", I163 * N163, IF(ISNA(CONVERT(I163, J163, "l")), CONVERT(I163, J163, "kg") * IF(M163 &lt;&gt; 0, N163 / M163, 0), CONVERT(I163, J163, "l")))</f>
        <v>0.70976470949999992</v>
      </c>
      <c r="Q163" s="44">
        <f>MROUND(IF(AND(J163 = "", L163 = ""), I163 * recipe06Scale, IF(ISNA(CONVERT(O163, "kg", L163)), CONVERT(P163 * recipe06Scale, "l", L163), CONVERT(O163 * recipe06Scale, "kg", L163))), roundTo)</f>
        <v>2.25</v>
      </c>
      <c r="R163" s="45">
        <f t="shared" ref="R163:R164" si="217">IF(L163 = "", Q163 * M163, IF(ISNA(CONVERT(Q163, L163, "kg")), CONVERT(Q163, L163, "l") * IF(N163 &lt;&gt; 0, M163 / N163, 0), CONVERT(Q163, L163, "kg")))</f>
        <v>0</v>
      </c>
      <c r="S163" s="45">
        <f t="shared" ref="S163:S164" si="218">IF(R163 = 0, IF(L163 = "", Q163 * N163, IF(ISNA(CONVERT(Q163, L163, "l")), CONVERT(Q163, L163, "kg") * IF(M163 &lt;&gt; 0, N163 / M163, 0), CONVERT(Q163, L163, "l"))), 0)</f>
        <v>0.53232353212499994</v>
      </c>
      <c r="T163" s="44">
        <f t="shared" ref="T163:T164" si="219">IF(AND(R163 = 0, S163 = 0, J163 = "", L163 = ""), Q163, 0)</f>
        <v>0</v>
      </c>
      <c r="V163" s="72" t="b">
        <f>INDEX(itemPrepMethods, MATCH(K163, itemNames, 0))="chop"</f>
        <v>0</v>
      </c>
      <c r="W163" s="85" t="str">
        <f t="shared" ref="W163:W164" si="220">IF(V163, Q163, "")</f>
        <v/>
      </c>
      <c r="X163" s="83" t="str">
        <f t="shared" ref="X163:X164" si="221">IF(V163, IF(L163 = "", "", L163), "")</f>
        <v/>
      </c>
      <c r="Y163" s="83" t="str">
        <f t="shared" ref="Y163:Y164" si="222">IF(V163, K163, "")</f>
        <v/>
      </c>
      <c r="Z163" s="72" t="b">
        <f>INDEX(itemPrepMethods, MATCH(K163, itemNames, 0))="soak"</f>
        <v>0</v>
      </c>
      <c r="AA163" s="83" t="str">
        <f t="shared" ref="AA163:AA164" si="223">IF(Z163, Q163, "")</f>
        <v/>
      </c>
      <c r="AB163" s="83" t="str">
        <f t="shared" ref="AB163:AB164" si="224">IF(Z163, IF(L163 = "", "", L163), "")</f>
        <v/>
      </c>
      <c r="AC163" s="83" t="str">
        <f t="shared" ref="AC163:AC164" si="225">IF(Z163, K163, "")</f>
        <v/>
      </c>
    </row>
    <row r="164" spans="1:29" x14ac:dyDescent="0.2">
      <c r="A164" s="89" t="s">
        <v>26</v>
      </c>
      <c r="B164" s="90">
        <f t="shared" si="213"/>
        <v>2.75</v>
      </c>
      <c r="C164" s="91" t="str">
        <f>IF(L164="","",L164)</f>
        <v>cup</v>
      </c>
      <c r="D164" s="92" t="str">
        <f t="shared" si="214"/>
        <v>hot water</v>
      </c>
      <c r="I164" s="57">
        <v>4</v>
      </c>
      <c r="J164" s="58" t="s">
        <v>18</v>
      </c>
      <c r="K164" s="58" t="s">
        <v>136</v>
      </c>
      <c r="L164" s="59" t="s">
        <v>18</v>
      </c>
      <c r="M164" s="44">
        <f>INDEX(itemGPerQty, MATCH(K164, itemNames, 0))</f>
        <v>1</v>
      </c>
      <c r="N164" s="44">
        <f>INDEX(itemMlPerQty, MATCH(K164, itemNames, 0))</f>
        <v>1</v>
      </c>
      <c r="O164" s="44">
        <f t="shared" si="215"/>
        <v>0.94635294599999997</v>
      </c>
      <c r="P164" s="44">
        <f t="shared" si="216"/>
        <v>0.94635294599999997</v>
      </c>
      <c r="Q164" s="44">
        <f>MROUND(IF(AND(J164 = "", L164 = ""), I164 * recipe06Scale, IF(ISNA(CONVERT(O164, "kg", L164)), CONVERT(P164 * recipe06Scale, "l", L164), CONVERT(O164 * recipe06Scale, "kg", L164))), roundTo)</f>
        <v>2.75</v>
      </c>
      <c r="R164" s="45">
        <f t="shared" si="217"/>
        <v>0.65061765037499997</v>
      </c>
      <c r="S164" s="45">
        <f t="shared" si="218"/>
        <v>0</v>
      </c>
      <c r="T164" s="44">
        <f t="shared" si="219"/>
        <v>0</v>
      </c>
      <c r="V164" s="72" t="b">
        <f>INDEX(itemPrepMethods, MATCH(K164, itemNames, 0))="chop"</f>
        <v>0</v>
      </c>
      <c r="W164" s="85" t="str">
        <f t="shared" si="220"/>
        <v/>
      </c>
      <c r="X164" s="83" t="str">
        <f t="shared" si="221"/>
        <v/>
      </c>
      <c r="Y164" s="83" t="str">
        <f t="shared" si="222"/>
        <v/>
      </c>
      <c r="Z164" s="72" t="b">
        <f>INDEX(itemPrepMethods, MATCH(K164, itemNames, 0))="soak"</f>
        <v>0</v>
      </c>
      <c r="AA164" s="83" t="str">
        <f t="shared" si="223"/>
        <v/>
      </c>
      <c r="AB164" s="83" t="str">
        <f t="shared" si="224"/>
        <v/>
      </c>
      <c r="AC164" s="83" t="str">
        <f t="shared" si="225"/>
        <v/>
      </c>
    </row>
    <row r="165" spans="1:29" x14ac:dyDescent="0.2">
      <c r="A165" s="93"/>
      <c r="B165" s="93"/>
      <c r="C165" s="93"/>
      <c r="D165" s="93"/>
      <c r="I165" s="44"/>
      <c r="W165" s="85"/>
      <c r="X165" s="83"/>
      <c r="Y165" s="83"/>
      <c r="Z165" s="72"/>
      <c r="AA165" s="83"/>
      <c r="AB165" s="83"/>
      <c r="AC165" s="83"/>
    </row>
    <row r="166" spans="1:29" x14ac:dyDescent="0.2">
      <c r="A166" s="106" t="s">
        <v>144</v>
      </c>
      <c r="B166" s="106"/>
      <c r="C166" s="106"/>
      <c r="D166" s="106"/>
      <c r="I166" s="44"/>
      <c r="W166" s="85"/>
      <c r="X166" s="83"/>
      <c r="Y166" s="83"/>
      <c r="Z166" s="72"/>
      <c r="AA166" s="83"/>
      <c r="AB166" s="83"/>
      <c r="AC166" s="83"/>
    </row>
    <row r="167" spans="1:29" x14ac:dyDescent="0.2">
      <c r="A167" s="89" t="s">
        <v>26</v>
      </c>
      <c r="B167" s="90">
        <f t="shared" ref="B167:B168" si="226">Q167</f>
        <v>0.25</v>
      </c>
      <c r="C167" s="91" t="str">
        <f>IF(L167="","",L167)</f>
        <v>cup</v>
      </c>
      <c r="D167" s="92" t="str">
        <f t="shared" ref="D167:D168" si="227">_xlfn.CONCAT(K167, U167)</f>
        <v>cider vinegar</v>
      </c>
      <c r="I167" s="57">
        <v>0.5</v>
      </c>
      <c r="J167" s="58" t="s">
        <v>18</v>
      </c>
      <c r="K167" s="58" t="s">
        <v>137</v>
      </c>
      <c r="L167" s="59" t="s">
        <v>18</v>
      </c>
      <c r="M167" s="44">
        <f>INDEX(itemGPerQty, MATCH(K167, itemNames, 0))</f>
        <v>0</v>
      </c>
      <c r="N167" s="44">
        <f>INDEX(itemMlPerQty, MATCH(K167, itemNames, 0))</f>
        <v>0</v>
      </c>
      <c r="O167" s="44">
        <f t="shared" ref="O167:O168" si="228">IF(J167 = "", I167 * M167, IF(ISNA(CONVERT(I167, J167, "kg")), CONVERT(I167, J167, "l") * IF(N167 &lt;&gt; 0, M167 / N167, 0), CONVERT(I167, J167, "kg")))</f>
        <v>0</v>
      </c>
      <c r="P167" s="44">
        <f t="shared" ref="P167:P168" si="229">IF(J167 = "", I167 * N167, IF(ISNA(CONVERT(I167, J167, "l")), CONVERT(I167, J167, "kg") * IF(M167 &lt;&gt; 0, N167 / M167, 0), CONVERT(I167, J167, "l")))</f>
        <v>0.11829411825</v>
      </c>
      <c r="Q167" s="44">
        <f>MROUND(IF(AND(J167 = "", L167 = ""), I167 * recipe06Scale, IF(ISNA(CONVERT(O167, "kg", L167)), CONVERT(P167 * recipe06Scale, "l", L167), CONVERT(O167 * recipe06Scale, "kg", L167))), roundTo)</f>
        <v>0.25</v>
      </c>
      <c r="R167" s="45">
        <f t="shared" ref="R167:R168" si="230">IF(L167 = "", Q167 * M167, IF(ISNA(CONVERT(Q167, L167, "kg")), CONVERT(Q167, L167, "l") * IF(N167 &lt;&gt; 0, M167 / N167, 0), CONVERT(Q167, L167, "kg")))</f>
        <v>0</v>
      </c>
      <c r="S167" s="45">
        <f t="shared" ref="S167:S168" si="231">IF(R167 = 0, IF(L167 = "", Q167 * N167, IF(ISNA(CONVERT(Q167, L167, "l")), CONVERT(Q167, L167, "kg") * IF(M167 &lt;&gt; 0, N167 / M167, 0), CONVERT(Q167, L167, "l"))), 0)</f>
        <v>5.9147059124999998E-2</v>
      </c>
      <c r="T167" s="44">
        <f t="shared" ref="T167:T168" si="232">IF(AND(R167 = 0, S167 = 0, J167 = "", L167 = ""), Q167, 0)</f>
        <v>0</v>
      </c>
      <c r="V167" s="72" t="b">
        <f>INDEX(itemPrepMethods, MATCH(K167, itemNames, 0))="chop"</f>
        <v>0</v>
      </c>
      <c r="W167" s="85" t="str">
        <f t="shared" ref="W167:W168" si="233">IF(V167, Q167, "")</f>
        <v/>
      </c>
      <c r="X167" s="83" t="str">
        <f t="shared" ref="X167:X168" si="234">IF(V167, IF(L167 = "", "", L167), "")</f>
        <v/>
      </c>
      <c r="Y167" s="83" t="str">
        <f t="shared" ref="Y167:Y168" si="235">IF(V167, K167, "")</f>
        <v/>
      </c>
      <c r="Z167" s="72" t="b">
        <f>INDEX(itemPrepMethods, MATCH(K167, itemNames, 0))="soak"</f>
        <v>0</v>
      </c>
      <c r="AA167" s="83" t="str">
        <f t="shared" ref="AA167:AA168" si="236">IF(Z167, Q167, "")</f>
        <v/>
      </c>
      <c r="AB167" s="83" t="str">
        <f t="shared" ref="AB167:AB168" si="237">IF(Z167, IF(L167 = "", "", L167), "")</f>
        <v/>
      </c>
      <c r="AC167" s="83" t="str">
        <f t="shared" ref="AC167:AC168" si="238">IF(Z167, K167, "")</f>
        <v/>
      </c>
    </row>
    <row r="168" spans="1:29" x14ac:dyDescent="0.2">
      <c r="A168" s="89" t="s">
        <v>26</v>
      </c>
      <c r="B168" s="90">
        <f t="shared" si="226"/>
        <v>0.25</v>
      </c>
      <c r="C168" s="91" t="str">
        <f>IF(L168="","",L168)</f>
        <v>cup</v>
      </c>
      <c r="D168" s="92" t="str">
        <f t="shared" si="227"/>
        <v>soy sauce</v>
      </c>
      <c r="I168" s="57">
        <v>0.5</v>
      </c>
      <c r="J168" s="58" t="s">
        <v>18</v>
      </c>
      <c r="K168" s="58" t="s">
        <v>138</v>
      </c>
      <c r="L168" s="59" t="s">
        <v>18</v>
      </c>
      <c r="M168" s="44">
        <f>INDEX(itemGPerQty, MATCH(K168, itemNames, 0))</f>
        <v>0</v>
      </c>
      <c r="N168" s="44">
        <f>INDEX(itemMlPerQty, MATCH(K168, itemNames, 0))</f>
        <v>0</v>
      </c>
      <c r="O168" s="44">
        <f t="shared" si="228"/>
        <v>0</v>
      </c>
      <c r="P168" s="44">
        <f t="shared" si="229"/>
        <v>0.11829411825</v>
      </c>
      <c r="Q168" s="44">
        <f>MROUND(IF(AND(J168 = "", L168 = ""), I168 * recipe06Scale, IF(ISNA(CONVERT(O168, "kg", L168)), CONVERT(P168 * recipe06Scale, "l", L168), CONVERT(O168 * recipe06Scale, "kg", L168))), roundTo)</f>
        <v>0.25</v>
      </c>
      <c r="R168" s="45">
        <f t="shared" si="230"/>
        <v>0</v>
      </c>
      <c r="S168" s="45">
        <f t="shared" si="231"/>
        <v>5.9147059124999998E-2</v>
      </c>
      <c r="T168" s="44">
        <f t="shared" si="232"/>
        <v>0</v>
      </c>
      <c r="V168" s="72" t="b">
        <f>INDEX(itemPrepMethods, MATCH(K168, itemNames, 0))="chop"</f>
        <v>0</v>
      </c>
      <c r="W168" s="85" t="str">
        <f t="shared" si="233"/>
        <v/>
      </c>
      <c r="X168" s="83" t="str">
        <f t="shared" si="234"/>
        <v/>
      </c>
      <c r="Y168" s="83" t="str">
        <f t="shared" si="235"/>
        <v/>
      </c>
      <c r="Z168" s="72" t="b">
        <f>INDEX(itemPrepMethods, MATCH(K168, itemNames, 0))="soak"</f>
        <v>0</v>
      </c>
      <c r="AA168" s="83" t="str">
        <f t="shared" si="236"/>
        <v/>
      </c>
      <c r="AB168" s="83" t="str">
        <f t="shared" si="237"/>
        <v/>
      </c>
      <c r="AC168" s="83" t="str">
        <f t="shared" si="238"/>
        <v/>
      </c>
    </row>
    <row r="169" spans="1:29" x14ac:dyDescent="0.2">
      <c r="A169" s="93"/>
      <c r="B169" s="93"/>
      <c r="C169" s="93"/>
      <c r="D169" s="93"/>
      <c r="I169" s="44"/>
      <c r="W169" s="85"/>
      <c r="X169" s="83"/>
      <c r="Y169" s="83"/>
      <c r="Z169" s="72"/>
      <c r="AA169" s="83"/>
      <c r="AB169" s="83"/>
      <c r="AC169" s="83"/>
    </row>
    <row r="170" spans="1:29" x14ac:dyDescent="0.2">
      <c r="A170" s="106" t="s">
        <v>145</v>
      </c>
      <c r="B170" s="106"/>
      <c r="C170" s="106"/>
      <c r="D170" s="106"/>
      <c r="I170" s="44"/>
      <c r="W170" s="85"/>
      <c r="X170" s="83"/>
      <c r="Y170" s="83"/>
      <c r="Z170" s="72"/>
      <c r="AA170" s="83"/>
      <c r="AB170" s="83"/>
      <c r="AC170" s="83"/>
    </row>
    <row r="171" spans="1:29" x14ac:dyDescent="0.2">
      <c r="A171" s="89" t="s">
        <v>26</v>
      </c>
      <c r="B171" s="90">
        <f>Q171</f>
        <v>2.25</v>
      </c>
      <c r="C171" s="91" t="str">
        <f>IF(L171="","",L171)</f>
        <v/>
      </c>
      <c r="D171" s="92" t="str">
        <f t="shared" ref="D171:D172" si="239">_xlfn.CONCAT(K171, U171)</f>
        <v>tofu, cut into cubes</v>
      </c>
      <c r="I171" s="57">
        <v>3</v>
      </c>
      <c r="J171" s="58"/>
      <c r="K171" s="58" t="s">
        <v>139</v>
      </c>
      <c r="L171" s="59"/>
      <c r="M171" s="44">
        <f>INDEX(itemGPerQty, MATCH(K171, itemNames, 0))</f>
        <v>0</v>
      </c>
      <c r="N171" s="44">
        <f>INDEX(itemMlPerQty, MATCH(K171, itemNames, 0))</f>
        <v>0</v>
      </c>
      <c r="O171" s="44">
        <f>IF(J171 = "", I171 * M171, IF(ISNA(CONVERT(I171, J171, "kg")), CONVERT(I171, J171, "l") * IF(N171 &lt;&gt; 0, M171 / N171, 0), CONVERT(I171, J171, "kg")))</f>
        <v>0</v>
      </c>
      <c r="P171" s="44">
        <f>IF(J171 = "", I171 * N171, IF(ISNA(CONVERT(I171, J171, "l")), CONVERT(I171, J171, "kg") * IF(M171 &lt;&gt; 0, N171 / M171, 0), CONVERT(I171, J171, "l")))</f>
        <v>0</v>
      </c>
      <c r="Q171" s="44">
        <f>MROUND(IF(AND(J171 = "", L171 = ""), I171 * recipe06Scale, IF(ISNA(CONVERT(O171, "kg", L171)), CONVERT(P171 * recipe06Scale, "l", L171), CONVERT(O171 * recipe06Scale, "kg", L171))), roundTo)</f>
        <v>2.25</v>
      </c>
      <c r="R171" s="45">
        <f>IF(L171 = "", Q171 * M171, IF(ISNA(CONVERT(Q171, L171, "kg")), CONVERT(Q171, L171, "l") * IF(N171 &lt;&gt; 0, M171 / N171, 0), CONVERT(Q171, L171, "kg")))</f>
        <v>0</v>
      </c>
      <c r="S171" s="45">
        <f>IF(R171 = 0, IF(L171 = "", Q171 * N171, IF(ISNA(CONVERT(Q171, L171, "l")), CONVERT(Q171, L171, "kg") * IF(M171 &lt;&gt; 0, N171 / M171, 0), CONVERT(Q171, L171, "l"))), 0)</f>
        <v>0</v>
      </c>
      <c r="T171" s="44">
        <f>IF(AND(R171 = 0, S171 = 0, J171 = "", L171 = ""), Q171, 0)</f>
        <v>2.25</v>
      </c>
      <c r="V171" s="72" t="b">
        <f>INDEX(itemPrepMethods, MATCH(K171, itemNames, 0))="chop"</f>
        <v>1</v>
      </c>
      <c r="W171" s="85">
        <f>IF(V171, Q171, "")</f>
        <v>2.25</v>
      </c>
      <c r="X171" s="83" t="str">
        <f t="shared" ref="X171" si="240">IF(V171, IF(L171 = "", "", L171), "")</f>
        <v/>
      </c>
      <c r="Y171" s="83" t="str">
        <f>IF(V171, K171, "")</f>
        <v>tofu, cut into cubes</v>
      </c>
      <c r="Z171" s="72" t="b">
        <f>INDEX(itemPrepMethods, MATCH(K171, itemNames, 0))="soak"</f>
        <v>0</v>
      </c>
      <c r="AA171" s="83" t="str">
        <f>IF(Z171, Q171, "")</f>
        <v/>
      </c>
      <c r="AB171" s="83" t="str">
        <f>IF(Z171, IF(L171 = "", "", L171), "")</f>
        <v/>
      </c>
      <c r="AC171" s="83" t="str">
        <f>IF(Z171, K171, "")</f>
        <v/>
      </c>
    </row>
    <row r="172" spans="1:29" x14ac:dyDescent="0.2">
      <c r="A172" s="89" t="s">
        <v>26</v>
      </c>
      <c r="D172" s="92" t="str">
        <f t="shared" si="239"/>
        <v>drain first then it will brown more easily -- grilling is just to seal</v>
      </c>
      <c r="I172" s="44"/>
      <c r="U172" s="72" t="s">
        <v>146</v>
      </c>
      <c r="W172" s="85"/>
      <c r="X172" s="83"/>
      <c r="Y172" s="83"/>
      <c r="Z172" s="72"/>
      <c r="AA172" s="83"/>
      <c r="AB172" s="83"/>
      <c r="AC172" s="83"/>
    </row>
    <row r="173" spans="1:29" x14ac:dyDescent="0.2">
      <c r="A173" s="93"/>
      <c r="B173" s="93"/>
      <c r="C173" s="93"/>
      <c r="D173" s="93"/>
      <c r="I173" s="44"/>
      <c r="W173" s="85"/>
      <c r="X173" s="83"/>
      <c r="Y173" s="83"/>
      <c r="Z173" s="72"/>
      <c r="AA173" s="83"/>
      <c r="AB173" s="83"/>
      <c r="AC173" s="83"/>
    </row>
    <row r="174" spans="1:29" x14ac:dyDescent="0.2">
      <c r="A174" s="106" t="s">
        <v>147</v>
      </c>
      <c r="B174" s="106"/>
      <c r="C174" s="106"/>
      <c r="D174" s="106"/>
      <c r="I174" s="44"/>
      <c r="W174" s="85"/>
      <c r="X174" s="83"/>
      <c r="Y174" s="83"/>
      <c r="Z174" s="72"/>
      <c r="AA174" s="83"/>
      <c r="AB174" s="83"/>
      <c r="AC174" s="83"/>
    </row>
    <row r="175" spans="1:29" x14ac:dyDescent="0.2">
      <c r="A175" s="89" t="s">
        <v>26</v>
      </c>
      <c r="B175" s="90">
        <f t="shared" ref="B175:B177" si="241">Q175</f>
        <v>3.5</v>
      </c>
      <c r="C175" s="91" t="str">
        <f>IF(L175="","",L175)</f>
        <v/>
      </c>
      <c r="D175" s="92" t="str">
        <f t="shared" ref="D175:D177" si="242">_xlfn.CONCAT(K175, U175)</f>
        <v>chopped onions</v>
      </c>
      <c r="I175" s="57">
        <v>5</v>
      </c>
      <c r="J175" s="58"/>
      <c r="K175" s="58" t="s">
        <v>6</v>
      </c>
      <c r="L175" s="59"/>
      <c r="M175" s="44">
        <f>INDEX(itemGPerQty, MATCH(K175, itemNames, 0))</f>
        <v>0.185</v>
      </c>
      <c r="N175" s="44">
        <f>INDEX(itemMlPerQty, MATCH(K175, itemNames, 0))</f>
        <v>0.3</v>
      </c>
      <c r="O175" s="44">
        <f t="shared" ref="O175:O177" si="243">IF(J175 = "", I175 * M175, IF(ISNA(CONVERT(I175, J175, "kg")), CONVERT(I175, J175, "l") * IF(N175 &lt;&gt; 0, M175 / N175, 0), CONVERT(I175, J175, "kg")))</f>
        <v>0.92500000000000004</v>
      </c>
      <c r="P175" s="44">
        <f t="shared" ref="P175:P177" si="244">IF(J175 = "", I175 * N175, IF(ISNA(CONVERT(I175, J175, "l")), CONVERT(I175, J175, "kg") * IF(M175 &lt;&gt; 0, N175 / M175, 0), CONVERT(I175, J175, "l")))</f>
        <v>1.5</v>
      </c>
      <c r="Q175" s="44">
        <f>MROUND(IF(AND(J175 = "", L175 = ""), I175 * recipe06Scale, IF(ISNA(CONVERT(O175, "kg", L175)), CONVERT(P175 * recipe06Scale, "l", L175), CONVERT(O175 * recipe06Scale, "kg", L175))), roundTo)</f>
        <v>3.5</v>
      </c>
      <c r="R175" s="45">
        <f t="shared" ref="R175:R177" si="245">IF(L175 = "", Q175 * M175, IF(ISNA(CONVERT(Q175, L175, "kg")), CONVERT(Q175, L175, "l") * IF(N175 &lt;&gt; 0, M175 / N175, 0), CONVERT(Q175, L175, "kg")))</f>
        <v>0.64749999999999996</v>
      </c>
      <c r="S175" s="45">
        <f t="shared" ref="S175:S177" si="246">IF(R175 = 0, IF(L175 = "", Q175 * N175, IF(ISNA(CONVERT(Q175, L175, "l")), CONVERT(Q175, L175, "kg") * IF(M175 &lt;&gt; 0, N175 / M175, 0), CONVERT(Q175, L175, "l"))), 0)</f>
        <v>0</v>
      </c>
      <c r="T175" s="44">
        <f t="shared" ref="T175:T177" si="247">IF(AND(R175 = 0, S175 = 0, J175 = "", L175 = ""), Q175, 0)</f>
        <v>0</v>
      </c>
      <c r="V175" s="72" t="b">
        <f>INDEX(itemPrepMethods, MATCH(K175, itemNames, 0))="chop"</f>
        <v>1</v>
      </c>
      <c r="W175" s="85">
        <f t="shared" ref="W175:W177" si="248">IF(V175, Q175, "")</f>
        <v>3.5</v>
      </c>
      <c r="X175" s="83" t="str">
        <f t="shared" ref="X175:X177" si="249">IF(V175, IF(L175 = "", "", L175), "")</f>
        <v/>
      </c>
      <c r="Y175" s="83" t="str">
        <f t="shared" ref="Y175:Y177" si="250">IF(V175, K175, "")</f>
        <v>chopped onions</v>
      </c>
      <c r="Z175" s="72" t="b">
        <f>INDEX(itemPrepMethods, MATCH(K175, itemNames, 0))="soak"</f>
        <v>0</v>
      </c>
      <c r="AA175" s="83" t="str">
        <f t="shared" ref="AA175:AA177" si="251">IF(Z175, Q175, "")</f>
        <v/>
      </c>
      <c r="AB175" s="83" t="str">
        <f t="shared" ref="AB175:AB177" si="252">IF(Z175, IF(L175 = "", "", L175), "")</f>
        <v/>
      </c>
      <c r="AC175" s="83" t="str">
        <f t="shared" ref="AC175:AC177" si="253">IF(Z175, K175, "")</f>
        <v/>
      </c>
    </row>
    <row r="176" spans="1:29" x14ac:dyDescent="0.2">
      <c r="A176" s="89" t="s">
        <v>26</v>
      </c>
      <c r="B176" s="90">
        <f t="shared" si="241"/>
        <v>3.5</v>
      </c>
      <c r="C176" s="91" t="str">
        <f>IF(L176="","",L176)</f>
        <v/>
      </c>
      <c r="D176" s="92" t="str">
        <f t="shared" si="242"/>
        <v>garlic cloves</v>
      </c>
      <c r="I176" s="57">
        <v>5</v>
      </c>
      <c r="J176" s="58"/>
      <c r="K176" s="58" t="s">
        <v>9</v>
      </c>
      <c r="L176" s="59"/>
      <c r="M176" s="44">
        <f>INDEX(itemGPerQty, MATCH(K176, itemNames, 0))</f>
        <v>0</v>
      </c>
      <c r="N176" s="44">
        <f>INDEX(itemMlPerQty, MATCH(K176, itemNames, 0))</f>
        <v>0</v>
      </c>
      <c r="O176" s="44">
        <f t="shared" si="243"/>
        <v>0</v>
      </c>
      <c r="P176" s="44">
        <f t="shared" si="244"/>
        <v>0</v>
      </c>
      <c r="Q176" s="44">
        <f>MROUND(IF(AND(J176 = "", L176 = ""), I176 * recipe06Scale, IF(ISNA(CONVERT(O176, "kg", L176)), CONVERT(P176 * recipe06Scale, "l", L176), CONVERT(O176 * recipe06Scale, "kg", L176))), roundTo)</f>
        <v>3.5</v>
      </c>
      <c r="R176" s="45">
        <f t="shared" si="245"/>
        <v>0</v>
      </c>
      <c r="S176" s="45">
        <f t="shared" si="246"/>
        <v>0</v>
      </c>
      <c r="T176" s="44">
        <f t="shared" si="247"/>
        <v>3.5</v>
      </c>
      <c r="V176" s="72" t="b">
        <f>INDEX(itemPrepMethods, MATCH(K176, itemNames, 0))="chop"</f>
        <v>1</v>
      </c>
      <c r="W176" s="85">
        <f t="shared" si="248"/>
        <v>3.5</v>
      </c>
      <c r="X176" s="83" t="str">
        <f t="shared" si="249"/>
        <v/>
      </c>
      <c r="Y176" s="83" t="str">
        <f t="shared" si="250"/>
        <v>garlic cloves</v>
      </c>
      <c r="Z176" s="72" t="b">
        <f>INDEX(itemPrepMethods, MATCH(K176, itemNames, 0))="soak"</f>
        <v>0</v>
      </c>
      <c r="AA176" s="83" t="str">
        <f t="shared" si="251"/>
        <v/>
      </c>
      <c r="AB176" s="83" t="str">
        <f t="shared" si="252"/>
        <v/>
      </c>
      <c r="AC176" s="83" t="str">
        <f t="shared" si="253"/>
        <v/>
      </c>
    </row>
    <row r="177" spans="1:29" x14ac:dyDescent="0.2">
      <c r="A177" s="89" t="s">
        <v>26</v>
      </c>
      <c r="B177" s="90">
        <f t="shared" si="241"/>
        <v>0.25</v>
      </c>
      <c r="C177" s="91" t="str">
        <f>IF(L177="","",L177)</f>
        <v>cup</v>
      </c>
      <c r="D177" s="92" t="str">
        <f t="shared" si="242"/>
        <v>minced ginger</v>
      </c>
      <c r="I177" s="57">
        <v>0.5</v>
      </c>
      <c r="J177" s="58" t="s">
        <v>18</v>
      </c>
      <c r="K177" s="58" t="s">
        <v>7</v>
      </c>
      <c r="L177" s="59" t="s">
        <v>18</v>
      </c>
      <c r="M177" s="44">
        <f>INDEX(itemGPerQty, MATCH(K177, itemNames, 0))</f>
        <v>0</v>
      </c>
      <c r="N177" s="44">
        <f>INDEX(itemMlPerQty, MATCH(K177, itemNames, 0))</f>
        <v>0</v>
      </c>
      <c r="O177" s="44">
        <f t="shared" si="243"/>
        <v>0</v>
      </c>
      <c r="P177" s="44">
        <f t="shared" si="244"/>
        <v>0.11829411825</v>
      </c>
      <c r="Q177" s="44">
        <f>MROUND(IF(AND(J177 = "", L177 = ""), I177 * recipe06Scale, IF(ISNA(CONVERT(O177, "kg", L177)), CONVERT(P177 * recipe06Scale, "l", L177), CONVERT(O177 * recipe06Scale, "kg", L177))), roundTo)</f>
        <v>0.25</v>
      </c>
      <c r="R177" s="45">
        <f t="shared" si="245"/>
        <v>0</v>
      </c>
      <c r="S177" s="45">
        <f t="shared" si="246"/>
        <v>5.9147059124999998E-2</v>
      </c>
      <c r="T177" s="44">
        <f t="shared" si="247"/>
        <v>0</v>
      </c>
      <c r="V177" s="72" t="b">
        <f>INDEX(itemPrepMethods, MATCH(K177, itemNames, 0))="chop"</f>
        <v>1</v>
      </c>
      <c r="W177" s="85">
        <f t="shared" si="248"/>
        <v>0.25</v>
      </c>
      <c r="X177" s="83" t="str">
        <f t="shared" si="249"/>
        <v>cup</v>
      </c>
      <c r="Y177" s="83" t="str">
        <f t="shared" si="250"/>
        <v>minced ginger</v>
      </c>
      <c r="Z177" s="72" t="b">
        <f>INDEX(itemPrepMethods, MATCH(K177, itemNames, 0))="soak"</f>
        <v>0</v>
      </c>
      <c r="AA177" s="83" t="str">
        <f t="shared" si="251"/>
        <v/>
      </c>
      <c r="AB177" s="83" t="str">
        <f t="shared" si="252"/>
        <v/>
      </c>
      <c r="AC177" s="83" t="str">
        <f t="shared" si="253"/>
        <v/>
      </c>
    </row>
    <row r="178" spans="1:29" x14ac:dyDescent="0.2">
      <c r="A178" s="93"/>
      <c r="B178" s="93"/>
      <c r="C178" s="93"/>
      <c r="D178" s="93"/>
      <c r="I178" s="44"/>
      <c r="W178" s="85"/>
      <c r="X178" s="83"/>
      <c r="Y178" s="83"/>
      <c r="Z178" s="72"/>
      <c r="AA178" s="83"/>
      <c r="AB178" s="83"/>
      <c r="AC178" s="83"/>
    </row>
    <row r="179" spans="1:29" x14ac:dyDescent="0.2">
      <c r="A179" s="106" t="s">
        <v>148</v>
      </c>
      <c r="B179" s="106"/>
      <c r="C179" s="106"/>
      <c r="D179" s="106"/>
      <c r="I179" s="44"/>
      <c r="W179" s="85"/>
      <c r="X179" s="83"/>
      <c r="Y179" s="83"/>
      <c r="Z179" s="72"/>
      <c r="AA179" s="83"/>
      <c r="AB179" s="83"/>
      <c r="AC179" s="83"/>
    </row>
    <row r="180" spans="1:29" x14ac:dyDescent="0.2">
      <c r="A180" s="89" t="s">
        <v>26</v>
      </c>
      <c r="B180" s="90">
        <f t="shared" ref="B180:B183" si="254">Q180</f>
        <v>2.25</v>
      </c>
      <c r="C180" s="91" t="str">
        <f>IF(L180="","",L180)</f>
        <v/>
      </c>
      <c r="D180" s="92" t="str">
        <f t="shared" ref="D180:D185" si="255">_xlfn.CONCAT(K180, U180)</f>
        <v>chopped broccoli</v>
      </c>
      <c r="I180" s="57">
        <v>3</v>
      </c>
      <c r="J180" s="58"/>
      <c r="K180" s="58" t="s">
        <v>140</v>
      </c>
      <c r="L180" s="59"/>
      <c r="M180" s="44">
        <f>INDEX(itemGPerQty, MATCH(K180, itemNames, 0))</f>
        <v>0.313</v>
      </c>
      <c r="N180" s="44">
        <f>INDEX(itemMlPerQty, MATCH(K180, itemNames, 0))</f>
        <v>0</v>
      </c>
      <c r="O180" s="44">
        <f t="shared" ref="O180:O183" si="256">IF(J180 = "", I180 * M180, IF(ISNA(CONVERT(I180, J180, "kg")), CONVERT(I180, J180, "l") * IF(N180 &lt;&gt; 0, M180 / N180, 0), CONVERT(I180, J180, "kg")))</f>
        <v>0.93900000000000006</v>
      </c>
      <c r="P180" s="44">
        <f t="shared" ref="P180:P183" si="257">IF(J180 = "", I180 * N180, IF(ISNA(CONVERT(I180, J180, "l")), CONVERT(I180, J180, "kg") * IF(M180 &lt;&gt; 0, N180 / M180, 0), CONVERT(I180, J180, "l")))</f>
        <v>0</v>
      </c>
      <c r="Q180" s="44">
        <f>MROUND(IF(AND(J180 = "", L180 = ""), I180 * recipe06Scale, IF(ISNA(CONVERT(O180, "kg", L180)), CONVERT(P180 * recipe06Scale, "l", L180), CONVERT(O180 * recipe06Scale, "kg", L180))), roundTo)</f>
        <v>2.25</v>
      </c>
      <c r="R180" s="45">
        <f t="shared" ref="R180:R183" si="258">IF(L180 = "", Q180 * M180, IF(ISNA(CONVERT(Q180, L180, "kg")), CONVERT(Q180, L180, "l") * IF(N180 &lt;&gt; 0, M180 / N180, 0), CONVERT(Q180, L180, "kg")))</f>
        <v>0.70425000000000004</v>
      </c>
      <c r="S180" s="45">
        <f t="shared" ref="S180:S183" si="259">IF(R180 = 0, IF(L180 = "", Q180 * N180, IF(ISNA(CONVERT(Q180, L180, "l")), CONVERT(Q180, L180, "kg") * IF(M180 &lt;&gt; 0, N180 / M180, 0), CONVERT(Q180, L180, "l"))), 0)</f>
        <v>0</v>
      </c>
      <c r="T180" s="44">
        <f t="shared" ref="T180:T183" si="260">IF(AND(R180 = 0, S180 = 0, J180 = "", L180 = ""), Q180, 0)</f>
        <v>0</v>
      </c>
      <c r="V180" s="72" t="b">
        <f>INDEX(itemPrepMethods, MATCH(K180, itemNames, 0))="chop"</f>
        <v>1</v>
      </c>
      <c r="W180" s="85">
        <f t="shared" ref="W180:W183" si="261">IF(V180, Q180, "")</f>
        <v>2.25</v>
      </c>
      <c r="X180" s="83" t="str">
        <f t="shared" ref="X180:X183" si="262">IF(V180, IF(L180 = "", "", L180), "")</f>
        <v/>
      </c>
      <c r="Y180" s="83" t="str">
        <f t="shared" ref="Y180:Y183" si="263">IF(V180, K180, "")</f>
        <v>chopped broccoli</v>
      </c>
      <c r="Z180" s="72" t="b">
        <f>INDEX(itemPrepMethods, MATCH(K180, itemNames, 0))="soak"</f>
        <v>0</v>
      </c>
      <c r="AA180" s="83" t="str">
        <f t="shared" ref="AA180:AA183" si="264">IF(Z180, Q180, "")</f>
        <v/>
      </c>
      <c r="AB180" s="83" t="str">
        <f t="shared" ref="AB180:AB183" si="265">IF(Z180, IF(L180 = "", "", L180), "")</f>
        <v/>
      </c>
      <c r="AC180" s="83" t="str">
        <f t="shared" ref="AC180:AC183" si="266">IF(Z180, K180, "")</f>
        <v/>
      </c>
    </row>
    <row r="181" spans="1:29" x14ac:dyDescent="0.2">
      <c r="A181" s="89" t="s">
        <v>26</v>
      </c>
      <c r="B181" s="90">
        <f t="shared" si="254"/>
        <v>1.5</v>
      </c>
      <c r="C181" s="91" t="str">
        <f>IF(L181="","",L181)</f>
        <v/>
      </c>
      <c r="D181" s="92" t="str">
        <f t="shared" si="255"/>
        <v>chopped cauliflowers</v>
      </c>
      <c r="I181" s="57">
        <v>2</v>
      </c>
      <c r="J181" s="58"/>
      <c r="K181" s="58" t="s">
        <v>251</v>
      </c>
      <c r="L181" s="59"/>
      <c r="M181" s="44">
        <f>INDEX(itemGPerQty, MATCH(K181, itemNames, 0))</f>
        <v>0</v>
      </c>
      <c r="N181" s="44">
        <f>INDEX(itemMlPerQty, MATCH(K181, itemNames, 0))</f>
        <v>0</v>
      </c>
      <c r="O181" s="44">
        <f t="shared" si="256"/>
        <v>0</v>
      </c>
      <c r="P181" s="44">
        <f t="shared" si="257"/>
        <v>0</v>
      </c>
      <c r="Q181" s="44">
        <f>MROUND(IF(AND(J181 = "", L181 = ""), I181 * recipe06Scale, IF(ISNA(CONVERT(O181, "kg", L181)), CONVERT(P181 * recipe06Scale, "l", L181), CONVERT(O181 * recipe06Scale, "kg", L181))), roundTo)</f>
        <v>1.5</v>
      </c>
      <c r="R181" s="45">
        <f t="shared" si="258"/>
        <v>0</v>
      </c>
      <c r="S181" s="45">
        <f t="shared" si="259"/>
        <v>0</v>
      </c>
      <c r="T181" s="44">
        <f t="shared" si="260"/>
        <v>1.5</v>
      </c>
      <c r="V181" s="72" t="b">
        <f>INDEX(itemPrepMethods, MATCH(K181, itemNames, 0))="chop"</f>
        <v>1</v>
      </c>
      <c r="W181" s="85">
        <f t="shared" si="261"/>
        <v>1.5</v>
      </c>
      <c r="X181" s="83" t="str">
        <f t="shared" si="262"/>
        <v/>
      </c>
      <c r="Y181" s="83" t="str">
        <f t="shared" si="263"/>
        <v>chopped cauliflowers</v>
      </c>
      <c r="Z181" s="72" t="b">
        <f>INDEX(itemPrepMethods, MATCH(K181, itemNames, 0))="soak"</f>
        <v>0</v>
      </c>
      <c r="AA181" s="83" t="str">
        <f t="shared" si="264"/>
        <v/>
      </c>
      <c r="AB181" s="83" t="str">
        <f t="shared" si="265"/>
        <v/>
      </c>
      <c r="AC181" s="83" t="str">
        <f t="shared" si="266"/>
        <v/>
      </c>
    </row>
    <row r="182" spans="1:29" x14ac:dyDescent="0.2">
      <c r="A182" s="89" t="s">
        <v>26</v>
      </c>
      <c r="B182" s="90">
        <f t="shared" si="254"/>
        <v>1</v>
      </c>
      <c r="C182" s="91" t="str">
        <f>IF(L182="","",L182)</f>
        <v>cup</v>
      </c>
      <c r="D182" s="92" t="str">
        <f t="shared" si="255"/>
        <v>peanuts</v>
      </c>
      <c r="I182" s="57">
        <v>1.5</v>
      </c>
      <c r="J182" s="58" t="s">
        <v>18</v>
      </c>
      <c r="K182" s="58" t="s">
        <v>141</v>
      </c>
      <c r="L182" s="59" t="s">
        <v>18</v>
      </c>
      <c r="M182" s="44">
        <f>INDEX(itemGPerQty, MATCH(K182, itemNames, 0))</f>
        <v>0</v>
      </c>
      <c r="N182" s="44">
        <f>INDEX(itemMlPerQty, MATCH(K182, itemNames, 0))</f>
        <v>0</v>
      </c>
      <c r="O182" s="44">
        <f t="shared" si="256"/>
        <v>0</v>
      </c>
      <c r="P182" s="44">
        <f t="shared" si="257"/>
        <v>0.35488235474999996</v>
      </c>
      <c r="Q182" s="44">
        <f>MROUND(IF(AND(J182 = "", L182 = ""), I182 * recipe06Scale, IF(ISNA(CONVERT(O182, "kg", L182)), CONVERT(P182 * recipe06Scale, "l", L182), CONVERT(O182 * recipe06Scale, "kg", L182))), roundTo)</f>
        <v>1</v>
      </c>
      <c r="R182" s="45">
        <f t="shared" si="258"/>
        <v>0</v>
      </c>
      <c r="S182" s="45">
        <f t="shared" si="259"/>
        <v>0.23658823649999999</v>
      </c>
      <c r="T182" s="44">
        <f t="shared" si="260"/>
        <v>0</v>
      </c>
      <c r="V182" s="72" t="b">
        <f>INDEX(itemPrepMethods, MATCH(K182, itemNames, 0))="chop"</f>
        <v>0</v>
      </c>
      <c r="W182" s="85" t="str">
        <f t="shared" si="261"/>
        <v/>
      </c>
      <c r="X182" s="83" t="str">
        <f t="shared" si="262"/>
        <v/>
      </c>
      <c r="Y182" s="83" t="str">
        <f t="shared" si="263"/>
        <v/>
      </c>
      <c r="Z182" s="72" t="b">
        <f>INDEX(itemPrepMethods, MATCH(K182, itemNames, 0))="soak"</f>
        <v>0</v>
      </c>
      <c r="AA182" s="83" t="str">
        <f t="shared" si="264"/>
        <v/>
      </c>
      <c r="AB182" s="83" t="str">
        <f t="shared" si="265"/>
        <v/>
      </c>
      <c r="AC182" s="83" t="str">
        <f t="shared" si="266"/>
        <v/>
      </c>
    </row>
    <row r="183" spans="1:29" x14ac:dyDescent="0.2">
      <c r="A183" s="89" t="s">
        <v>26</v>
      </c>
      <c r="B183" s="90">
        <f t="shared" si="254"/>
        <v>2.25</v>
      </c>
      <c r="C183" s="91" t="str">
        <f>IF(L183="","",L183)</f>
        <v>cup</v>
      </c>
      <c r="D183" s="92" t="str">
        <f t="shared" si="255"/>
        <v>tins coconut milk</v>
      </c>
      <c r="I183" s="57">
        <v>3</v>
      </c>
      <c r="J183" s="58" t="s">
        <v>18</v>
      </c>
      <c r="K183" s="58" t="s">
        <v>142</v>
      </c>
      <c r="L183" s="59" t="s">
        <v>18</v>
      </c>
      <c r="M183" s="44">
        <f>INDEX(itemGPerQty, MATCH(K183, itemNames, 0))</f>
        <v>0</v>
      </c>
      <c r="N183" s="44">
        <f>INDEX(itemMlPerQty, MATCH(K183, itemNames, 0))</f>
        <v>0</v>
      </c>
      <c r="O183" s="44">
        <f t="shared" si="256"/>
        <v>0</v>
      </c>
      <c r="P183" s="44">
        <f t="shared" si="257"/>
        <v>0.70976470949999992</v>
      </c>
      <c r="Q183" s="44">
        <f>MROUND(IF(AND(J183 = "", L183 = ""), I183 * recipe06Scale, IF(ISNA(CONVERT(O183, "kg", L183)), CONVERT(P183 * recipe06Scale, "l", L183), CONVERT(O183 * recipe06Scale, "kg", L183))), roundTo)</f>
        <v>2.25</v>
      </c>
      <c r="R183" s="45">
        <f t="shared" si="258"/>
        <v>0</v>
      </c>
      <c r="S183" s="45">
        <f t="shared" si="259"/>
        <v>0.53232353212499994</v>
      </c>
      <c r="T183" s="44">
        <f t="shared" si="260"/>
        <v>0</v>
      </c>
      <c r="V183" s="72" t="b">
        <f>INDEX(itemPrepMethods, MATCH(K183, itemNames, 0))="chop"</f>
        <v>0</v>
      </c>
      <c r="W183" s="85" t="str">
        <f t="shared" si="261"/>
        <v/>
      </c>
      <c r="X183" s="83" t="str">
        <f t="shared" si="262"/>
        <v/>
      </c>
      <c r="Y183" s="83" t="str">
        <f t="shared" si="263"/>
        <v/>
      </c>
      <c r="Z183" s="72" t="b">
        <f>INDEX(itemPrepMethods, MATCH(K183, itemNames, 0))="soak"</f>
        <v>0</v>
      </c>
      <c r="AA183" s="83" t="str">
        <f t="shared" si="264"/>
        <v/>
      </c>
      <c r="AB183" s="83" t="str">
        <f t="shared" si="265"/>
        <v/>
      </c>
      <c r="AC183" s="83" t="str">
        <f t="shared" si="266"/>
        <v/>
      </c>
    </row>
    <row r="184" spans="1:29" x14ac:dyDescent="0.2">
      <c r="A184" s="89" t="s">
        <v>26</v>
      </c>
      <c r="D184" s="92" t="str">
        <f t="shared" si="255"/>
        <v>grilled tofu</v>
      </c>
      <c r="I184" s="44"/>
      <c r="U184" s="41" t="s">
        <v>149</v>
      </c>
    </row>
    <row r="185" spans="1:29" x14ac:dyDescent="0.2">
      <c r="A185" s="89" t="s">
        <v>26</v>
      </c>
      <c r="D185" s="92" t="str">
        <f t="shared" si="255"/>
        <v>peanut sauce</v>
      </c>
      <c r="I185" s="44"/>
      <c r="U185" s="41" t="s">
        <v>150</v>
      </c>
    </row>
    <row r="186" spans="1:29" ht="15.75" x14ac:dyDescent="0.25">
      <c r="A186" s="86" t="s">
        <v>37</v>
      </c>
      <c r="B186" s="86"/>
      <c r="C186" s="86"/>
      <c r="D186" s="86"/>
      <c r="E186" s="40" t="s">
        <v>161</v>
      </c>
      <c r="F186" s="79" t="s">
        <v>94</v>
      </c>
      <c r="G186" s="79"/>
      <c r="H186" s="44"/>
    </row>
    <row r="187" spans="1:29" ht="24" x14ac:dyDescent="0.2">
      <c r="A187" s="87" t="s">
        <v>46</v>
      </c>
      <c r="B187" s="87"/>
      <c r="C187" s="87"/>
      <c r="D187" s="87"/>
      <c r="E187" s="46" t="s">
        <v>66</v>
      </c>
      <c r="F187" s="44">
        <v>15</v>
      </c>
      <c r="G187" s="44"/>
      <c r="H187" s="44"/>
      <c r="I187" s="47" t="s">
        <v>64</v>
      </c>
      <c r="J187" s="48" t="s">
        <v>65</v>
      </c>
      <c r="K187" s="48" t="s">
        <v>20</v>
      </c>
      <c r="L187" s="49" t="s">
        <v>63</v>
      </c>
      <c r="M187" s="47" t="s">
        <v>173</v>
      </c>
      <c r="N187" s="47" t="s">
        <v>174</v>
      </c>
      <c r="O187" s="47" t="s">
        <v>175</v>
      </c>
      <c r="P187" s="47" t="s">
        <v>176</v>
      </c>
      <c r="Q187" s="50" t="s">
        <v>314</v>
      </c>
      <c r="R187" s="51" t="s">
        <v>134</v>
      </c>
      <c r="S187" s="51" t="s">
        <v>135</v>
      </c>
      <c r="T187" s="52" t="s">
        <v>133</v>
      </c>
      <c r="U187" s="71" t="s">
        <v>27</v>
      </c>
    </row>
    <row r="188" spans="1:29" ht="15.75" thickBot="1" x14ac:dyDescent="0.25">
      <c r="A188" s="88"/>
      <c r="B188" s="88"/>
      <c r="C188" s="88"/>
      <c r="D188" s="88"/>
      <c r="E188" s="46" t="s">
        <v>67</v>
      </c>
      <c r="F188" s="44">
        <v>10</v>
      </c>
      <c r="G188" s="44"/>
      <c r="H188" s="56"/>
    </row>
    <row r="189" spans="1:29" ht="15.75" thickBot="1" x14ac:dyDescent="0.25">
      <c r="A189" s="89" t="s">
        <v>26</v>
      </c>
      <c r="B189" s="90">
        <f t="shared" ref="B189:B196" si="267">Q189</f>
        <v>3.25</v>
      </c>
      <c r="C189" s="91" t="str">
        <f t="shared" ref="C189:C196" si="268">IF(L189="","",L189)</f>
        <v>tbs</v>
      </c>
      <c r="D189" s="92" t="str">
        <f t="shared" ref="D189:D198" si="269">_xlfn.CONCAT(K189, U189)</f>
        <v>minced ginger</v>
      </c>
      <c r="E189" s="46" t="s">
        <v>19</v>
      </c>
      <c r="F189" s="54">
        <f>F188/F187</f>
        <v>0.66666666666666663</v>
      </c>
      <c r="G189" s="55" t="s">
        <v>181</v>
      </c>
      <c r="I189" s="57">
        <v>5</v>
      </c>
      <c r="J189" s="58" t="s">
        <v>17</v>
      </c>
      <c r="K189" s="58" t="s">
        <v>7</v>
      </c>
      <c r="L189" s="59" t="s">
        <v>17</v>
      </c>
      <c r="M189" s="44">
        <f t="shared" ref="M189:M196" si="270">INDEX(itemGPerQty, MATCH(K189, itemNames, 0))</f>
        <v>0</v>
      </c>
      <c r="N189" s="44">
        <f t="shared" ref="N189:N196" si="271">INDEX(itemMlPerQty, MATCH(K189, itemNames, 0))</f>
        <v>0</v>
      </c>
      <c r="O189" s="44">
        <f t="shared" ref="O189:O196" si="272">IF(J189 = "", I189 * M189, IF(ISNA(CONVERT(I189, J189, "kg")), CONVERT(I189, J189, "l") * IF(N189 &lt;&gt; 0, M189 / N189, 0), CONVERT(I189, J189, "kg")))</f>
        <v>0</v>
      </c>
      <c r="P189" s="44">
        <f t="shared" ref="P189:P196" si="273">IF(J189 = "", I189 * N189, IF(ISNA(CONVERT(I189, J189, "l")), CONVERT(I189, J189, "kg") * IF(M189 &lt;&gt; 0, N189 / M189, 0), CONVERT(I189, J189, "l")))</f>
        <v>7.3933823906250001E-2</v>
      </c>
      <c r="Q189" s="44">
        <f>MROUND(IF(AND(J189 = "", L189 = ""), I189 * recipe07Scale, IF(ISNA(CONVERT(O189, "kg", L189)), CONVERT(P189 * recipe07Scale, "l", L189), CONVERT(O189 * recipe07Scale, "kg", L189))), roundTo)</f>
        <v>3.25</v>
      </c>
      <c r="R189" s="45">
        <f t="shared" ref="R189:R196" si="274">IF(L189 = "", Q189 * M189, IF(ISNA(CONVERT(Q189, L189, "kg")), CONVERT(Q189, L189, "l") * IF(N189 &lt;&gt; 0, M189 / N189, 0), CONVERT(Q189, L189, "kg")))</f>
        <v>0</v>
      </c>
      <c r="S189" s="45">
        <f t="shared" ref="S189:S196" si="275">IF(R189 = 0, IF(L189 = "", Q189 * N189, IF(ISNA(CONVERT(Q189, L189, "l")), CONVERT(Q189, L189, "kg") * IF(M189 &lt;&gt; 0, N189 / M189, 0), CONVERT(Q189, L189, "l"))), 0)</f>
        <v>4.8056985539062499E-2</v>
      </c>
      <c r="T189" s="44">
        <f t="shared" ref="T189:T196" si="276">IF(AND(R189 = 0, S189 = 0, J189 = "", L189 = ""), Q189, 0)</f>
        <v>0</v>
      </c>
      <c r="V189" s="72" t="b">
        <f>INDEX(itemPrepMethods, MATCH(K189, itemNames, 0))="chop"</f>
        <v>1</v>
      </c>
      <c r="W189" s="85">
        <f t="shared" ref="W189:W198" si="277">IF(V189, Q189, "")</f>
        <v>3.25</v>
      </c>
      <c r="X189" s="83" t="str">
        <f t="shared" ref="X189:X198" si="278">IF(V189, IF(L189 = "", "", L189), "")</f>
        <v>tbs</v>
      </c>
      <c r="Y189" s="83" t="str">
        <f t="shared" ref="Y189:Y198" si="279">IF(V189, K189, "")</f>
        <v>minced ginger</v>
      </c>
      <c r="Z189" s="72" t="b">
        <f>INDEX(itemPrepMethods, MATCH(K189, itemNames, 0))="soak"</f>
        <v>0</v>
      </c>
      <c r="AA189" s="83" t="str">
        <f t="shared" ref="AA189:AA198" si="280">IF(Z189, Q189, "")</f>
        <v/>
      </c>
      <c r="AB189" s="83" t="str">
        <f t="shared" ref="AB189:AB198" si="281">IF(Z189, IF(L189 = "", "", L189), "")</f>
        <v/>
      </c>
      <c r="AC189" s="83" t="str">
        <f t="shared" ref="AC189:AC198" si="282">IF(Z189, K189, "")</f>
        <v/>
      </c>
    </row>
    <row r="190" spans="1:29" x14ac:dyDescent="0.2">
      <c r="A190" s="89" t="s">
        <v>26</v>
      </c>
      <c r="B190" s="90">
        <f t="shared" si="267"/>
        <v>6.75</v>
      </c>
      <c r="C190" s="91" t="str">
        <f t="shared" si="268"/>
        <v/>
      </c>
      <c r="D190" s="92" t="str">
        <f t="shared" si="269"/>
        <v>thinly sliced carrots</v>
      </c>
      <c r="I190" s="57">
        <v>10</v>
      </c>
      <c r="J190" s="58"/>
      <c r="K190" s="58" t="s">
        <v>72</v>
      </c>
      <c r="L190" s="59"/>
      <c r="M190" s="44">
        <f t="shared" si="270"/>
        <v>0</v>
      </c>
      <c r="N190" s="44">
        <f t="shared" si="271"/>
        <v>0</v>
      </c>
      <c r="O190" s="44">
        <f t="shared" si="272"/>
        <v>0</v>
      </c>
      <c r="P190" s="44">
        <f t="shared" si="273"/>
        <v>0</v>
      </c>
      <c r="Q190" s="44">
        <f>MROUND(IF(AND(J190 = "", L190 = ""), I190 * recipe07Scale, IF(ISNA(CONVERT(O190, "kg", L190)), CONVERT(P190 * recipe07Scale, "l", L190), CONVERT(O190 * recipe07Scale, "kg", L190))), roundTo)</f>
        <v>6.75</v>
      </c>
      <c r="R190" s="45">
        <f t="shared" si="274"/>
        <v>0</v>
      </c>
      <c r="S190" s="45">
        <f t="shared" si="275"/>
        <v>0</v>
      </c>
      <c r="T190" s="44">
        <f t="shared" si="276"/>
        <v>6.75</v>
      </c>
      <c r="V190" s="72" t="b">
        <f>INDEX(itemPrepMethods, MATCH(K190, itemNames, 0))="chop"</f>
        <v>1</v>
      </c>
      <c r="W190" s="85">
        <f t="shared" si="277"/>
        <v>6.75</v>
      </c>
      <c r="X190" s="83" t="str">
        <f t="shared" si="278"/>
        <v/>
      </c>
      <c r="Y190" s="83" t="str">
        <f t="shared" si="279"/>
        <v>thinly sliced carrots</v>
      </c>
      <c r="Z190" s="72" t="b">
        <f>INDEX(itemPrepMethods, MATCH(K190, itemNames, 0))="soak"</f>
        <v>0</v>
      </c>
      <c r="AA190" s="83" t="str">
        <f t="shared" si="280"/>
        <v/>
      </c>
      <c r="AB190" s="83" t="str">
        <f t="shared" si="281"/>
        <v/>
      </c>
      <c r="AC190" s="83" t="str">
        <f t="shared" si="282"/>
        <v/>
      </c>
    </row>
    <row r="191" spans="1:29" x14ac:dyDescent="0.2">
      <c r="A191" s="89" t="s">
        <v>26</v>
      </c>
      <c r="B191" s="90">
        <f t="shared" si="267"/>
        <v>3.25</v>
      </c>
      <c r="C191" s="91" t="str">
        <f t="shared" si="268"/>
        <v/>
      </c>
      <c r="D191" s="92" t="str">
        <f t="shared" si="269"/>
        <v>thinly sliced celery stalks</v>
      </c>
      <c r="I191" s="57">
        <v>5</v>
      </c>
      <c r="J191" s="58"/>
      <c r="K191" s="58" t="s">
        <v>73</v>
      </c>
      <c r="L191" s="59"/>
      <c r="M191" s="44">
        <f t="shared" si="270"/>
        <v>0</v>
      </c>
      <c r="N191" s="44">
        <f t="shared" si="271"/>
        <v>0</v>
      </c>
      <c r="O191" s="44">
        <f t="shared" si="272"/>
        <v>0</v>
      </c>
      <c r="P191" s="44">
        <f t="shared" si="273"/>
        <v>0</v>
      </c>
      <c r="Q191" s="44">
        <f>MROUND(IF(AND(J191 = "", L191 = ""), I191 * recipe07Scale, IF(ISNA(CONVERT(O191, "kg", L191)), CONVERT(P191 * recipe07Scale, "l", L191), CONVERT(O191 * recipe07Scale, "kg", L191))), roundTo)</f>
        <v>3.25</v>
      </c>
      <c r="R191" s="45">
        <f t="shared" si="274"/>
        <v>0</v>
      </c>
      <c r="S191" s="45">
        <f t="shared" si="275"/>
        <v>0</v>
      </c>
      <c r="T191" s="44">
        <f t="shared" si="276"/>
        <v>3.25</v>
      </c>
      <c r="V191" s="72" t="b">
        <f>INDEX(itemPrepMethods, MATCH(K191, itemNames, 0))="chop"</f>
        <v>1</v>
      </c>
      <c r="W191" s="85">
        <f t="shared" si="277"/>
        <v>3.25</v>
      </c>
      <c r="X191" s="83" t="str">
        <f t="shared" si="278"/>
        <v/>
      </c>
      <c r="Y191" s="83" t="str">
        <f t="shared" si="279"/>
        <v>thinly sliced celery stalks</v>
      </c>
      <c r="Z191" s="72" t="b">
        <f>INDEX(itemPrepMethods, MATCH(K191, itemNames, 0))="soak"</f>
        <v>0</v>
      </c>
      <c r="AA191" s="83" t="str">
        <f t="shared" si="280"/>
        <v/>
      </c>
      <c r="AB191" s="83" t="str">
        <f t="shared" si="281"/>
        <v/>
      </c>
      <c r="AC191" s="83" t="str">
        <f t="shared" si="282"/>
        <v/>
      </c>
    </row>
    <row r="192" spans="1:29" x14ac:dyDescent="0.2">
      <c r="A192" s="89" t="s">
        <v>26</v>
      </c>
      <c r="B192" s="90">
        <f t="shared" si="267"/>
        <v>13.25</v>
      </c>
      <c r="C192" s="91" t="str">
        <f t="shared" si="268"/>
        <v/>
      </c>
      <c r="D192" s="92" t="str">
        <f t="shared" si="269"/>
        <v>thinly sliced white cabbage leaves</v>
      </c>
      <c r="I192" s="57">
        <v>20</v>
      </c>
      <c r="J192" s="58"/>
      <c r="K192" s="58" t="s">
        <v>117</v>
      </c>
      <c r="L192" s="59"/>
      <c r="M192" s="44">
        <f t="shared" si="270"/>
        <v>0</v>
      </c>
      <c r="N192" s="44">
        <f t="shared" si="271"/>
        <v>0</v>
      </c>
      <c r="O192" s="44">
        <f t="shared" si="272"/>
        <v>0</v>
      </c>
      <c r="P192" s="44">
        <f t="shared" si="273"/>
        <v>0</v>
      </c>
      <c r="Q192" s="44">
        <f>MROUND(IF(AND(J192 = "", L192 = ""), I192 * recipe07Scale, IF(ISNA(CONVERT(O192, "kg", L192)), CONVERT(P192 * recipe07Scale, "l", L192), CONVERT(O192 * recipe07Scale, "kg", L192))), roundTo)</f>
        <v>13.25</v>
      </c>
      <c r="R192" s="65">
        <f t="shared" si="274"/>
        <v>0</v>
      </c>
      <c r="S192" s="45">
        <f t="shared" si="275"/>
        <v>0</v>
      </c>
      <c r="T192" s="44">
        <f t="shared" si="276"/>
        <v>13.25</v>
      </c>
      <c r="V192" s="72" t="b">
        <f>INDEX(itemPrepMethods, MATCH(K192, itemNames, 0))="chop"</f>
        <v>1</v>
      </c>
      <c r="W192" s="85">
        <f t="shared" si="277"/>
        <v>13.25</v>
      </c>
      <c r="X192" s="83" t="str">
        <f t="shared" si="278"/>
        <v/>
      </c>
      <c r="Y192" s="83" t="str">
        <f t="shared" si="279"/>
        <v>thinly sliced white cabbage leaves</v>
      </c>
      <c r="Z192" s="72" t="b">
        <f>INDEX(itemPrepMethods, MATCH(K192, itemNames, 0))="soak"</f>
        <v>0</v>
      </c>
      <c r="AA192" s="83" t="str">
        <f t="shared" si="280"/>
        <v/>
      </c>
      <c r="AB192" s="83" t="str">
        <f t="shared" si="281"/>
        <v/>
      </c>
      <c r="AC192" s="83" t="str">
        <f t="shared" si="282"/>
        <v/>
      </c>
    </row>
    <row r="193" spans="1:29" x14ac:dyDescent="0.2">
      <c r="A193" s="89" t="s">
        <v>26</v>
      </c>
      <c r="B193" s="90">
        <f t="shared" si="267"/>
        <v>15.5</v>
      </c>
      <c r="C193" s="91" t="str">
        <f t="shared" si="268"/>
        <v>cup</v>
      </c>
      <c r="D193" s="92" t="str">
        <f t="shared" si="269"/>
        <v>vegetable stock</v>
      </c>
      <c r="I193" s="57">
        <v>5.5</v>
      </c>
      <c r="J193" s="58" t="s">
        <v>68</v>
      </c>
      <c r="K193" s="58" t="s">
        <v>69</v>
      </c>
      <c r="L193" s="59" t="s">
        <v>18</v>
      </c>
      <c r="M193" s="44">
        <f t="shared" si="270"/>
        <v>0</v>
      </c>
      <c r="N193" s="44">
        <f t="shared" si="271"/>
        <v>0</v>
      </c>
      <c r="O193" s="44">
        <f t="shared" si="272"/>
        <v>0</v>
      </c>
      <c r="P193" s="44">
        <f t="shared" si="273"/>
        <v>5.5</v>
      </c>
      <c r="Q193" s="44">
        <f>MROUND(IF(AND(J193 = "", L193 = ""), I193 * recipe07Scale, IF(ISNA(CONVERT(O193, "kg", L193)), CONVERT(P193 * recipe07Scale, "l", L193), CONVERT(O193 * recipe07Scale, "kg", L193))), roundTo)</f>
        <v>15.5</v>
      </c>
      <c r="R193" s="45">
        <f t="shared" si="274"/>
        <v>0</v>
      </c>
      <c r="S193" s="45">
        <f t="shared" si="275"/>
        <v>3.6671176657499998</v>
      </c>
      <c r="T193" s="44">
        <f t="shared" si="276"/>
        <v>0</v>
      </c>
      <c r="V193" s="72" t="b">
        <f>INDEX(itemPrepMethods, MATCH(K193, itemNames, 0))="chop"</f>
        <v>0</v>
      </c>
      <c r="W193" s="85" t="str">
        <f t="shared" si="277"/>
        <v/>
      </c>
      <c r="X193" s="83" t="str">
        <f t="shared" si="278"/>
        <v/>
      </c>
      <c r="Y193" s="83" t="str">
        <f t="shared" si="279"/>
        <v/>
      </c>
      <c r="Z193" s="72" t="b">
        <f>INDEX(itemPrepMethods, MATCH(K193, itemNames, 0))="soak"</f>
        <v>0</v>
      </c>
      <c r="AA193" s="83" t="str">
        <f t="shared" si="280"/>
        <v/>
      </c>
      <c r="AB193" s="83" t="str">
        <f t="shared" si="281"/>
        <v/>
      </c>
      <c r="AC193" s="83" t="str">
        <f t="shared" si="282"/>
        <v/>
      </c>
    </row>
    <row r="194" spans="1:29" x14ac:dyDescent="0.2">
      <c r="A194" s="89" t="s">
        <v>26</v>
      </c>
      <c r="B194" s="90">
        <f t="shared" si="267"/>
        <v>0.75</v>
      </c>
      <c r="C194" s="91" t="str">
        <f t="shared" si="268"/>
        <v>kg</v>
      </c>
      <c r="D194" s="92" t="str">
        <f t="shared" si="269"/>
        <v>tofu, cut into small cubes</v>
      </c>
      <c r="I194" s="57">
        <v>1</v>
      </c>
      <c r="J194" s="58" t="s">
        <v>13</v>
      </c>
      <c r="K194" s="58" t="s">
        <v>85</v>
      </c>
      <c r="L194" s="59" t="s">
        <v>13</v>
      </c>
      <c r="M194" s="44">
        <f t="shared" si="270"/>
        <v>0</v>
      </c>
      <c r="N194" s="44">
        <f t="shared" si="271"/>
        <v>0</v>
      </c>
      <c r="O194" s="44">
        <f t="shared" si="272"/>
        <v>1</v>
      </c>
      <c r="P194" s="44">
        <f t="shared" si="273"/>
        <v>0</v>
      </c>
      <c r="Q194" s="44">
        <f>MROUND(IF(AND(J194 = "", L194 = ""), I194 * recipe07Scale, IF(ISNA(CONVERT(O194, "kg", L194)), CONVERT(P194 * recipe07Scale, "l", L194), CONVERT(O194 * recipe07Scale, "kg", L194))), roundTo)</f>
        <v>0.75</v>
      </c>
      <c r="R194" s="45">
        <f t="shared" si="274"/>
        <v>0.75</v>
      </c>
      <c r="S194" s="45">
        <f t="shared" si="275"/>
        <v>0</v>
      </c>
      <c r="T194" s="44">
        <f t="shared" si="276"/>
        <v>0</v>
      </c>
      <c r="V194" s="72" t="b">
        <f>INDEX(itemPrepMethods, MATCH(K194, itemNames, 0))="chop"</f>
        <v>1</v>
      </c>
      <c r="W194" s="85">
        <f t="shared" si="277"/>
        <v>0.75</v>
      </c>
      <c r="X194" s="83" t="str">
        <f t="shared" si="278"/>
        <v>kg</v>
      </c>
      <c r="Y194" s="83" t="str">
        <f t="shared" si="279"/>
        <v>tofu, cut into small cubes</v>
      </c>
      <c r="Z194" s="72" t="b">
        <f>INDEX(itemPrepMethods, MATCH(K194, itemNames, 0))="soak"</f>
        <v>0</v>
      </c>
      <c r="AA194" s="83" t="str">
        <f t="shared" si="280"/>
        <v/>
      </c>
      <c r="AB194" s="83" t="str">
        <f t="shared" si="281"/>
        <v/>
      </c>
      <c r="AC194" s="83" t="str">
        <f t="shared" si="282"/>
        <v/>
      </c>
    </row>
    <row r="195" spans="1:29" x14ac:dyDescent="0.2">
      <c r="A195" s="89" t="s">
        <v>26</v>
      </c>
      <c r="B195" s="90">
        <f t="shared" si="267"/>
        <v>46.75</v>
      </c>
      <c r="C195" s="91" t="str">
        <f t="shared" si="268"/>
        <v>g</v>
      </c>
      <c r="D195" s="92" t="str">
        <f t="shared" si="269"/>
        <v>wakame</v>
      </c>
      <c r="I195" s="57">
        <v>70</v>
      </c>
      <c r="J195" s="58" t="s">
        <v>0</v>
      </c>
      <c r="K195" s="58" t="s">
        <v>70</v>
      </c>
      <c r="L195" s="59" t="s">
        <v>0</v>
      </c>
      <c r="M195" s="44">
        <f t="shared" si="270"/>
        <v>0</v>
      </c>
      <c r="N195" s="44">
        <f t="shared" si="271"/>
        <v>0</v>
      </c>
      <c r="O195" s="44">
        <f t="shared" si="272"/>
        <v>7.0000000000000007E-2</v>
      </c>
      <c r="P195" s="44">
        <f t="shared" si="273"/>
        <v>0</v>
      </c>
      <c r="Q195" s="44">
        <f>MROUND(IF(AND(J195 = "", L195 = ""), I195 * recipe07Scale, IF(ISNA(CONVERT(O195, "kg", L195)), CONVERT(P195 * recipe07Scale, "l", L195), CONVERT(O195 * recipe07Scale, "kg", L195))), roundTo)</f>
        <v>46.75</v>
      </c>
      <c r="R195" s="45">
        <f t="shared" si="274"/>
        <v>4.675E-2</v>
      </c>
      <c r="S195" s="45">
        <f t="shared" si="275"/>
        <v>0</v>
      </c>
      <c r="T195" s="44">
        <f t="shared" si="276"/>
        <v>0</v>
      </c>
      <c r="V195" s="72" t="b">
        <f>INDEX(itemPrepMethods, MATCH(K195, itemNames, 0))="chop"</f>
        <v>0</v>
      </c>
      <c r="W195" s="85" t="str">
        <f t="shared" si="277"/>
        <v/>
      </c>
      <c r="X195" s="83" t="str">
        <f t="shared" si="278"/>
        <v/>
      </c>
      <c r="Y195" s="83" t="str">
        <f t="shared" si="279"/>
        <v/>
      </c>
      <c r="Z195" s="72" t="b">
        <f>INDEX(itemPrepMethods, MATCH(K195, itemNames, 0))="soak"</f>
        <v>0</v>
      </c>
      <c r="AA195" s="83" t="str">
        <f t="shared" si="280"/>
        <v/>
      </c>
      <c r="AB195" s="83" t="str">
        <f t="shared" si="281"/>
        <v/>
      </c>
      <c r="AC195" s="83" t="str">
        <f t="shared" si="282"/>
        <v/>
      </c>
    </row>
    <row r="196" spans="1:29" x14ac:dyDescent="0.2">
      <c r="A196" s="89" t="s">
        <v>26</v>
      </c>
      <c r="B196" s="90">
        <f t="shared" si="267"/>
        <v>3.25</v>
      </c>
      <c r="C196" s="91" t="str">
        <f t="shared" si="268"/>
        <v>tbs</v>
      </c>
      <c r="D196" s="92" t="str">
        <f t="shared" si="269"/>
        <v>miso</v>
      </c>
      <c r="I196" s="57">
        <v>5</v>
      </c>
      <c r="J196" s="58" t="s">
        <v>17</v>
      </c>
      <c r="K196" s="58" t="s">
        <v>71</v>
      </c>
      <c r="L196" s="59" t="s">
        <v>17</v>
      </c>
      <c r="M196" s="44">
        <f t="shared" si="270"/>
        <v>0</v>
      </c>
      <c r="N196" s="44">
        <f t="shared" si="271"/>
        <v>0</v>
      </c>
      <c r="O196" s="44">
        <f t="shared" si="272"/>
        <v>0</v>
      </c>
      <c r="P196" s="44">
        <f t="shared" si="273"/>
        <v>7.3933823906250001E-2</v>
      </c>
      <c r="Q196" s="44">
        <f>MROUND(IF(AND(J196 = "", L196 = ""), I196 * recipe07Scale, IF(ISNA(CONVERT(O196, "kg", L196)), CONVERT(P196 * recipe07Scale, "l", L196), CONVERT(O196 * recipe07Scale, "kg", L196))), roundTo)</f>
        <v>3.25</v>
      </c>
      <c r="R196" s="45">
        <f t="shared" si="274"/>
        <v>0</v>
      </c>
      <c r="S196" s="45">
        <f t="shared" si="275"/>
        <v>4.8056985539062499E-2</v>
      </c>
      <c r="T196" s="44">
        <f t="shared" si="276"/>
        <v>0</v>
      </c>
      <c r="V196" s="72" t="b">
        <f>INDEX(itemPrepMethods, MATCH(K196, itemNames, 0))="chop"</f>
        <v>0</v>
      </c>
      <c r="W196" s="85" t="str">
        <f t="shared" si="277"/>
        <v/>
      </c>
      <c r="X196" s="83" t="str">
        <f t="shared" si="278"/>
        <v/>
      </c>
      <c r="Y196" s="83" t="str">
        <f t="shared" si="279"/>
        <v/>
      </c>
      <c r="Z196" s="72" t="b">
        <f>INDEX(itemPrepMethods, MATCH(K196, itemNames, 0))="soak"</f>
        <v>0</v>
      </c>
      <c r="AA196" s="83" t="str">
        <f t="shared" si="280"/>
        <v/>
      </c>
      <c r="AB196" s="83" t="str">
        <f t="shared" si="281"/>
        <v/>
      </c>
      <c r="AC196" s="83" t="str">
        <f t="shared" si="282"/>
        <v/>
      </c>
    </row>
    <row r="197" spans="1:29" x14ac:dyDescent="0.2">
      <c r="A197" s="89" t="s">
        <v>26</v>
      </c>
      <c r="D197" s="92" t="str">
        <f t="shared" si="269"/>
        <v>salt, to taste</v>
      </c>
      <c r="I197" s="44"/>
      <c r="K197" s="58" t="s">
        <v>12</v>
      </c>
      <c r="U197" s="43" t="s">
        <v>333</v>
      </c>
      <c r="V197" s="72" t="b">
        <f>INDEX(itemPrepMethods, MATCH(K197, itemNames, 0))="chop"</f>
        <v>0</v>
      </c>
      <c r="W197" s="85" t="str">
        <f t="shared" si="277"/>
        <v/>
      </c>
      <c r="X197" s="83" t="str">
        <f t="shared" si="278"/>
        <v/>
      </c>
      <c r="Y197" s="83" t="str">
        <f t="shared" si="279"/>
        <v/>
      </c>
      <c r="Z197" s="72" t="b">
        <f>INDEX(itemPrepMethods, MATCH(K197, itemNames, 0))="soak"</f>
        <v>0</v>
      </c>
      <c r="AA197" s="83" t="str">
        <f t="shared" si="280"/>
        <v/>
      </c>
      <c r="AB197" s="83" t="str">
        <f t="shared" si="281"/>
        <v/>
      </c>
      <c r="AC197" s="83" t="str">
        <f t="shared" si="282"/>
        <v/>
      </c>
    </row>
    <row r="198" spans="1:29" x14ac:dyDescent="0.2">
      <c r="A198" s="89" t="s">
        <v>26</v>
      </c>
      <c r="D198" s="92" t="str">
        <f t="shared" si="269"/>
        <v>ground black pepper, to taste</v>
      </c>
      <c r="I198" s="44"/>
      <c r="K198" s="58" t="s">
        <v>93</v>
      </c>
      <c r="U198" s="43" t="s">
        <v>333</v>
      </c>
      <c r="V198" s="72" t="b">
        <f>INDEX(itemPrepMethods, MATCH(K198, itemNames, 0))="chop"</f>
        <v>0</v>
      </c>
      <c r="W198" s="85" t="str">
        <f t="shared" si="277"/>
        <v/>
      </c>
      <c r="X198" s="83" t="str">
        <f t="shared" si="278"/>
        <v/>
      </c>
      <c r="Y198" s="83" t="str">
        <f t="shared" si="279"/>
        <v/>
      </c>
      <c r="Z198" s="72" t="b">
        <f>INDEX(itemPrepMethods, MATCH(K198, itemNames, 0))="soak"</f>
        <v>0</v>
      </c>
      <c r="AA198" s="83" t="str">
        <f t="shared" si="280"/>
        <v/>
      </c>
      <c r="AB198" s="83" t="str">
        <f t="shared" si="281"/>
        <v/>
      </c>
      <c r="AC198" s="83" t="str">
        <f t="shared" si="282"/>
        <v/>
      </c>
    </row>
    <row r="199" spans="1:29" x14ac:dyDescent="0.2">
      <c r="A199" s="93"/>
      <c r="B199" s="93"/>
      <c r="C199" s="93"/>
      <c r="D199" s="93"/>
      <c r="I199" s="44"/>
      <c r="L199" s="41"/>
      <c r="M199" s="41"/>
      <c r="N199" s="41"/>
      <c r="O199" s="41"/>
      <c r="P199" s="41"/>
      <c r="U199" s="43"/>
    </row>
    <row r="200" spans="1:29" x14ac:dyDescent="0.2">
      <c r="A200" s="89"/>
      <c r="C200" s="105" t="s">
        <v>206</v>
      </c>
      <c r="D200" s="107" t="s">
        <v>215</v>
      </c>
      <c r="I200" s="44"/>
      <c r="L200" s="41"/>
      <c r="M200" s="41"/>
      <c r="N200" s="41"/>
      <c r="O200" s="41"/>
      <c r="P200" s="41"/>
      <c r="U200" s="43"/>
    </row>
    <row r="201" spans="1:29" x14ac:dyDescent="0.2">
      <c r="A201" s="89"/>
      <c r="C201" s="105" t="s">
        <v>207</v>
      </c>
      <c r="D201" s="107" t="s">
        <v>216</v>
      </c>
      <c r="I201" s="44"/>
      <c r="L201" s="41"/>
      <c r="M201" s="41"/>
      <c r="N201" s="41"/>
      <c r="O201" s="41"/>
      <c r="P201" s="41"/>
      <c r="U201" s="43"/>
    </row>
    <row r="202" spans="1:29" x14ac:dyDescent="0.2">
      <c r="A202" s="89"/>
      <c r="C202" s="105" t="s">
        <v>208</v>
      </c>
      <c r="D202" s="107" t="s">
        <v>217</v>
      </c>
      <c r="I202" s="44"/>
      <c r="L202" s="41"/>
      <c r="M202" s="41"/>
      <c r="N202" s="41"/>
      <c r="O202" s="41"/>
      <c r="P202" s="41"/>
      <c r="U202" s="43"/>
    </row>
    <row r="203" spans="1:29" ht="30" x14ac:dyDescent="0.2">
      <c r="A203" s="89"/>
      <c r="C203" s="105" t="s">
        <v>209</v>
      </c>
      <c r="D203" s="107" t="s">
        <v>218</v>
      </c>
      <c r="I203" s="44"/>
      <c r="L203" s="41"/>
      <c r="M203" s="41"/>
      <c r="N203" s="41"/>
      <c r="O203" s="41"/>
      <c r="P203" s="41"/>
      <c r="U203" s="43"/>
    </row>
    <row r="204" spans="1:29" ht="30" x14ac:dyDescent="0.2">
      <c r="A204" s="89"/>
      <c r="C204" s="105" t="s">
        <v>210</v>
      </c>
      <c r="D204" s="107" t="s">
        <v>219</v>
      </c>
      <c r="I204" s="44"/>
      <c r="L204" s="41"/>
      <c r="M204" s="41"/>
      <c r="N204" s="41"/>
      <c r="O204" s="41"/>
      <c r="P204" s="41"/>
      <c r="U204" s="43"/>
    </row>
    <row r="205" spans="1:29" ht="30" x14ac:dyDescent="0.2">
      <c r="A205" s="89"/>
      <c r="C205" s="105" t="s">
        <v>211</v>
      </c>
      <c r="D205" s="107" t="s">
        <v>220</v>
      </c>
      <c r="I205" s="44"/>
      <c r="L205" s="41"/>
      <c r="M205" s="41"/>
      <c r="N205" s="41"/>
      <c r="O205" s="41"/>
      <c r="P205" s="41"/>
      <c r="U205" s="43"/>
    </row>
    <row r="206" spans="1:29" ht="15.75" x14ac:dyDescent="0.25">
      <c r="A206" s="86" t="s">
        <v>38</v>
      </c>
      <c r="B206" s="86"/>
      <c r="C206" s="86"/>
      <c r="D206" s="86"/>
      <c r="E206" s="40" t="s">
        <v>162</v>
      </c>
      <c r="F206" s="81" t="s">
        <v>90</v>
      </c>
      <c r="G206" s="81"/>
      <c r="H206" s="44"/>
    </row>
    <row r="207" spans="1:29" ht="24" x14ac:dyDescent="0.2">
      <c r="A207" s="87" t="s">
        <v>47</v>
      </c>
      <c r="B207" s="87"/>
      <c r="C207" s="87"/>
      <c r="D207" s="87"/>
      <c r="E207" s="46" t="s">
        <v>66</v>
      </c>
      <c r="F207" s="44">
        <v>21</v>
      </c>
      <c r="G207" s="44"/>
      <c r="H207" s="44"/>
      <c r="I207" s="47" t="s">
        <v>64</v>
      </c>
      <c r="J207" s="48" t="s">
        <v>65</v>
      </c>
      <c r="K207" s="48" t="s">
        <v>20</v>
      </c>
      <c r="L207" s="49" t="s">
        <v>63</v>
      </c>
      <c r="M207" s="47" t="s">
        <v>173</v>
      </c>
      <c r="N207" s="47" t="s">
        <v>174</v>
      </c>
      <c r="O207" s="47" t="s">
        <v>175</v>
      </c>
      <c r="P207" s="47" t="s">
        <v>176</v>
      </c>
      <c r="Q207" s="50" t="s">
        <v>314</v>
      </c>
      <c r="R207" s="51" t="s">
        <v>134</v>
      </c>
      <c r="S207" s="51" t="s">
        <v>135</v>
      </c>
      <c r="T207" s="52" t="s">
        <v>133</v>
      </c>
      <c r="U207" s="71" t="s">
        <v>27</v>
      </c>
    </row>
    <row r="208" spans="1:29" ht="16.5" thickBot="1" x14ac:dyDescent="0.25">
      <c r="A208" s="87"/>
      <c r="B208" s="87"/>
      <c r="C208" s="87"/>
      <c r="D208" s="87"/>
      <c r="E208" s="46" t="s">
        <v>67</v>
      </c>
      <c r="F208" s="44">
        <v>10</v>
      </c>
      <c r="G208" s="44"/>
      <c r="H208" s="56"/>
      <c r="I208" s="47"/>
      <c r="J208" s="48"/>
      <c r="K208" s="48"/>
      <c r="L208" s="49"/>
      <c r="M208" s="47"/>
      <c r="N208" s="47"/>
      <c r="O208" s="47"/>
      <c r="P208" s="47"/>
      <c r="U208" s="53"/>
    </row>
    <row r="209" spans="1:29" ht="15.75" thickBot="1" x14ac:dyDescent="0.25">
      <c r="A209" s="89" t="s">
        <v>26</v>
      </c>
      <c r="B209" s="90">
        <f t="shared" ref="B209:B220" si="283">Q209</f>
        <v>3.5</v>
      </c>
      <c r="C209" s="91" t="str">
        <f t="shared" ref="C209:C221" si="284">IF(L209="","",L209)</f>
        <v>cup</v>
      </c>
      <c r="D209" s="92" t="str">
        <f t="shared" ref="D209:D221" si="285">_xlfn.CONCAT(K209, U209)</f>
        <v>red lentils, soaked by kitchen manager the night before (rinse and drain first)</v>
      </c>
      <c r="E209" s="46" t="s">
        <v>19</v>
      </c>
      <c r="F209" s="54">
        <f>F208/F207</f>
        <v>0.47619047619047616</v>
      </c>
      <c r="G209" s="55" t="s">
        <v>182</v>
      </c>
      <c r="I209" s="66">
        <v>7.5</v>
      </c>
      <c r="J209" s="58" t="s">
        <v>18</v>
      </c>
      <c r="K209" s="58" t="s">
        <v>52</v>
      </c>
      <c r="L209" s="59" t="s">
        <v>18</v>
      </c>
      <c r="M209" s="44">
        <f t="shared" ref="M209:M220" si="286">INDEX(itemGPerQty, MATCH(K209, itemNames, 0))</f>
        <v>0.80800000000000005</v>
      </c>
      <c r="N209" s="44">
        <f t="shared" ref="N209:N220" si="287">INDEX(itemMlPerQty, MATCH(K209, itemNames, 0))</f>
        <v>0.946353</v>
      </c>
      <c r="O209" s="44">
        <f t="shared" ref="O209:O220" si="288">IF(J209 = "", I209 * M209, IF(ISNA(CONVERT(I209, J209, "kg")), CONVERT(I209, J209, "l") * IF(N209 &lt;&gt; 0, M209 / N209, 0), CONVERT(I209, J209, "kg")))</f>
        <v>1.5149999135523426</v>
      </c>
      <c r="P209" s="44">
        <f t="shared" ref="P209:P220" si="289">IF(J209 = "", I209 * N209, IF(ISNA(CONVERT(I209, J209, "l")), CONVERT(I209, J209, "kg") * IF(M209 &lt;&gt; 0, N209 / M209, 0), CONVERT(I209, J209, "l")))</f>
        <v>1.77441177375</v>
      </c>
      <c r="Q209" s="44">
        <f>MROUND(IF(AND(J209 = "", L209 = ""), I209 * recipe08Scale, IF(ISNA(CONVERT(O209, "kg", L209)), CONVERT(P209 * recipe08Scale, "l", L209), CONVERT(O209 * recipe08Scale, "kg", L209))), roundTo)</f>
        <v>3.5</v>
      </c>
      <c r="R209" s="45">
        <f t="shared" ref="R209:R220" si="290">IF(L209 = "", Q209 * M209, IF(ISNA(CONVERT(Q209, L209, "kg")), CONVERT(Q209, L209, "l") * IF(N209 &lt;&gt; 0, M209 / N209, 0), CONVERT(Q209, L209, "kg")))</f>
        <v>0.70699995965775986</v>
      </c>
      <c r="S209" s="45">
        <f t="shared" ref="S209:S220" si="291">IF(R209 = 0, IF(L209 = "", Q209 * N209, IF(ISNA(CONVERT(Q209, L209, "l")), CONVERT(Q209, L209, "kg") * IF(M209 &lt;&gt; 0, N209 / M209, 0), CONVERT(Q209, L209, "l"))), 0)</f>
        <v>0</v>
      </c>
      <c r="T209" s="44">
        <f t="shared" ref="T209:T220" si="292">IF(AND(R209 = 0, S209 = 0, J209 = "", L209 = ""), Q209, 0)</f>
        <v>0</v>
      </c>
      <c r="U209" s="72" t="s">
        <v>331</v>
      </c>
      <c r="V209" s="72" t="b">
        <f>INDEX(itemPrepMethods, MATCH(K209, itemNames, 0))="chop"</f>
        <v>0</v>
      </c>
      <c r="W209" s="85" t="str">
        <f t="shared" ref="W209:W221" si="293">IF(V209, Q209, "")</f>
        <v/>
      </c>
      <c r="X209" s="83" t="str">
        <f t="shared" ref="X209:X221" si="294">IF(V209, IF(L209 = "", "", L209), "")</f>
        <v/>
      </c>
      <c r="Y209" s="83" t="str">
        <f t="shared" ref="Y209:Y221" si="295">IF(V209, K209, "")</f>
        <v/>
      </c>
      <c r="Z209" s="72" t="b">
        <f>INDEX(itemPrepMethods, MATCH(K209, itemNames, 0))="soak"</f>
        <v>1</v>
      </c>
      <c r="AA209" s="83">
        <f t="shared" ref="AA209:AA221" si="296">IF(Z209, Q209, "")</f>
        <v>3.5</v>
      </c>
      <c r="AB209" s="83" t="str">
        <f t="shared" ref="AB209:AB221" si="297">IF(Z209, IF(L209 = "", "", L209), "")</f>
        <v>cup</v>
      </c>
      <c r="AC209" s="83" t="str">
        <f t="shared" ref="AC209:AC221" si="298">IF(Z209, K209, "")</f>
        <v>red lentils</v>
      </c>
    </row>
    <row r="210" spans="1:29" x14ac:dyDescent="0.2">
      <c r="A210" s="89" t="s">
        <v>26</v>
      </c>
      <c r="B210" s="90">
        <f t="shared" si="283"/>
        <v>1.25</v>
      </c>
      <c r="C210" s="91" t="str">
        <f t="shared" si="284"/>
        <v>tbs</v>
      </c>
      <c r="D210" s="92" t="str">
        <f t="shared" si="285"/>
        <v>ground tumeric</v>
      </c>
      <c r="I210" s="66">
        <v>7.5</v>
      </c>
      <c r="J210" s="58" t="s">
        <v>14</v>
      </c>
      <c r="K210" s="58" t="s">
        <v>15</v>
      </c>
      <c r="L210" s="59" t="s">
        <v>17</v>
      </c>
      <c r="M210" s="44">
        <f t="shared" si="286"/>
        <v>1.4E-2</v>
      </c>
      <c r="N210" s="44">
        <f t="shared" si="287"/>
        <v>2.2180100000000001E-2</v>
      </c>
      <c r="O210" s="44">
        <f t="shared" si="288"/>
        <v>2.3333382957865384E-2</v>
      </c>
      <c r="P210" s="44">
        <f t="shared" si="289"/>
        <v>3.6966911953125001E-2</v>
      </c>
      <c r="Q210" s="44">
        <f>MROUND(IF(AND(J210 = "", L210 = ""), I210 * recipe08Scale, IF(ISNA(CONVERT(O210, "kg", L210)), CONVERT(P210 * recipe08Scale, "l", L210), CONVERT(O210 * recipe08Scale, "kg", L210))), roundTo)</f>
        <v>1.25</v>
      </c>
      <c r="R210" s="45">
        <f t="shared" si="290"/>
        <v>1.1666691478932692E-2</v>
      </c>
      <c r="S210" s="45">
        <f t="shared" si="291"/>
        <v>0</v>
      </c>
      <c r="T210" s="44">
        <f t="shared" si="292"/>
        <v>0</v>
      </c>
      <c r="V210" s="72" t="b">
        <f>INDEX(itemPrepMethods, MATCH(K210, itemNames, 0))="chop"</f>
        <v>0</v>
      </c>
      <c r="W210" s="85" t="str">
        <f t="shared" si="293"/>
        <v/>
      </c>
      <c r="X210" s="83" t="str">
        <f t="shared" si="294"/>
        <v/>
      </c>
      <c r="Y210" s="83" t="str">
        <f t="shared" si="295"/>
        <v/>
      </c>
      <c r="Z210" s="72" t="b">
        <f>INDEX(itemPrepMethods, MATCH(K210, itemNames, 0))="soak"</f>
        <v>0</v>
      </c>
      <c r="AA210" s="83" t="str">
        <f t="shared" si="296"/>
        <v/>
      </c>
      <c r="AB210" s="83" t="str">
        <f t="shared" si="297"/>
        <v/>
      </c>
      <c r="AC210" s="83" t="str">
        <f t="shared" si="298"/>
        <v/>
      </c>
    </row>
    <row r="211" spans="1:29" x14ac:dyDescent="0.2">
      <c r="A211" s="89" t="s">
        <v>26</v>
      </c>
      <c r="B211" s="90">
        <f t="shared" si="283"/>
        <v>0.25</v>
      </c>
      <c r="C211" s="91" t="str">
        <f t="shared" si="284"/>
        <v>cup</v>
      </c>
      <c r="D211" s="92" t="str">
        <f t="shared" si="285"/>
        <v>oil, for frying lentils and tumeric</v>
      </c>
      <c r="I211" s="66">
        <v>0.75</v>
      </c>
      <c r="J211" s="58" t="s">
        <v>18</v>
      </c>
      <c r="K211" s="58" t="s">
        <v>53</v>
      </c>
      <c r="L211" s="59" t="s">
        <v>18</v>
      </c>
      <c r="M211" s="44">
        <f t="shared" si="286"/>
        <v>0</v>
      </c>
      <c r="N211" s="44">
        <f t="shared" si="287"/>
        <v>0</v>
      </c>
      <c r="O211" s="44">
        <f t="shared" si="288"/>
        <v>0</v>
      </c>
      <c r="P211" s="44">
        <f t="shared" si="289"/>
        <v>0.17744117737499998</v>
      </c>
      <c r="Q211" s="44">
        <f>MROUND(IF(AND(J211 = "", L211 = ""), I211 * recipe08Scale, IF(ISNA(CONVERT(O211, "kg", L211)), CONVERT(P211 * recipe08Scale, "l", L211), CONVERT(O211 * recipe08Scale, "kg", L211))), roundTo)</f>
        <v>0.25</v>
      </c>
      <c r="R211" s="45">
        <f t="shared" si="290"/>
        <v>0</v>
      </c>
      <c r="S211" s="45">
        <f t="shared" si="291"/>
        <v>5.9147059124999998E-2</v>
      </c>
      <c r="T211" s="44">
        <f t="shared" si="292"/>
        <v>0</v>
      </c>
      <c r="U211" s="41" t="s">
        <v>337</v>
      </c>
      <c r="V211" s="72" t="b">
        <f>INDEX(itemPrepMethods, MATCH(K211, itemNames, 0))="chop"</f>
        <v>0</v>
      </c>
      <c r="W211" s="85" t="str">
        <f t="shared" si="293"/>
        <v/>
      </c>
      <c r="X211" s="83" t="str">
        <f t="shared" si="294"/>
        <v/>
      </c>
      <c r="Y211" s="83" t="str">
        <f t="shared" si="295"/>
        <v/>
      </c>
      <c r="Z211" s="72" t="b">
        <f>INDEX(itemPrepMethods, MATCH(K211, itemNames, 0))="soak"</f>
        <v>0</v>
      </c>
      <c r="AA211" s="83" t="str">
        <f t="shared" si="296"/>
        <v/>
      </c>
      <c r="AB211" s="83" t="str">
        <f t="shared" si="297"/>
        <v/>
      </c>
      <c r="AC211" s="83" t="str">
        <f t="shared" si="298"/>
        <v/>
      </c>
    </row>
    <row r="212" spans="1:29" x14ac:dyDescent="0.2">
      <c r="A212" s="89" t="s">
        <v>26</v>
      </c>
      <c r="B212" s="90">
        <f t="shared" si="283"/>
        <v>1.5</v>
      </c>
      <c r="C212" s="91" t="str">
        <f t="shared" si="284"/>
        <v/>
      </c>
      <c r="D212" s="92" t="str">
        <f t="shared" si="285"/>
        <v>tins chopped tomatoes</v>
      </c>
      <c r="I212" s="66">
        <v>3</v>
      </c>
      <c r="J212" s="58"/>
      <c r="K212" s="58" t="s">
        <v>54</v>
      </c>
      <c r="L212" s="59"/>
      <c r="M212" s="44">
        <f t="shared" si="286"/>
        <v>0</v>
      </c>
      <c r="N212" s="44">
        <f t="shared" si="287"/>
        <v>0</v>
      </c>
      <c r="O212" s="44">
        <f t="shared" si="288"/>
        <v>0</v>
      </c>
      <c r="P212" s="44">
        <f t="shared" si="289"/>
        <v>0</v>
      </c>
      <c r="Q212" s="44">
        <f>MROUND(IF(AND(J212 = "", L212 = ""), I212 * recipe08Scale, IF(ISNA(CONVERT(O212, "kg", L212)), CONVERT(P212 * recipe08Scale, "l", L212), CONVERT(O212 * recipe08Scale, "kg", L212))), roundTo)</f>
        <v>1.5</v>
      </c>
      <c r="R212" s="45">
        <f t="shared" si="290"/>
        <v>0</v>
      </c>
      <c r="S212" s="45">
        <f t="shared" si="291"/>
        <v>0</v>
      </c>
      <c r="T212" s="44">
        <f t="shared" si="292"/>
        <v>1.5</v>
      </c>
      <c r="V212" s="72" t="b">
        <f>INDEX(itemPrepMethods, MATCH(K212, itemNames, 0))="chop"</f>
        <v>0</v>
      </c>
      <c r="W212" s="85" t="str">
        <f t="shared" si="293"/>
        <v/>
      </c>
      <c r="X212" s="83" t="str">
        <f t="shared" si="294"/>
        <v/>
      </c>
      <c r="Y212" s="83" t="str">
        <f t="shared" si="295"/>
        <v/>
      </c>
      <c r="Z212" s="72" t="b">
        <f>INDEX(itemPrepMethods, MATCH(K212, itemNames, 0))="soak"</f>
        <v>0</v>
      </c>
      <c r="AA212" s="83" t="str">
        <f t="shared" si="296"/>
        <v/>
      </c>
      <c r="AB212" s="83" t="str">
        <f t="shared" si="297"/>
        <v/>
      </c>
      <c r="AC212" s="83" t="str">
        <f t="shared" si="298"/>
        <v/>
      </c>
    </row>
    <row r="213" spans="1:29" x14ac:dyDescent="0.2">
      <c r="A213" s="89" t="s">
        <v>26</v>
      </c>
      <c r="B213" s="90">
        <f t="shared" si="283"/>
        <v>4.75</v>
      </c>
      <c r="C213" s="91" t="str">
        <f t="shared" si="284"/>
        <v/>
      </c>
      <c r="D213" s="92" t="str">
        <f t="shared" si="285"/>
        <v>diced zucchini</v>
      </c>
      <c r="I213" s="66">
        <v>10</v>
      </c>
      <c r="J213" s="58"/>
      <c r="K213" s="58" t="s">
        <v>116</v>
      </c>
      <c r="L213" s="59"/>
      <c r="M213" s="44">
        <f t="shared" si="286"/>
        <v>0</v>
      </c>
      <c r="N213" s="44">
        <f t="shared" si="287"/>
        <v>0</v>
      </c>
      <c r="O213" s="44">
        <f t="shared" si="288"/>
        <v>0</v>
      </c>
      <c r="P213" s="44">
        <f t="shared" si="289"/>
        <v>0</v>
      </c>
      <c r="Q213" s="44">
        <f>MROUND(IF(AND(J213 = "", L213 = ""), I213 * recipe08Scale, IF(ISNA(CONVERT(O213, "kg", L213)), CONVERT(P213 * recipe08Scale, "l", L213), CONVERT(O213 * recipe08Scale, "kg", L213))), roundTo)</f>
        <v>4.75</v>
      </c>
      <c r="R213" s="45">
        <f t="shared" si="290"/>
        <v>0</v>
      </c>
      <c r="S213" s="45">
        <f t="shared" si="291"/>
        <v>0</v>
      </c>
      <c r="T213" s="44">
        <f t="shared" si="292"/>
        <v>4.75</v>
      </c>
      <c r="V213" s="72" t="b">
        <f>INDEX(itemPrepMethods, MATCH(K213, itemNames, 0))="chop"</f>
        <v>1</v>
      </c>
      <c r="W213" s="85">
        <f t="shared" si="293"/>
        <v>4.75</v>
      </c>
      <c r="X213" s="83" t="str">
        <f t="shared" si="294"/>
        <v/>
      </c>
      <c r="Y213" s="83" t="str">
        <f t="shared" si="295"/>
        <v>diced zucchini</v>
      </c>
      <c r="Z213" s="72" t="b">
        <f>INDEX(itemPrepMethods, MATCH(K213, itemNames, 0))="soak"</f>
        <v>0</v>
      </c>
      <c r="AA213" s="83" t="str">
        <f t="shared" si="296"/>
        <v/>
      </c>
      <c r="AB213" s="83" t="str">
        <f t="shared" si="297"/>
        <v/>
      </c>
      <c r="AC213" s="83" t="str">
        <f t="shared" si="298"/>
        <v/>
      </c>
    </row>
    <row r="214" spans="1:29" x14ac:dyDescent="0.2">
      <c r="A214" s="89" t="s">
        <v>26</v>
      </c>
      <c r="B214" s="90">
        <f t="shared" si="283"/>
        <v>9.5</v>
      </c>
      <c r="C214" s="91" t="str">
        <f t="shared" si="284"/>
        <v>cup</v>
      </c>
      <c r="D214" s="92" t="str">
        <f t="shared" si="285"/>
        <v>water</v>
      </c>
      <c r="I214" s="66">
        <v>20</v>
      </c>
      <c r="J214" s="58" t="s">
        <v>18</v>
      </c>
      <c r="K214" s="58" t="s">
        <v>55</v>
      </c>
      <c r="L214" s="59" t="s">
        <v>18</v>
      </c>
      <c r="M214" s="44">
        <f t="shared" si="286"/>
        <v>1</v>
      </c>
      <c r="N214" s="44">
        <f t="shared" si="287"/>
        <v>1</v>
      </c>
      <c r="O214" s="44">
        <f t="shared" si="288"/>
        <v>4.7317647300000001</v>
      </c>
      <c r="P214" s="44">
        <f t="shared" si="289"/>
        <v>4.7317647300000001</v>
      </c>
      <c r="Q214" s="44">
        <f>MROUND(IF(AND(J214 = "", L214 = ""), I214 * recipe08Scale, IF(ISNA(CONVERT(O214, "kg", L214)), CONVERT(P214 * recipe08Scale, "l", L214), CONVERT(O214 * recipe08Scale, "kg", L214))), roundTo)</f>
        <v>9.5</v>
      </c>
      <c r="R214" s="45">
        <f t="shared" si="290"/>
        <v>2.2475882467499999</v>
      </c>
      <c r="S214" s="45">
        <f t="shared" si="291"/>
        <v>0</v>
      </c>
      <c r="T214" s="44">
        <f t="shared" si="292"/>
        <v>0</v>
      </c>
      <c r="V214" s="72" t="b">
        <f>INDEX(itemPrepMethods, MATCH(K214, itemNames, 0))="chop"</f>
        <v>0</v>
      </c>
      <c r="W214" s="85" t="str">
        <f t="shared" si="293"/>
        <v/>
      </c>
      <c r="X214" s="83" t="str">
        <f t="shared" si="294"/>
        <v/>
      </c>
      <c r="Y214" s="83" t="str">
        <f t="shared" si="295"/>
        <v/>
      </c>
      <c r="Z214" s="72" t="b">
        <f>INDEX(itemPrepMethods, MATCH(K214, itemNames, 0))="soak"</f>
        <v>0</v>
      </c>
      <c r="AA214" s="83" t="str">
        <f t="shared" si="296"/>
        <v/>
      </c>
      <c r="AB214" s="83" t="str">
        <f t="shared" si="297"/>
        <v/>
      </c>
      <c r="AC214" s="83" t="str">
        <f t="shared" si="298"/>
        <v/>
      </c>
    </row>
    <row r="215" spans="1:29" x14ac:dyDescent="0.2">
      <c r="A215" s="89" t="s">
        <v>26</v>
      </c>
      <c r="B215" s="90">
        <f t="shared" si="283"/>
        <v>2.5</v>
      </c>
      <c r="C215" s="91" t="str">
        <f t="shared" si="284"/>
        <v>tsp</v>
      </c>
      <c r="D215" s="92" t="str">
        <f t="shared" si="285"/>
        <v>salt</v>
      </c>
      <c r="I215" s="66">
        <v>5</v>
      </c>
      <c r="J215" s="58" t="s">
        <v>14</v>
      </c>
      <c r="K215" s="58" t="s">
        <v>12</v>
      </c>
      <c r="L215" s="59" t="s">
        <v>14</v>
      </c>
      <c r="M215" s="44">
        <f t="shared" si="286"/>
        <v>2.5000000000000001E-2</v>
      </c>
      <c r="N215" s="44">
        <f t="shared" si="287"/>
        <v>2.2180100000000001E-2</v>
      </c>
      <c r="O215" s="44">
        <f t="shared" si="288"/>
        <v>2.777783685460165E-2</v>
      </c>
      <c r="P215" s="44">
        <f t="shared" si="289"/>
        <v>2.4644607968749999E-2</v>
      </c>
      <c r="Q215" s="44">
        <f>MROUND(IF(AND(J215 = "", L215 = ""), I215 * recipe08Scale, IF(ISNA(CONVERT(O215, "kg", L215)), CONVERT(P215 * recipe08Scale, "l", L215), CONVERT(O215 * recipe08Scale, "kg", L215))), roundTo)</f>
        <v>2.5</v>
      </c>
      <c r="R215" s="45">
        <f t="shared" si="290"/>
        <v>1.3888918427300825E-2</v>
      </c>
      <c r="S215" s="45">
        <f t="shared" si="291"/>
        <v>0</v>
      </c>
      <c r="T215" s="44">
        <f t="shared" si="292"/>
        <v>0</v>
      </c>
      <c r="V215" s="72" t="b">
        <f>INDEX(itemPrepMethods, MATCH(K215, itemNames, 0))="chop"</f>
        <v>0</v>
      </c>
      <c r="W215" s="85" t="str">
        <f t="shared" si="293"/>
        <v/>
      </c>
      <c r="X215" s="83" t="str">
        <f t="shared" si="294"/>
        <v/>
      </c>
      <c r="Y215" s="83" t="str">
        <f t="shared" si="295"/>
        <v/>
      </c>
      <c r="Z215" s="72" t="b">
        <f>INDEX(itemPrepMethods, MATCH(K215, itemNames, 0))="soak"</f>
        <v>0</v>
      </c>
      <c r="AA215" s="83" t="str">
        <f t="shared" si="296"/>
        <v/>
      </c>
      <c r="AB215" s="83" t="str">
        <f t="shared" si="297"/>
        <v/>
      </c>
      <c r="AC215" s="83" t="str">
        <f t="shared" si="298"/>
        <v/>
      </c>
    </row>
    <row r="216" spans="1:29" x14ac:dyDescent="0.2">
      <c r="A216" s="89" t="s">
        <v>26</v>
      </c>
      <c r="B216" s="90">
        <f t="shared" si="283"/>
        <v>2.5</v>
      </c>
      <c r="C216" s="91" t="str">
        <f t="shared" si="284"/>
        <v/>
      </c>
      <c r="D216" s="92" t="str">
        <f t="shared" si="285"/>
        <v>minced green chili</v>
      </c>
      <c r="I216" s="66">
        <v>5</v>
      </c>
      <c r="J216" s="58"/>
      <c r="K216" s="58" t="s">
        <v>57</v>
      </c>
      <c r="L216" s="59"/>
      <c r="M216" s="44">
        <f t="shared" si="286"/>
        <v>0</v>
      </c>
      <c r="N216" s="44">
        <f t="shared" si="287"/>
        <v>0</v>
      </c>
      <c r="O216" s="44">
        <f t="shared" si="288"/>
        <v>0</v>
      </c>
      <c r="P216" s="44">
        <f t="shared" si="289"/>
        <v>0</v>
      </c>
      <c r="Q216" s="44">
        <f>MROUND(IF(AND(J216 = "", L216 = ""), I216 * recipe08Scale, IF(ISNA(CONVERT(O216, "kg", L216)), CONVERT(P216 * recipe08Scale, "l", L216), CONVERT(O216 * recipe08Scale, "kg", L216))), roundTo)</f>
        <v>2.5</v>
      </c>
      <c r="R216" s="45">
        <f t="shared" si="290"/>
        <v>0</v>
      </c>
      <c r="S216" s="45">
        <f t="shared" si="291"/>
        <v>0</v>
      </c>
      <c r="T216" s="44">
        <f t="shared" si="292"/>
        <v>2.5</v>
      </c>
      <c r="V216" s="72" t="b">
        <f>INDEX(itemPrepMethods, MATCH(K216, itemNames, 0))="chop"</f>
        <v>1</v>
      </c>
      <c r="W216" s="85">
        <f t="shared" si="293"/>
        <v>2.5</v>
      </c>
      <c r="X216" s="83" t="str">
        <f t="shared" si="294"/>
        <v/>
      </c>
      <c r="Y216" s="83" t="str">
        <f t="shared" si="295"/>
        <v>minced green chili</v>
      </c>
      <c r="Z216" s="72" t="b">
        <f>INDEX(itemPrepMethods, MATCH(K216, itemNames, 0))="soak"</f>
        <v>0</v>
      </c>
      <c r="AA216" s="83" t="str">
        <f t="shared" si="296"/>
        <v/>
      </c>
      <c r="AB216" s="83" t="str">
        <f t="shared" si="297"/>
        <v/>
      </c>
      <c r="AC216" s="83" t="str">
        <f t="shared" si="298"/>
        <v/>
      </c>
    </row>
    <row r="217" spans="1:29" x14ac:dyDescent="0.2">
      <c r="A217" s="89" t="s">
        <v>26</v>
      </c>
      <c r="B217" s="90">
        <f t="shared" si="283"/>
        <v>1.5</v>
      </c>
      <c r="C217" s="91" t="str">
        <f t="shared" si="284"/>
        <v>tbs</v>
      </c>
      <c r="D217" s="92" t="str">
        <f t="shared" si="285"/>
        <v>minced ginger</v>
      </c>
      <c r="I217" s="66">
        <v>3</v>
      </c>
      <c r="J217" s="58" t="s">
        <v>17</v>
      </c>
      <c r="K217" s="58" t="s">
        <v>7</v>
      </c>
      <c r="L217" s="59" t="s">
        <v>17</v>
      </c>
      <c r="M217" s="44">
        <f t="shared" si="286"/>
        <v>0</v>
      </c>
      <c r="N217" s="44">
        <f t="shared" si="287"/>
        <v>0</v>
      </c>
      <c r="O217" s="44">
        <f t="shared" si="288"/>
        <v>0</v>
      </c>
      <c r="P217" s="44">
        <f t="shared" si="289"/>
        <v>4.4360294343749995E-2</v>
      </c>
      <c r="Q217" s="44">
        <f>MROUND(IF(AND(J217 = "", L217 = ""), I217 * recipe08Scale, IF(ISNA(CONVERT(O217, "kg", L217)), CONVERT(P217 * recipe08Scale, "l", L217), CONVERT(O217 * recipe08Scale, "kg", L217))), roundTo)</f>
        <v>1.5</v>
      </c>
      <c r="R217" s="45">
        <f t="shared" si="290"/>
        <v>0</v>
      </c>
      <c r="S217" s="45">
        <f t="shared" si="291"/>
        <v>2.2180147171874998E-2</v>
      </c>
      <c r="T217" s="44">
        <f t="shared" si="292"/>
        <v>0</v>
      </c>
      <c r="V217" s="72" t="b">
        <f>INDEX(itemPrepMethods, MATCH(K217, itemNames, 0))="chop"</f>
        <v>1</v>
      </c>
      <c r="W217" s="85">
        <f t="shared" si="293"/>
        <v>1.5</v>
      </c>
      <c r="X217" s="83" t="str">
        <f t="shared" si="294"/>
        <v>tbs</v>
      </c>
      <c r="Y217" s="83" t="str">
        <f t="shared" si="295"/>
        <v>minced ginger</v>
      </c>
      <c r="Z217" s="72" t="b">
        <f>INDEX(itemPrepMethods, MATCH(K217, itemNames, 0))="soak"</f>
        <v>0</v>
      </c>
      <c r="AA217" s="83" t="str">
        <f t="shared" si="296"/>
        <v/>
      </c>
      <c r="AB217" s="83" t="str">
        <f t="shared" si="297"/>
        <v/>
      </c>
      <c r="AC217" s="83" t="str">
        <f t="shared" si="298"/>
        <v/>
      </c>
    </row>
    <row r="218" spans="1:29" x14ac:dyDescent="0.2">
      <c r="A218" s="89" t="s">
        <v>26</v>
      </c>
      <c r="B218" s="90">
        <f t="shared" si="283"/>
        <v>0.25</v>
      </c>
      <c r="C218" s="91" t="str">
        <f t="shared" si="284"/>
        <v>cup</v>
      </c>
      <c r="D218" s="92" t="str">
        <f t="shared" si="285"/>
        <v>oil, for frying cumin and black mustard seeds</v>
      </c>
      <c r="I218" s="66">
        <v>0.5</v>
      </c>
      <c r="J218" s="58" t="s">
        <v>18</v>
      </c>
      <c r="K218" s="58" t="s">
        <v>53</v>
      </c>
      <c r="L218" s="59" t="s">
        <v>18</v>
      </c>
      <c r="M218" s="44">
        <f t="shared" si="286"/>
        <v>0</v>
      </c>
      <c r="N218" s="44">
        <f t="shared" si="287"/>
        <v>0</v>
      </c>
      <c r="O218" s="44">
        <f t="shared" si="288"/>
        <v>0</v>
      </c>
      <c r="P218" s="44">
        <f t="shared" si="289"/>
        <v>0.11829411825</v>
      </c>
      <c r="Q218" s="44">
        <f>MROUND(IF(AND(J218 = "", L218 = ""), I218 * recipe08Scale, IF(ISNA(CONVERT(O218, "kg", L218)), CONVERT(P218 * recipe08Scale, "l", L218), CONVERT(O218 * recipe08Scale, "kg", L218))), roundTo)</f>
        <v>0.25</v>
      </c>
      <c r="R218" s="45">
        <f t="shared" si="290"/>
        <v>0</v>
      </c>
      <c r="S218" s="45">
        <f t="shared" si="291"/>
        <v>5.9147059124999998E-2</v>
      </c>
      <c r="T218" s="44">
        <f t="shared" si="292"/>
        <v>0</v>
      </c>
      <c r="U218" s="41" t="s">
        <v>336</v>
      </c>
      <c r="V218" s="72" t="b">
        <f>INDEX(itemPrepMethods, MATCH(K218, itemNames, 0))="chop"</f>
        <v>0</v>
      </c>
      <c r="W218" s="85" t="str">
        <f t="shared" si="293"/>
        <v/>
      </c>
      <c r="X218" s="83" t="str">
        <f t="shared" si="294"/>
        <v/>
      </c>
      <c r="Y218" s="83" t="str">
        <f t="shared" si="295"/>
        <v/>
      </c>
      <c r="Z218" s="72" t="b">
        <f>INDEX(itemPrepMethods, MATCH(K218, itemNames, 0))="soak"</f>
        <v>0</v>
      </c>
      <c r="AA218" s="83" t="str">
        <f t="shared" si="296"/>
        <v/>
      </c>
      <c r="AB218" s="83" t="str">
        <f t="shared" si="297"/>
        <v/>
      </c>
      <c r="AC218" s="83" t="str">
        <f t="shared" si="298"/>
        <v/>
      </c>
    </row>
    <row r="219" spans="1:29" x14ac:dyDescent="0.2">
      <c r="A219" s="89" t="s">
        <v>26</v>
      </c>
      <c r="B219" s="90">
        <f t="shared" si="283"/>
        <v>3.5</v>
      </c>
      <c r="C219" s="91" t="str">
        <f t="shared" si="284"/>
        <v>tbs</v>
      </c>
      <c r="D219" s="92" t="str">
        <f t="shared" si="285"/>
        <v>cumin seeds</v>
      </c>
      <c r="I219" s="66">
        <v>7.5</v>
      </c>
      <c r="J219" s="58" t="s">
        <v>17</v>
      </c>
      <c r="K219" s="58" t="s">
        <v>59</v>
      </c>
      <c r="L219" s="59" t="s">
        <v>17</v>
      </c>
      <c r="M219" s="44">
        <f t="shared" si="286"/>
        <v>1.0999999999999999E-2</v>
      </c>
      <c r="N219" s="44">
        <f t="shared" si="287"/>
        <v>2.2180100000000001E-2</v>
      </c>
      <c r="O219" s="44">
        <f t="shared" si="288"/>
        <v>5.5000116972111261E-2</v>
      </c>
      <c r="P219" s="44">
        <f t="shared" si="289"/>
        <v>0.110900735859375</v>
      </c>
      <c r="Q219" s="44">
        <f>MROUND(IF(AND(J219 = "", L219 = ""), I219 * recipe08Scale, IF(ISNA(CONVERT(O219, "kg", L219)), CONVERT(P219 * recipe08Scale, "l", L219), CONVERT(O219 * recipe08Scale, "kg", L219))), roundTo)</f>
        <v>3.5</v>
      </c>
      <c r="R219" s="45">
        <f t="shared" si="290"/>
        <v>2.5666721253651919E-2</v>
      </c>
      <c r="S219" s="45">
        <f t="shared" si="291"/>
        <v>0</v>
      </c>
      <c r="T219" s="44">
        <f t="shared" si="292"/>
        <v>0</v>
      </c>
      <c r="V219" s="72" t="b">
        <f>INDEX(itemPrepMethods, MATCH(K219, itemNames, 0))="chop"</f>
        <v>0</v>
      </c>
      <c r="W219" s="85" t="str">
        <f t="shared" si="293"/>
        <v/>
      </c>
      <c r="X219" s="83" t="str">
        <f t="shared" si="294"/>
        <v/>
      </c>
      <c r="Y219" s="83" t="str">
        <f t="shared" si="295"/>
        <v/>
      </c>
      <c r="Z219" s="72" t="b">
        <f>INDEX(itemPrepMethods, MATCH(K219, itemNames, 0))="soak"</f>
        <v>0</v>
      </c>
      <c r="AA219" s="83" t="str">
        <f t="shared" si="296"/>
        <v/>
      </c>
      <c r="AB219" s="83" t="str">
        <f t="shared" si="297"/>
        <v/>
      </c>
      <c r="AC219" s="83" t="str">
        <f t="shared" si="298"/>
        <v/>
      </c>
    </row>
    <row r="220" spans="1:29" x14ac:dyDescent="0.2">
      <c r="A220" s="89" t="s">
        <v>26</v>
      </c>
      <c r="B220" s="90">
        <f t="shared" si="283"/>
        <v>3.5</v>
      </c>
      <c r="C220" s="91" t="str">
        <f t="shared" si="284"/>
        <v>tbs</v>
      </c>
      <c r="D220" s="92" t="str">
        <f t="shared" si="285"/>
        <v>black mustard seeds</v>
      </c>
      <c r="I220" s="66">
        <v>7.5</v>
      </c>
      <c r="J220" s="58" t="s">
        <v>17</v>
      </c>
      <c r="K220" s="58" t="s">
        <v>58</v>
      </c>
      <c r="L220" s="59" t="s">
        <v>17</v>
      </c>
      <c r="M220" s="44">
        <f t="shared" si="286"/>
        <v>1.6E-2</v>
      </c>
      <c r="N220" s="44">
        <f t="shared" si="287"/>
        <v>2.2180100000000001E-2</v>
      </c>
      <c r="O220" s="44">
        <f t="shared" si="288"/>
        <v>8.0000170141252741E-2</v>
      </c>
      <c r="P220" s="44">
        <f t="shared" si="289"/>
        <v>0.110900735859375</v>
      </c>
      <c r="Q220" s="44">
        <f>MROUND(IF(AND(J220 = "", L220 = ""), I220 * recipe08Scale, IF(ISNA(CONVERT(O220, "kg", L220)), CONVERT(P220 * recipe08Scale, "l", L220), CONVERT(O220 * recipe08Scale, "kg", L220))), roundTo)</f>
        <v>3.5</v>
      </c>
      <c r="R220" s="45">
        <f t="shared" si="290"/>
        <v>3.7333412732584614E-2</v>
      </c>
      <c r="S220" s="45">
        <f t="shared" si="291"/>
        <v>0</v>
      </c>
      <c r="T220" s="44">
        <f t="shared" si="292"/>
        <v>0</v>
      </c>
      <c r="V220" s="72" t="b">
        <f>INDEX(itemPrepMethods, MATCH(K220, itemNames, 0))="chop"</f>
        <v>0</v>
      </c>
      <c r="W220" s="85" t="str">
        <f t="shared" si="293"/>
        <v/>
      </c>
      <c r="X220" s="83" t="str">
        <f t="shared" si="294"/>
        <v/>
      </c>
      <c r="Y220" s="83" t="str">
        <f t="shared" si="295"/>
        <v/>
      </c>
      <c r="Z220" s="72" t="b">
        <f>INDEX(itemPrepMethods, MATCH(K220, itemNames, 0))="soak"</f>
        <v>0</v>
      </c>
      <c r="AA220" s="83" t="str">
        <f t="shared" si="296"/>
        <v/>
      </c>
      <c r="AB220" s="83" t="str">
        <f t="shared" si="297"/>
        <v/>
      </c>
      <c r="AC220" s="83" t="str">
        <f t="shared" si="298"/>
        <v/>
      </c>
    </row>
    <row r="221" spans="1:29" x14ac:dyDescent="0.2">
      <c r="A221" s="89" t="s">
        <v>26</v>
      </c>
      <c r="B221" s="90"/>
      <c r="C221" s="91" t="str">
        <f t="shared" si="284"/>
        <v/>
      </c>
      <c r="D221" s="92" t="str">
        <f t="shared" si="285"/>
        <v>sprigs fresh corriander, for garnish</v>
      </c>
      <c r="I221" s="47"/>
      <c r="J221" s="67"/>
      <c r="K221" s="58" t="s">
        <v>100</v>
      </c>
      <c r="L221" s="67"/>
      <c r="M221" s="67"/>
      <c r="N221" s="67"/>
      <c r="O221" s="67"/>
      <c r="P221" s="67"/>
      <c r="U221" s="41" t="s">
        <v>335</v>
      </c>
      <c r="V221" s="72" t="b">
        <f>INDEX(itemPrepMethods, MATCH(K221, itemNames, 0))="chop"</f>
        <v>0</v>
      </c>
      <c r="W221" s="85" t="str">
        <f t="shared" si="293"/>
        <v/>
      </c>
      <c r="X221" s="83" t="str">
        <f t="shared" si="294"/>
        <v/>
      </c>
      <c r="Y221" s="83" t="str">
        <f t="shared" si="295"/>
        <v/>
      </c>
      <c r="Z221" s="72" t="b">
        <f>INDEX(itemPrepMethods, MATCH(K221, itemNames, 0))="soak"</f>
        <v>0</v>
      </c>
      <c r="AA221" s="83" t="str">
        <f t="shared" si="296"/>
        <v/>
      </c>
      <c r="AB221" s="83" t="str">
        <f t="shared" si="297"/>
        <v/>
      </c>
      <c r="AC221" s="83" t="str">
        <f t="shared" si="298"/>
        <v/>
      </c>
    </row>
    <row r="222" spans="1:29" x14ac:dyDescent="0.2">
      <c r="A222" s="93"/>
      <c r="B222" s="93"/>
      <c r="C222" s="93"/>
      <c r="D222" s="93"/>
      <c r="I222" s="47"/>
      <c r="J222" s="67"/>
      <c r="K222" s="67"/>
      <c r="L222" s="67"/>
      <c r="M222" s="67"/>
      <c r="N222" s="67"/>
      <c r="O222" s="67"/>
      <c r="P222" s="67"/>
    </row>
    <row r="223" spans="1:29" ht="30" x14ac:dyDescent="0.2">
      <c r="A223" s="89"/>
      <c r="B223" s="90"/>
      <c r="C223" s="105" t="s">
        <v>206</v>
      </c>
      <c r="D223" s="107" t="s">
        <v>222</v>
      </c>
      <c r="I223" s="47"/>
      <c r="J223" s="67"/>
      <c r="K223" s="67"/>
      <c r="L223" s="67"/>
      <c r="M223" s="67"/>
      <c r="N223" s="67"/>
      <c r="O223" s="67"/>
      <c r="P223" s="67"/>
    </row>
    <row r="224" spans="1:29" x14ac:dyDescent="0.2">
      <c r="A224" s="89"/>
      <c r="B224" s="90"/>
      <c r="C224" s="105" t="s">
        <v>207</v>
      </c>
      <c r="D224" s="107" t="s">
        <v>221</v>
      </c>
      <c r="I224" s="47"/>
      <c r="J224" s="67"/>
      <c r="K224" s="67"/>
      <c r="L224" s="67"/>
      <c r="M224" s="67"/>
      <c r="N224" s="67"/>
      <c r="O224" s="67"/>
      <c r="P224" s="67"/>
    </row>
    <row r="225" spans="1:29" x14ac:dyDescent="0.2">
      <c r="A225" s="89"/>
      <c r="B225" s="90"/>
      <c r="C225" s="105" t="s">
        <v>208</v>
      </c>
      <c r="D225" s="107" t="s">
        <v>223</v>
      </c>
      <c r="I225" s="47"/>
      <c r="J225" s="67"/>
      <c r="K225" s="67"/>
      <c r="L225" s="67"/>
      <c r="M225" s="67"/>
      <c r="N225" s="67"/>
      <c r="O225" s="67"/>
      <c r="P225" s="67"/>
    </row>
    <row r="226" spans="1:29" x14ac:dyDescent="0.2">
      <c r="A226" s="89"/>
      <c r="B226" s="90"/>
      <c r="C226" s="105" t="s">
        <v>209</v>
      </c>
      <c r="D226" s="107" t="s">
        <v>224</v>
      </c>
      <c r="I226" s="47"/>
      <c r="J226" s="67"/>
      <c r="K226" s="67"/>
      <c r="L226" s="67"/>
      <c r="M226" s="67"/>
      <c r="N226" s="67"/>
      <c r="O226" s="67"/>
      <c r="P226" s="67"/>
    </row>
    <row r="227" spans="1:29" ht="30" x14ac:dyDescent="0.2">
      <c r="A227" s="89"/>
      <c r="B227" s="90"/>
      <c r="C227" s="105" t="s">
        <v>210</v>
      </c>
      <c r="D227" s="107" t="s">
        <v>225</v>
      </c>
      <c r="I227" s="47"/>
      <c r="J227" s="67"/>
      <c r="K227" s="67"/>
      <c r="L227" s="67"/>
      <c r="M227" s="67"/>
      <c r="N227" s="67"/>
      <c r="O227" s="67"/>
      <c r="P227" s="67"/>
    </row>
    <row r="228" spans="1:29" x14ac:dyDescent="0.2">
      <c r="A228" s="89"/>
      <c r="B228" s="90"/>
      <c r="C228" s="105" t="s">
        <v>211</v>
      </c>
      <c r="D228" s="107" t="s">
        <v>226</v>
      </c>
      <c r="I228" s="47"/>
      <c r="J228" s="67"/>
      <c r="K228" s="67"/>
      <c r="L228" s="67"/>
      <c r="M228" s="67"/>
      <c r="N228" s="67"/>
      <c r="O228" s="67"/>
      <c r="P228" s="67"/>
    </row>
    <row r="229" spans="1:29" ht="45" x14ac:dyDescent="0.2">
      <c r="A229" s="89"/>
      <c r="B229" s="90"/>
      <c r="C229" s="105" t="s">
        <v>212</v>
      </c>
      <c r="D229" s="107" t="s">
        <v>229</v>
      </c>
      <c r="I229" s="47"/>
      <c r="J229" s="67"/>
      <c r="K229" s="67"/>
      <c r="L229" s="67"/>
      <c r="M229" s="67"/>
      <c r="N229" s="67"/>
      <c r="O229" s="67"/>
      <c r="P229" s="67"/>
    </row>
    <row r="230" spans="1:29" x14ac:dyDescent="0.2">
      <c r="A230" s="89"/>
      <c r="B230" s="90"/>
      <c r="C230" s="105" t="s">
        <v>213</v>
      </c>
      <c r="D230" s="107" t="s">
        <v>227</v>
      </c>
      <c r="I230" s="47"/>
      <c r="J230" s="67"/>
      <c r="K230" s="67"/>
      <c r="L230" s="67"/>
      <c r="M230" s="67"/>
      <c r="N230" s="67"/>
      <c r="O230" s="67"/>
      <c r="P230" s="67"/>
    </row>
    <row r="231" spans="1:29" x14ac:dyDescent="0.2">
      <c r="A231" s="89"/>
      <c r="B231" s="90"/>
      <c r="C231" s="105" t="s">
        <v>214</v>
      </c>
      <c r="D231" s="107" t="s">
        <v>228</v>
      </c>
      <c r="I231" s="47"/>
      <c r="J231" s="67"/>
      <c r="K231" s="67"/>
      <c r="L231" s="67"/>
      <c r="M231" s="67"/>
      <c r="N231" s="67"/>
      <c r="O231" s="67"/>
      <c r="P231" s="67"/>
    </row>
    <row r="232" spans="1:29" ht="15.75" x14ac:dyDescent="0.25">
      <c r="A232" s="86" t="s">
        <v>39</v>
      </c>
      <c r="B232" s="86"/>
      <c r="C232" s="86"/>
      <c r="D232" s="86"/>
      <c r="E232" s="40" t="s">
        <v>163</v>
      </c>
      <c r="F232" s="79" t="s">
        <v>236</v>
      </c>
      <c r="G232" s="79"/>
    </row>
    <row r="233" spans="1:29" ht="24" x14ac:dyDescent="0.2">
      <c r="A233" s="87" t="s">
        <v>48</v>
      </c>
      <c r="B233" s="87"/>
      <c r="C233" s="87"/>
      <c r="D233" s="87"/>
      <c r="E233" s="46" t="s">
        <v>66</v>
      </c>
      <c r="F233" s="44">
        <v>15</v>
      </c>
      <c r="G233" s="44"/>
      <c r="I233" s="47" t="s">
        <v>64</v>
      </c>
      <c r="J233" s="48" t="s">
        <v>65</v>
      </c>
      <c r="K233" s="48" t="s">
        <v>20</v>
      </c>
      <c r="L233" s="49" t="s">
        <v>63</v>
      </c>
      <c r="M233" s="47" t="s">
        <v>173</v>
      </c>
      <c r="N233" s="47" t="s">
        <v>174</v>
      </c>
      <c r="O233" s="47" t="s">
        <v>175</v>
      </c>
      <c r="P233" s="47" t="s">
        <v>176</v>
      </c>
      <c r="Q233" s="50" t="s">
        <v>314</v>
      </c>
      <c r="R233" s="51" t="s">
        <v>134</v>
      </c>
      <c r="S233" s="51" t="s">
        <v>135</v>
      </c>
      <c r="T233" s="52" t="s">
        <v>133</v>
      </c>
      <c r="U233" s="71" t="s">
        <v>27</v>
      </c>
    </row>
    <row r="234" spans="1:29" ht="16.5" thickBot="1" x14ac:dyDescent="0.25">
      <c r="A234" s="87"/>
      <c r="B234" s="87"/>
      <c r="C234" s="87"/>
      <c r="D234" s="87"/>
      <c r="E234" s="46" t="s">
        <v>67</v>
      </c>
      <c r="F234" s="44">
        <v>10</v>
      </c>
      <c r="G234" s="44"/>
      <c r="I234" s="47"/>
      <c r="J234" s="48"/>
      <c r="K234" s="48"/>
      <c r="L234" s="49"/>
      <c r="M234" s="47"/>
      <c r="N234" s="47"/>
      <c r="O234" s="47"/>
      <c r="P234" s="47"/>
      <c r="Q234" s="50"/>
      <c r="R234" s="51"/>
      <c r="S234" s="51"/>
      <c r="T234" s="52"/>
      <c r="U234" s="53"/>
    </row>
    <row r="235" spans="1:29" ht="15.75" thickBot="1" x14ac:dyDescent="0.25">
      <c r="A235" s="88" t="s">
        <v>254</v>
      </c>
      <c r="B235" s="88"/>
      <c r="C235" s="88"/>
      <c r="D235" s="88"/>
      <c r="E235" s="46" t="s">
        <v>19</v>
      </c>
      <c r="F235" s="54">
        <f>F234/F233</f>
        <v>0.66666666666666663</v>
      </c>
      <c r="G235" s="55" t="s">
        <v>183</v>
      </c>
      <c r="I235" s="44"/>
    </row>
    <row r="236" spans="1:29" x14ac:dyDescent="0.2">
      <c r="A236" s="88"/>
      <c r="B236" s="88"/>
      <c r="C236" s="88"/>
      <c r="D236" s="88"/>
      <c r="E236" s="46"/>
      <c r="F236" s="44"/>
      <c r="G236" s="44"/>
      <c r="I236" s="44"/>
    </row>
    <row r="237" spans="1:29" x14ac:dyDescent="0.2">
      <c r="A237" s="88" t="s">
        <v>238</v>
      </c>
      <c r="B237" s="88"/>
      <c r="C237" s="88"/>
      <c r="D237" s="88"/>
      <c r="I237" s="44"/>
    </row>
    <row r="238" spans="1:29" x14ac:dyDescent="0.2">
      <c r="A238" s="89" t="s">
        <v>26</v>
      </c>
      <c r="B238" s="90">
        <f t="shared" ref="B238:B244" si="299">Q238</f>
        <v>5.25</v>
      </c>
      <c r="C238" s="91" t="str">
        <f t="shared" ref="C238:C247" si="300">IF(L238="","",L238)</f>
        <v>tbs</v>
      </c>
      <c r="D238" s="92" t="str">
        <f t="shared" ref="D238:D247" si="301">_xlfn.CONCAT(K238, U238)</f>
        <v>oil</v>
      </c>
      <c r="I238" s="66">
        <v>8</v>
      </c>
      <c r="J238" s="58" t="s">
        <v>17</v>
      </c>
      <c r="K238" s="58" t="s">
        <v>53</v>
      </c>
      <c r="L238" s="59" t="s">
        <v>17</v>
      </c>
      <c r="M238" s="44">
        <f t="shared" ref="M238:M247" si="302">INDEX(itemGPerQty, MATCH(K238, itemNames, 0))</f>
        <v>0</v>
      </c>
      <c r="N238" s="44">
        <f t="shared" ref="N238:N247" si="303">INDEX(itemMlPerQty, MATCH(K238, itemNames, 0))</f>
        <v>0</v>
      </c>
      <c r="O238" s="44">
        <f t="shared" ref="O238:O247" si="304">IF(J238 = "", I238 * M238, IF(ISNA(CONVERT(I238, J238, "kg")), CONVERT(I238, J238, "l") * IF(N238 &lt;&gt; 0, M238 / N238, 0), CONVERT(I238, J238, "kg")))</f>
        <v>0</v>
      </c>
      <c r="P238" s="44">
        <f t="shared" ref="P238:P247" si="305">IF(J238 = "", I238 * N238, IF(ISNA(CONVERT(I238, J238, "l")), CONVERT(I238, J238, "kg") * IF(M238 &lt;&gt; 0, N238 / M238, 0), CONVERT(I238, J238, "l")))</f>
        <v>0.11829411825</v>
      </c>
      <c r="Q238" s="44">
        <f>MROUND(IF(AND(J238 = "", L238 = ""), I238 * recipe09Scale, IF(ISNA(CONVERT(O238, "kg", L238)), CONVERT(P238 * recipe09Scale, "l", L238), CONVERT(O238 * recipe09Scale, "kg", L238))), roundTo)</f>
        <v>5.25</v>
      </c>
      <c r="R238" s="45">
        <f t="shared" ref="R238:R247" si="306">IF(L238 = "", Q238 * M238, IF(ISNA(CONVERT(Q238, L238, "kg")), CONVERT(Q238, L238, "l") * IF(N238 &lt;&gt; 0, M238 / N238, 0), CONVERT(Q238, L238, "kg")))</f>
        <v>0</v>
      </c>
      <c r="S238" s="45">
        <f t="shared" ref="S238:S247" si="307">IF(R238 = 0, IF(L238 = "", Q238 * N238, IF(ISNA(CONVERT(Q238, L238, "l")), CONVERT(Q238, L238, "kg") * IF(M238 &lt;&gt; 0, N238 / M238, 0), CONVERT(Q238, L238, "l"))), 0)</f>
        <v>7.7630515101562492E-2</v>
      </c>
      <c r="T238" s="44">
        <f t="shared" ref="T238:T247" si="308">IF(AND(R238 = 0, S238 = 0, J238 = "", L238 = ""), Q238, 0)</f>
        <v>0</v>
      </c>
      <c r="V238" s="72" t="b">
        <f>INDEX(itemPrepMethods, MATCH(K238, itemNames, 0))="chop"</f>
        <v>0</v>
      </c>
      <c r="W238" s="85" t="str">
        <f t="shared" ref="W238:W247" si="309">IF(V238, Q238, "")</f>
        <v/>
      </c>
      <c r="X238" s="83" t="str">
        <f t="shared" ref="X238:X247" si="310">IF(V238, IF(L238 = "", "", L238), "")</f>
        <v/>
      </c>
      <c r="Y238" s="83" t="str">
        <f t="shared" ref="Y238:Y247" si="311">IF(V238, K238, "")</f>
        <v/>
      </c>
      <c r="Z238" s="72" t="b">
        <f>INDEX(itemPrepMethods, MATCH(K238, itemNames, 0))="soak"</f>
        <v>0</v>
      </c>
      <c r="AA238" s="83" t="str">
        <f t="shared" ref="AA238:AA247" si="312">IF(Z238, Q238, "")</f>
        <v/>
      </c>
      <c r="AB238" s="83" t="str">
        <f t="shared" ref="AB238:AB247" si="313">IF(Z238, IF(L238 = "", "", L238), "")</f>
        <v/>
      </c>
      <c r="AC238" s="83" t="str">
        <f t="shared" ref="AC238:AC247" si="314">IF(Z238, K238, "")</f>
        <v/>
      </c>
    </row>
    <row r="239" spans="1:29" x14ac:dyDescent="0.2">
      <c r="A239" s="89" t="s">
        <v>26</v>
      </c>
      <c r="B239" s="90">
        <f t="shared" si="299"/>
        <v>3.25</v>
      </c>
      <c r="C239" s="91" t="str">
        <f t="shared" si="300"/>
        <v/>
      </c>
      <c r="D239" s="92" t="str">
        <f t="shared" si="301"/>
        <v>chopped onions</v>
      </c>
      <c r="I239" s="66">
        <v>5</v>
      </c>
      <c r="J239" s="58"/>
      <c r="K239" s="58" t="s">
        <v>6</v>
      </c>
      <c r="L239" s="59"/>
      <c r="M239" s="44">
        <f t="shared" si="302"/>
        <v>0.185</v>
      </c>
      <c r="N239" s="44">
        <f t="shared" si="303"/>
        <v>0.3</v>
      </c>
      <c r="O239" s="44">
        <f t="shared" si="304"/>
        <v>0.92500000000000004</v>
      </c>
      <c r="P239" s="44">
        <f t="shared" si="305"/>
        <v>1.5</v>
      </c>
      <c r="Q239" s="44">
        <f>MROUND(IF(AND(J239 = "", L239 = ""), I239 * recipe09Scale, IF(ISNA(CONVERT(O239, "kg", L239)), CONVERT(P239 * recipe09Scale, "l", L239), CONVERT(O239 * recipe09Scale, "kg", L239))), roundTo)</f>
        <v>3.25</v>
      </c>
      <c r="R239" s="45">
        <f t="shared" si="306"/>
        <v>0.60124999999999995</v>
      </c>
      <c r="S239" s="45">
        <f t="shared" si="307"/>
        <v>0</v>
      </c>
      <c r="T239" s="44">
        <f t="shared" si="308"/>
        <v>0</v>
      </c>
      <c r="V239" s="72" t="b">
        <f>INDEX(itemPrepMethods, MATCH(K239, itemNames, 0))="chop"</f>
        <v>1</v>
      </c>
      <c r="W239" s="85">
        <f t="shared" si="309"/>
        <v>3.25</v>
      </c>
      <c r="X239" s="83" t="str">
        <f t="shared" si="310"/>
        <v/>
      </c>
      <c r="Y239" s="83" t="str">
        <f t="shared" si="311"/>
        <v>chopped onions</v>
      </c>
      <c r="Z239" s="72" t="b">
        <f>INDEX(itemPrepMethods, MATCH(K239, itemNames, 0))="soak"</f>
        <v>0</v>
      </c>
      <c r="AA239" s="83" t="str">
        <f t="shared" si="312"/>
        <v/>
      </c>
      <c r="AB239" s="83" t="str">
        <f t="shared" si="313"/>
        <v/>
      </c>
      <c r="AC239" s="83" t="str">
        <f t="shared" si="314"/>
        <v/>
      </c>
    </row>
    <row r="240" spans="1:29" x14ac:dyDescent="0.2">
      <c r="A240" s="89" t="s">
        <v>26</v>
      </c>
      <c r="B240" s="90">
        <f t="shared" si="299"/>
        <v>6</v>
      </c>
      <c r="C240" s="91" t="str">
        <f t="shared" si="300"/>
        <v/>
      </c>
      <c r="D240" s="92" t="str">
        <f t="shared" si="301"/>
        <v>garlic cloves</v>
      </c>
      <c r="I240" s="66">
        <v>9</v>
      </c>
      <c r="J240" s="58"/>
      <c r="K240" s="58" t="s">
        <v>9</v>
      </c>
      <c r="L240" s="59"/>
      <c r="M240" s="44">
        <f t="shared" si="302"/>
        <v>0</v>
      </c>
      <c r="N240" s="44">
        <f t="shared" si="303"/>
        <v>0</v>
      </c>
      <c r="O240" s="44">
        <f t="shared" si="304"/>
        <v>0</v>
      </c>
      <c r="P240" s="44">
        <f t="shared" si="305"/>
        <v>0</v>
      </c>
      <c r="Q240" s="44">
        <f>MROUND(IF(AND(J240 = "", L240 = ""), I240 * recipe09Scale, IF(ISNA(CONVERT(O240, "kg", L240)), CONVERT(P240 * recipe09Scale, "l", L240), CONVERT(O240 * recipe09Scale, "kg", L240))), roundTo)</f>
        <v>6</v>
      </c>
      <c r="R240" s="45">
        <f t="shared" si="306"/>
        <v>0</v>
      </c>
      <c r="S240" s="45">
        <f t="shared" si="307"/>
        <v>0</v>
      </c>
      <c r="T240" s="44">
        <f t="shared" si="308"/>
        <v>6</v>
      </c>
      <c r="V240" s="72" t="b">
        <f>INDEX(itemPrepMethods, MATCH(K240, itemNames, 0))="chop"</f>
        <v>1</v>
      </c>
      <c r="W240" s="85">
        <f t="shared" si="309"/>
        <v>6</v>
      </c>
      <c r="X240" s="83" t="str">
        <f t="shared" si="310"/>
        <v/>
      </c>
      <c r="Y240" s="83" t="str">
        <f t="shared" si="311"/>
        <v>garlic cloves</v>
      </c>
      <c r="Z240" s="72" t="b">
        <f>INDEX(itemPrepMethods, MATCH(K240, itemNames, 0))="soak"</f>
        <v>0</v>
      </c>
      <c r="AA240" s="83" t="str">
        <f t="shared" si="312"/>
        <v/>
      </c>
      <c r="AB240" s="83" t="str">
        <f t="shared" si="313"/>
        <v/>
      </c>
      <c r="AC240" s="83" t="str">
        <f t="shared" si="314"/>
        <v/>
      </c>
    </row>
    <row r="241" spans="1:29" x14ac:dyDescent="0.2">
      <c r="A241" s="89" t="s">
        <v>26</v>
      </c>
      <c r="B241" s="90">
        <f t="shared" si="299"/>
        <v>4</v>
      </c>
      <c r="C241" s="91" t="str">
        <f t="shared" si="300"/>
        <v>tbs</v>
      </c>
      <c r="D241" s="92" t="str">
        <f t="shared" si="301"/>
        <v>minced ginger</v>
      </c>
      <c r="I241" s="66">
        <v>6</v>
      </c>
      <c r="J241" s="58" t="s">
        <v>17</v>
      </c>
      <c r="K241" s="58" t="s">
        <v>7</v>
      </c>
      <c r="L241" s="59" t="s">
        <v>17</v>
      </c>
      <c r="M241" s="44">
        <f t="shared" si="302"/>
        <v>0</v>
      </c>
      <c r="N241" s="44">
        <f t="shared" si="303"/>
        <v>0</v>
      </c>
      <c r="O241" s="44">
        <f t="shared" si="304"/>
        <v>0</v>
      </c>
      <c r="P241" s="44">
        <f t="shared" si="305"/>
        <v>8.872058868749999E-2</v>
      </c>
      <c r="Q241" s="44">
        <f>MROUND(IF(AND(J241 = "", L241 = ""), I241 * recipe09Scale, IF(ISNA(CONVERT(O241, "kg", L241)), CONVERT(P241 * recipe09Scale, "l", L241), CONVERT(O241 * recipe09Scale, "kg", L241))), roundTo)</f>
        <v>4</v>
      </c>
      <c r="R241" s="45">
        <f t="shared" si="306"/>
        <v>0</v>
      </c>
      <c r="S241" s="45">
        <f t="shared" si="307"/>
        <v>5.9147059124999998E-2</v>
      </c>
      <c r="T241" s="44">
        <f t="shared" si="308"/>
        <v>0</v>
      </c>
      <c r="V241" s="72" t="b">
        <f>INDEX(itemPrepMethods, MATCH(K241, itemNames, 0))="chop"</f>
        <v>1</v>
      </c>
      <c r="W241" s="85">
        <f t="shared" si="309"/>
        <v>4</v>
      </c>
      <c r="X241" s="83" t="str">
        <f t="shared" si="310"/>
        <v>tbs</v>
      </c>
      <c r="Y241" s="83" t="str">
        <f t="shared" si="311"/>
        <v>minced ginger</v>
      </c>
      <c r="Z241" s="72" t="b">
        <f>INDEX(itemPrepMethods, MATCH(K241, itemNames, 0))="soak"</f>
        <v>0</v>
      </c>
      <c r="AA241" s="83" t="str">
        <f t="shared" si="312"/>
        <v/>
      </c>
      <c r="AB241" s="83" t="str">
        <f t="shared" si="313"/>
        <v/>
      </c>
      <c r="AC241" s="83" t="str">
        <f t="shared" si="314"/>
        <v/>
      </c>
    </row>
    <row r="242" spans="1:29" x14ac:dyDescent="0.2">
      <c r="A242" s="89" t="s">
        <v>26</v>
      </c>
      <c r="B242" s="90">
        <f t="shared" si="299"/>
        <v>7.25</v>
      </c>
      <c r="C242" s="91" t="str">
        <f t="shared" si="300"/>
        <v/>
      </c>
      <c r="D242" s="92" t="str">
        <f t="shared" si="301"/>
        <v>chopped celery stalks</v>
      </c>
      <c r="I242" s="66">
        <v>11</v>
      </c>
      <c r="J242" s="58"/>
      <c r="K242" s="58" t="s">
        <v>239</v>
      </c>
      <c r="L242" s="59"/>
      <c r="M242" s="44">
        <f t="shared" si="302"/>
        <v>0</v>
      </c>
      <c r="N242" s="44">
        <f t="shared" si="303"/>
        <v>0</v>
      </c>
      <c r="O242" s="44">
        <f t="shared" si="304"/>
        <v>0</v>
      </c>
      <c r="P242" s="44">
        <f t="shared" si="305"/>
        <v>0</v>
      </c>
      <c r="Q242" s="44">
        <f>MROUND(IF(AND(J242 = "", L242 = ""), I242 * recipe09Scale, IF(ISNA(CONVERT(O242, "kg", L242)), CONVERT(P242 * recipe09Scale, "l", L242), CONVERT(O242 * recipe09Scale, "kg", L242))), roundTo)</f>
        <v>7.25</v>
      </c>
      <c r="R242" s="45">
        <f t="shared" si="306"/>
        <v>0</v>
      </c>
      <c r="S242" s="45">
        <f t="shared" si="307"/>
        <v>0</v>
      </c>
      <c r="T242" s="44">
        <f t="shared" si="308"/>
        <v>7.25</v>
      </c>
      <c r="V242" s="72" t="b">
        <f>INDEX(itemPrepMethods, MATCH(K242, itemNames, 0))="chop"</f>
        <v>1</v>
      </c>
      <c r="W242" s="85">
        <f t="shared" si="309"/>
        <v>7.25</v>
      </c>
      <c r="X242" s="83" t="str">
        <f t="shared" si="310"/>
        <v/>
      </c>
      <c r="Y242" s="83" t="str">
        <f t="shared" si="311"/>
        <v>chopped celery stalks</v>
      </c>
      <c r="Z242" s="72" t="b">
        <f>INDEX(itemPrepMethods, MATCH(K242, itemNames, 0))="soak"</f>
        <v>0</v>
      </c>
      <c r="AA242" s="83" t="str">
        <f t="shared" si="312"/>
        <v/>
      </c>
      <c r="AB242" s="83" t="str">
        <f t="shared" si="313"/>
        <v/>
      </c>
      <c r="AC242" s="83" t="str">
        <f t="shared" si="314"/>
        <v/>
      </c>
    </row>
    <row r="243" spans="1:29" x14ac:dyDescent="0.2">
      <c r="A243" s="89" t="s">
        <v>26</v>
      </c>
      <c r="B243" s="90">
        <f t="shared" si="299"/>
        <v>0.75</v>
      </c>
      <c r="C243" s="91" t="str">
        <f t="shared" si="300"/>
        <v>tbs</v>
      </c>
      <c r="D243" s="92" t="str">
        <f t="shared" si="301"/>
        <v>curry powder</v>
      </c>
      <c r="I243" s="66">
        <v>1</v>
      </c>
      <c r="J243" s="58" t="s">
        <v>17</v>
      </c>
      <c r="K243" s="58" t="s">
        <v>10</v>
      </c>
      <c r="L243" s="59" t="s">
        <v>17</v>
      </c>
      <c r="M243" s="44">
        <f t="shared" si="302"/>
        <v>1.2E-2</v>
      </c>
      <c r="N243" s="44">
        <f t="shared" si="303"/>
        <v>2.2180100000000001E-2</v>
      </c>
      <c r="O243" s="44">
        <f t="shared" si="304"/>
        <v>8.0000170141252738E-3</v>
      </c>
      <c r="P243" s="44">
        <f t="shared" si="305"/>
        <v>1.478676478125E-2</v>
      </c>
      <c r="Q243" s="44">
        <f>MROUND(IF(AND(J243 = "", L243 = ""), I243 * recipe09Scale, IF(ISNA(CONVERT(O243, "kg", L243)), CONVERT(P243 * recipe09Scale, "l", L243), CONVERT(O243 * recipe09Scale, "kg", L243))), roundTo)</f>
        <v>0.75</v>
      </c>
      <c r="R243" s="45">
        <f t="shared" si="306"/>
        <v>6.0000127605939558E-3</v>
      </c>
      <c r="S243" s="45">
        <f t="shared" si="307"/>
        <v>0</v>
      </c>
      <c r="T243" s="44">
        <f t="shared" si="308"/>
        <v>0</v>
      </c>
      <c r="V243" s="72" t="b">
        <f>INDEX(itemPrepMethods, MATCH(K243, itemNames, 0))="chop"</f>
        <v>0</v>
      </c>
      <c r="W243" s="85" t="str">
        <f t="shared" si="309"/>
        <v/>
      </c>
      <c r="X243" s="83" t="str">
        <f t="shared" si="310"/>
        <v/>
      </c>
      <c r="Y243" s="83" t="str">
        <f t="shared" si="311"/>
        <v/>
      </c>
      <c r="Z243" s="72" t="b">
        <f>INDEX(itemPrepMethods, MATCH(K243, itemNames, 0))="soak"</f>
        <v>0</v>
      </c>
      <c r="AA243" s="83" t="str">
        <f t="shared" si="312"/>
        <v/>
      </c>
      <c r="AB243" s="83" t="str">
        <f t="shared" si="313"/>
        <v/>
      </c>
      <c r="AC243" s="83" t="str">
        <f t="shared" si="314"/>
        <v/>
      </c>
    </row>
    <row r="244" spans="1:29" x14ac:dyDescent="0.2">
      <c r="A244" s="89" t="s">
        <v>26</v>
      </c>
      <c r="B244" s="90">
        <f t="shared" si="299"/>
        <v>1.25</v>
      </c>
      <c r="C244" s="91" t="str">
        <f t="shared" si="300"/>
        <v>tbs</v>
      </c>
      <c r="D244" s="92" t="str">
        <f t="shared" si="301"/>
        <v>ground cumin</v>
      </c>
      <c r="I244" s="66">
        <v>2</v>
      </c>
      <c r="J244" s="58" t="s">
        <v>17</v>
      </c>
      <c r="K244" s="58" t="s">
        <v>16</v>
      </c>
      <c r="L244" s="59" t="s">
        <v>17</v>
      </c>
      <c r="M244" s="44">
        <f t="shared" si="302"/>
        <v>1.0999999999999999E-2</v>
      </c>
      <c r="N244" s="44">
        <f t="shared" si="303"/>
        <v>2.2180100000000001E-2</v>
      </c>
      <c r="O244" s="44">
        <f t="shared" si="304"/>
        <v>1.4666697859229668E-2</v>
      </c>
      <c r="P244" s="44">
        <f t="shared" si="305"/>
        <v>2.9573529562499999E-2</v>
      </c>
      <c r="Q244" s="44">
        <f>MROUND(IF(AND(J244 = "", L244 = ""), I244 * recipe09Scale, IF(ISNA(CONVERT(O244, "kg", L244)), CONVERT(P244 * recipe09Scale, "l", L244), CONVERT(O244 * recipe09Scale, "kg", L244))), roundTo)</f>
        <v>1.25</v>
      </c>
      <c r="R244" s="45">
        <f t="shared" si="306"/>
        <v>9.166686162018543E-3</v>
      </c>
      <c r="S244" s="45">
        <f t="shared" si="307"/>
        <v>0</v>
      </c>
      <c r="T244" s="44">
        <f t="shared" si="308"/>
        <v>0</v>
      </c>
      <c r="V244" s="72" t="b">
        <f>INDEX(itemPrepMethods, MATCH(K244, itemNames, 0))="chop"</f>
        <v>0</v>
      </c>
      <c r="W244" s="85" t="str">
        <f t="shared" si="309"/>
        <v/>
      </c>
      <c r="X244" s="83" t="str">
        <f t="shared" si="310"/>
        <v/>
      </c>
      <c r="Y244" s="83" t="str">
        <f t="shared" si="311"/>
        <v/>
      </c>
      <c r="Z244" s="72" t="b">
        <f>INDEX(itemPrepMethods, MATCH(K244, itemNames, 0))="soak"</f>
        <v>0</v>
      </c>
      <c r="AA244" s="83" t="str">
        <f t="shared" si="312"/>
        <v/>
      </c>
      <c r="AB244" s="83" t="str">
        <f t="shared" si="313"/>
        <v/>
      </c>
      <c r="AC244" s="83" t="str">
        <f t="shared" si="314"/>
        <v/>
      </c>
    </row>
    <row r="245" spans="1:29" x14ac:dyDescent="0.2">
      <c r="A245" s="89" t="s">
        <v>26</v>
      </c>
      <c r="B245" s="90">
        <f t="shared" ref="B245" si="315">Q245</f>
        <v>1.25</v>
      </c>
      <c r="C245" s="91" t="str">
        <f t="shared" si="300"/>
        <v>tbs</v>
      </c>
      <c r="D245" s="92" t="str">
        <f t="shared" si="301"/>
        <v>ground corriander</v>
      </c>
      <c r="I245" s="66">
        <v>2</v>
      </c>
      <c r="J245" s="58" t="s">
        <v>17</v>
      </c>
      <c r="K245" s="58" t="s">
        <v>240</v>
      </c>
      <c r="L245" s="59" t="s">
        <v>17</v>
      </c>
      <c r="M245" s="44">
        <f t="shared" si="302"/>
        <v>0</v>
      </c>
      <c r="N245" s="44">
        <f t="shared" si="303"/>
        <v>0</v>
      </c>
      <c r="O245" s="44">
        <f t="shared" si="304"/>
        <v>0</v>
      </c>
      <c r="P245" s="44">
        <f t="shared" si="305"/>
        <v>2.9573529562499999E-2</v>
      </c>
      <c r="Q245" s="44">
        <f>MROUND(IF(AND(J245 = "", L245 = ""), I245 * recipe09Scale, IF(ISNA(CONVERT(O245, "kg", L245)), CONVERT(P245 * recipe09Scale, "l", L245), CONVERT(O245 * recipe09Scale, "kg", L245))), roundTo)</f>
        <v>1.25</v>
      </c>
      <c r="R245" s="45">
        <f t="shared" si="306"/>
        <v>0</v>
      </c>
      <c r="S245" s="45">
        <f t="shared" si="307"/>
        <v>1.84834559765625E-2</v>
      </c>
      <c r="T245" s="44">
        <f t="shared" si="308"/>
        <v>0</v>
      </c>
      <c r="V245" s="72" t="b">
        <f>INDEX(itemPrepMethods, MATCH(K245, itemNames, 0))="chop"</f>
        <v>0</v>
      </c>
      <c r="W245" s="85" t="str">
        <f t="shared" si="309"/>
        <v/>
      </c>
      <c r="X245" s="83" t="str">
        <f t="shared" si="310"/>
        <v/>
      </c>
      <c r="Y245" s="83" t="str">
        <f t="shared" si="311"/>
        <v/>
      </c>
      <c r="Z245" s="72" t="b">
        <f>INDEX(itemPrepMethods, MATCH(K245, itemNames, 0))="soak"</f>
        <v>0</v>
      </c>
      <c r="AA245" s="83" t="str">
        <f t="shared" si="312"/>
        <v/>
      </c>
      <c r="AB245" s="83" t="str">
        <f t="shared" si="313"/>
        <v/>
      </c>
      <c r="AC245" s="83" t="str">
        <f t="shared" si="314"/>
        <v/>
      </c>
    </row>
    <row r="246" spans="1:29" x14ac:dyDescent="0.2">
      <c r="A246" s="89" t="s">
        <v>26</v>
      </c>
      <c r="B246" s="90">
        <f t="shared" ref="B246:B247" si="316">Q246</f>
        <v>2.75</v>
      </c>
      <c r="C246" s="91" t="str">
        <f t="shared" si="300"/>
        <v>tbs</v>
      </c>
      <c r="D246" s="92" t="str">
        <f t="shared" si="301"/>
        <v>ground tumeric</v>
      </c>
      <c r="I246" s="66">
        <v>4</v>
      </c>
      <c r="J246" s="58" t="s">
        <v>17</v>
      </c>
      <c r="K246" s="58" t="s">
        <v>15</v>
      </c>
      <c r="L246" s="59" t="s">
        <v>17</v>
      </c>
      <c r="M246" s="44">
        <f t="shared" si="302"/>
        <v>1.4E-2</v>
      </c>
      <c r="N246" s="44">
        <f t="shared" si="303"/>
        <v>2.2180100000000001E-2</v>
      </c>
      <c r="O246" s="44">
        <f t="shared" si="304"/>
        <v>3.7333412732584614E-2</v>
      </c>
      <c r="P246" s="44">
        <f t="shared" si="305"/>
        <v>5.9147059124999998E-2</v>
      </c>
      <c r="Q246" s="44">
        <f>MROUND(IF(AND(J246 = "", L246 = ""), I246 * recipe09Scale, IF(ISNA(CONVERT(O246, "kg", L246)), CONVERT(P246 * recipe09Scale, "l", L246), CONVERT(O246 * recipe09Scale, "kg", L246))), roundTo)</f>
        <v>2.75</v>
      </c>
      <c r="R246" s="45">
        <f t="shared" si="306"/>
        <v>2.5666721253651922E-2</v>
      </c>
      <c r="S246" s="45">
        <f t="shared" si="307"/>
        <v>0</v>
      </c>
      <c r="T246" s="44">
        <f t="shared" si="308"/>
        <v>0</v>
      </c>
      <c r="V246" s="72" t="b">
        <f>INDEX(itemPrepMethods, MATCH(K246, itemNames, 0))="chop"</f>
        <v>0</v>
      </c>
      <c r="W246" s="85" t="str">
        <f t="shared" si="309"/>
        <v/>
      </c>
      <c r="X246" s="83" t="str">
        <f t="shared" si="310"/>
        <v/>
      </c>
      <c r="Y246" s="83" t="str">
        <f t="shared" si="311"/>
        <v/>
      </c>
      <c r="Z246" s="72" t="b">
        <f>INDEX(itemPrepMethods, MATCH(K246, itemNames, 0))="soak"</f>
        <v>0</v>
      </c>
      <c r="AA246" s="83" t="str">
        <f t="shared" si="312"/>
        <v/>
      </c>
      <c r="AB246" s="83" t="str">
        <f t="shared" si="313"/>
        <v/>
      </c>
      <c r="AC246" s="83" t="str">
        <f t="shared" si="314"/>
        <v/>
      </c>
    </row>
    <row r="247" spans="1:29" x14ac:dyDescent="0.2">
      <c r="A247" s="89" t="s">
        <v>26</v>
      </c>
      <c r="B247" s="90">
        <f t="shared" si="316"/>
        <v>0.5</v>
      </c>
      <c r="C247" s="91" t="str">
        <f t="shared" si="300"/>
        <v>tbs</v>
      </c>
      <c r="D247" s="92" t="str">
        <f t="shared" si="301"/>
        <v>cinnamon</v>
      </c>
      <c r="I247" s="66">
        <v>0.8</v>
      </c>
      <c r="J247" s="58" t="s">
        <v>17</v>
      </c>
      <c r="K247" s="58" t="s">
        <v>120</v>
      </c>
      <c r="L247" s="59" t="s">
        <v>17</v>
      </c>
      <c r="M247" s="44">
        <f t="shared" si="302"/>
        <v>1.0999999999999999E-2</v>
      </c>
      <c r="N247" s="44">
        <f t="shared" si="303"/>
        <v>2.2180100000000001E-2</v>
      </c>
      <c r="O247" s="44">
        <f t="shared" si="304"/>
        <v>5.8666791436918679E-3</v>
      </c>
      <c r="P247" s="44">
        <f t="shared" si="305"/>
        <v>1.1829411825E-2</v>
      </c>
      <c r="Q247" s="44">
        <f>MROUND(IF(AND(J247 = "", L247 = ""), I247 * recipe09Scale, IF(ISNA(CONVERT(O247, "kg", L247)), CONVERT(P247 * recipe09Scale, "l", L247), CONVERT(O247 * recipe09Scale, "kg", L247))), roundTo)</f>
        <v>0.5</v>
      </c>
      <c r="R247" s="45">
        <f t="shared" si="306"/>
        <v>3.6666744648074169E-3</v>
      </c>
      <c r="S247" s="45">
        <f t="shared" si="307"/>
        <v>0</v>
      </c>
      <c r="T247" s="44">
        <f t="shared" si="308"/>
        <v>0</v>
      </c>
      <c r="V247" s="72" t="b">
        <f>INDEX(itemPrepMethods, MATCH(K247, itemNames, 0))="chop"</f>
        <v>0</v>
      </c>
      <c r="W247" s="85" t="str">
        <f t="shared" si="309"/>
        <v/>
      </c>
      <c r="X247" s="83" t="str">
        <f t="shared" si="310"/>
        <v/>
      </c>
      <c r="Y247" s="83" t="str">
        <f t="shared" si="311"/>
        <v/>
      </c>
      <c r="Z247" s="72" t="b">
        <f>INDEX(itemPrepMethods, MATCH(K247, itemNames, 0))="soak"</f>
        <v>0</v>
      </c>
      <c r="AA247" s="83" t="str">
        <f t="shared" si="312"/>
        <v/>
      </c>
      <c r="AB247" s="83" t="str">
        <f t="shared" si="313"/>
        <v/>
      </c>
      <c r="AC247" s="83" t="str">
        <f t="shared" si="314"/>
        <v/>
      </c>
    </row>
    <row r="248" spans="1:29" x14ac:dyDescent="0.2">
      <c r="A248" s="93"/>
      <c r="B248" s="93"/>
      <c r="C248" s="93"/>
      <c r="D248" s="93"/>
      <c r="I248" s="47"/>
      <c r="J248" s="67"/>
      <c r="K248" s="67"/>
      <c r="L248" s="67"/>
      <c r="M248" s="67"/>
      <c r="N248" s="67"/>
      <c r="O248" s="67"/>
      <c r="P248" s="67"/>
      <c r="W248" s="85"/>
      <c r="X248" s="83"/>
      <c r="Y248" s="83"/>
      <c r="Z248" s="72"/>
      <c r="AA248" s="83"/>
      <c r="AB248" s="83"/>
      <c r="AC248" s="83"/>
    </row>
    <row r="249" spans="1:29" x14ac:dyDescent="0.2">
      <c r="A249" s="88" t="s">
        <v>241</v>
      </c>
      <c r="B249" s="88"/>
      <c r="C249" s="88"/>
      <c r="D249" s="88"/>
      <c r="I249" s="44"/>
      <c r="L249" s="41"/>
      <c r="M249" s="41"/>
      <c r="N249" s="41"/>
      <c r="W249" s="85"/>
      <c r="X249" s="83"/>
      <c r="Y249" s="83"/>
      <c r="Z249" s="72"/>
      <c r="AA249" s="83"/>
      <c r="AB249" s="83"/>
      <c r="AC249" s="83"/>
    </row>
    <row r="250" spans="1:29" x14ac:dyDescent="0.2">
      <c r="A250" s="89" t="s">
        <v>26</v>
      </c>
      <c r="B250" s="90">
        <f t="shared" ref="B250:B252" si="317">Q250</f>
        <v>0.75</v>
      </c>
      <c r="C250" s="91" t="str">
        <f>IF(L250="","",L250)</f>
        <v>l</v>
      </c>
      <c r="D250" s="92" t="str">
        <f t="shared" ref="D250:D253" si="318">_xlfn.CONCAT(K250, U250)</f>
        <v>vegetable stock, this soup is thick so don't add too much!</v>
      </c>
      <c r="I250" s="66">
        <v>1.2</v>
      </c>
      <c r="J250" s="58" t="s">
        <v>68</v>
      </c>
      <c r="K250" s="58" t="s">
        <v>69</v>
      </c>
      <c r="L250" s="59" t="s">
        <v>68</v>
      </c>
      <c r="M250" s="44">
        <f>INDEX(itemGPerQty, MATCH(K250, itemNames, 0))</f>
        <v>0</v>
      </c>
      <c r="N250" s="44">
        <f>INDEX(itemMlPerQty, MATCH(K250, itemNames, 0))</f>
        <v>0</v>
      </c>
      <c r="O250" s="44">
        <f t="shared" ref="O250:O253" si="319">IF(J250 = "", I250 * M250, IF(ISNA(CONVERT(I250, J250, "kg")), CONVERT(I250, J250, "l") * IF(N250 &lt;&gt; 0, M250 / N250, 0), CONVERT(I250, J250, "kg")))</f>
        <v>0</v>
      </c>
      <c r="P250" s="44">
        <f t="shared" ref="P250:P253" si="320">IF(J250 = "", I250 * N250, IF(ISNA(CONVERT(I250, J250, "l")), CONVERT(I250, J250, "kg") * IF(M250 &lt;&gt; 0, N250 / M250, 0), CONVERT(I250, J250, "l")))</f>
        <v>1.2</v>
      </c>
      <c r="Q250" s="44">
        <f>MROUND(IF(AND(J250 = "", L250 = ""), I250 * recipe09Scale, IF(ISNA(CONVERT(O250, "kg", L250)), CONVERT(P250 * recipe09Scale, "l", L250), CONVERT(O250 * recipe09Scale, "kg", L250))), roundTo)</f>
        <v>0.75</v>
      </c>
      <c r="R250" s="45">
        <f t="shared" ref="R250:R253" si="321">IF(L250 = "", Q250 * M250, IF(ISNA(CONVERT(Q250, L250, "kg")), CONVERT(Q250, L250, "l") * IF(N250 &lt;&gt; 0, M250 / N250, 0), CONVERT(Q250, L250, "kg")))</f>
        <v>0</v>
      </c>
      <c r="S250" s="45">
        <f t="shared" ref="S250:S253" si="322">IF(R250 = 0, IF(L250 = "", Q250 * N250, IF(ISNA(CONVERT(Q250, L250, "l")), CONVERT(Q250, L250, "kg") * IF(M250 &lt;&gt; 0, N250 / M250, 0), CONVERT(Q250, L250, "l"))), 0)</f>
        <v>0.75</v>
      </c>
      <c r="T250" s="44">
        <f t="shared" ref="T250:T253" si="323">IF(AND(R250 = 0, S250 = 0, J250 = "", L250 = ""), Q250, 0)</f>
        <v>0</v>
      </c>
      <c r="U250" s="41" t="s">
        <v>338</v>
      </c>
      <c r="V250" s="72" t="b">
        <f>INDEX(itemPrepMethods, MATCH(K250, itemNames, 0))="chop"</f>
        <v>0</v>
      </c>
      <c r="W250" s="85" t="str">
        <f t="shared" ref="W250:W253" si="324">IF(V250, Q250, "")</f>
        <v/>
      </c>
      <c r="X250" s="83" t="str">
        <f t="shared" ref="X250:X253" si="325">IF(V250, IF(L250 = "", "", L250), "")</f>
        <v/>
      </c>
      <c r="Y250" s="83" t="str">
        <f t="shared" ref="Y250:Y253" si="326">IF(V250, K250, "")</f>
        <v/>
      </c>
      <c r="Z250" s="72" t="b">
        <f>INDEX(itemPrepMethods, MATCH(K250, itemNames, 0))="soak"</f>
        <v>0</v>
      </c>
      <c r="AA250" s="83" t="str">
        <f t="shared" ref="AA250:AA253" si="327">IF(Z250, Q250, "")</f>
        <v/>
      </c>
      <c r="AB250" s="83" t="str">
        <f t="shared" ref="AB250:AB253" si="328">IF(Z250, IF(L250 = "", "", L250), "")</f>
        <v/>
      </c>
      <c r="AC250" s="83" t="str">
        <f t="shared" ref="AC250:AC253" si="329">IF(Z250, K250, "")</f>
        <v/>
      </c>
    </row>
    <row r="251" spans="1:29" x14ac:dyDescent="0.2">
      <c r="A251" s="89" t="s">
        <v>26</v>
      </c>
      <c r="B251" s="90">
        <f t="shared" si="317"/>
        <v>5.25</v>
      </c>
      <c r="C251" s="91" t="str">
        <f>IF(L251="","",L251)</f>
        <v/>
      </c>
      <c r="D251" s="92" t="str">
        <f t="shared" si="318"/>
        <v>chopped carrots</v>
      </c>
      <c r="I251" s="66">
        <v>8</v>
      </c>
      <c r="J251" s="58"/>
      <c r="K251" s="58" t="s">
        <v>5</v>
      </c>
      <c r="L251" s="59"/>
      <c r="M251" s="44">
        <f>INDEX(itemGPerQty, MATCH(K251, itemNames, 0))</f>
        <v>0.14833333333333334</v>
      </c>
      <c r="N251" s="44">
        <f>INDEX(itemMlPerQty, MATCH(K251, itemNames, 0))</f>
        <v>0.19999999999999998</v>
      </c>
      <c r="O251" s="44">
        <f t="shared" si="319"/>
        <v>1.1866666666666668</v>
      </c>
      <c r="P251" s="44">
        <f t="shared" si="320"/>
        <v>1.5999999999999999</v>
      </c>
      <c r="Q251" s="44">
        <f>MROUND(IF(AND(J251 = "", L251 = ""), I251 * recipe09Scale, IF(ISNA(CONVERT(O251, "kg", L251)), CONVERT(P251 * recipe09Scale, "l", L251), CONVERT(O251 * recipe09Scale, "kg", L251))), roundTo)</f>
        <v>5.25</v>
      </c>
      <c r="R251" s="45">
        <f t="shared" si="321"/>
        <v>0.77875000000000005</v>
      </c>
      <c r="S251" s="45">
        <f t="shared" si="322"/>
        <v>0</v>
      </c>
      <c r="T251" s="44">
        <f t="shared" si="323"/>
        <v>0</v>
      </c>
      <c r="V251" s="72" t="b">
        <f>INDEX(itemPrepMethods, MATCH(K251, itemNames, 0))="chop"</f>
        <v>1</v>
      </c>
      <c r="W251" s="85">
        <f t="shared" si="324"/>
        <v>5.25</v>
      </c>
      <c r="X251" s="83" t="str">
        <f t="shared" si="325"/>
        <v/>
      </c>
      <c r="Y251" s="83" t="str">
        <f t="shared" si="326"/>
        <v>chopped carrots</v>
      </c>
      <c r="Z251" s="72" t="b">
        <f>INDEX(itemPrepMethods, MATCH(K251, itemNames, 0))="soak"</f>
        <v>0</v>
      </c>
      <c r="AA251" s="83" t="str">
        <f t="shared" si="327"/>
        <v/>
      </c>
      <c r="AB251" s="83" t="str">
        <f t="shared" si="328"/>
        <v/>
      </c>
      <c r="AC251" s="83" t="str">
        <f t="shared" si="329"/>
        <v/>
      </c>
    </row>
    <row r="252" spans="1:29" x14ac:dyDescent="0.2">
      <c r="A252" s="89" t="s">
        <v>26</v>
      </c>
      <c r="B252" s="90">
        <f t="shared" si="317"/>
        <v>3.25</v>
      </c>
      <c r="C252" s="91" t="str">
        <f>IF(L252="","",L252)</f>
        <v/>
      </c>
      <c r="D252" s="92" t="str">
        <f t="shared" si="318"/>
        <v>chopped kumara</v>
      </c>
      <c r="I252" s="66">
        <v>5</v>
      </c>
      <c r="J252" s="58"/>
      <c r="K252" s="58" t="s">
        <v>242</v>
      </c>
      <c r="L252" s="59"/>
      <c r="M252" s="44">
        <f>INDEX(itemGPerQty, MATCH(K252, itemNames, 0))</f>
        <v>0.34</v>
      </c>
      <c r="N252" s="44">
        <f>INDEX(itemMlPerQty, MATCH(K252, itemNames, 0))</f>
        <v>0</v>
      </c>
      <c r="O252" s="44">
        <f t="shared" si="319"/>
        <v>1.7000000000000002</v>
      </c>
      <c r="P252" s="44">
        <f t="shared" si="320"/>
        <v>0</v>
      </c>
      <c r="Q252" s="44">
        <f>MROUND(IF(AND(J252 = "", L252 = ""), I252 * recipe09Scale, IF(ISNA(CONVERT(O252, "kg", L252)), CONVERT(P252 * recipe09Scale, "l", L252), CONVERT(O252 * recipe09Scale, "kg", L252))), roundTo)</f>
        <v>3.25</v>
      </c>
      <c r="R252" s="45">
        <f t="shared" si="321"/>
        <v>1.105</v>
      </c>
      <c r="S252" s="45">
        <f t="shared" si="322"/>
        <v>0</v>
      </c>
      <c r="T252" s="44">
        <f t="shared" si="323"/>
        <v>0</v>
      </c>
      <c r="V252" s="72" t="b">
        <f>INDEX(itemPrepMethods, MATCH(K252, itemNames, 0))="chop"</f>
        <v>1</v>
      </c>
      <c r="W252" s="85">
        <f t="shared" si="324"/>
        <v>3.25</v>
      </c>
      <c r="X252" s="83" t="str">
        <f t="shared" si="325"/>
        <v/>
      </c>
      <c r="Y252" s="83" t="str">
        <f t="shared" si="326"/>
        <v>chopped kumara</v>
      </c>
      <c r="Z252" s="72" t="b">
        <f>INDEX(itemPrepMethods, MATCH(K252, itemNames, 0))="soak"</f>
        <v>0</v>
      </c>
      <c r="AA252" s="83" t="str">
        <f t="shared" si="327"/>
        <v/>
      </c>
      <c r="AB252" s="83" t="str">
        <f t="shared" si="328"/>
        <v/>
      </c>
      <c r="AC252" s="83" t="str">
        <f t="shared" si="329"/>
        <v/>
      </c>
    </row>
    <row r="253" spans="1:29" x14ac:dyDescent="0.2">
      <c r="A253" s="89" t="s">
        <v>26</v>
      </c>
      <c r="B253" s="90">
        <f t="shared" ref="B253:B258" si="330">Q253</f>
        <v>2</v>
      </c>
      <c r="C253" s="91" t="str">
        <f>IF(L253="","",L253)</f>
        <v/>
      </c>
      <c r="D253" s="101" t="str">
        <f t="shared" si="318"/>
        <v>tins black beans, drained?</v>
      </c>
      <c r="I253" s="66">
        <v>3</v>
      </c>
      <c r="J253" s="58"/>
      <c r="K253" s="58" t="s">
        <v>243</v>
      </c>
      <c r="L253" s="59"/>
      <c r="M253" s="44">
        <f>INDEX(itemGPerQty, MATCH(K253, itemNames, 0))</f>
        <v>0</v>
      </c>
      <c r="N253" s="44">
        <f>INDEX(itemMlPerQty, MATCH(K253, itemNames, 0))</f>
        <v>0</v>
      </c>
      <c r="O253" s="44">
        <f t="shared" si="319"/>
        <v>0</v>
      </c>
      <c r="P253" s="44">
        <f t="shared" si="320"/>
        <v>0</v>
      </c>
      <c r="Q253" s="44">
        <f>MROUND(IF(AND(J253 = "", L253 = ""), I253 * recipe09Scale, IF(ISNA(CONVERT(O253, "kg", L253)), CONVERT(P253 * recipe09Scale, "l", L253), CONVERT(O253 * recipe09Scale, "kg", L253))), roundTo)</f>
        <v>2</v>
      </c>
      <c r="R253" s="45">
        <f t="shared" si="321"/>
        <v>0</v>
      </c>
      <c r="S253" s="45">
        <f t="shared" si="322"/>
        <v>0</v>
      </c>
      <c r="T253" s="44">
        <f t="shared" si="323"/>
        <v>2</v>
      </c>
      <c r="U253" s="41" t="s">
        <v>339</v>
      </c>
      <c r="V253" s="72" t="b">
        <f>INDEX(itemPrepMethods, MATCH(K253, itemNames, 0))="chop"</f>
        <v>0</v>
      </c>
      <c r="W253" s="85" t="str">
        <f t="shared" si="324"/>
        <v/>
      </c>
      <c r="X253" s="83" t="str">
        <f t="shared" si="325"/>
        <v/>
      </c>
      <c r="Y253" s="83" t="str">
        <f t="shared" si="326"/>
        <v/>
      </c>
      <c r="Z253" s="72" t="b">
        <f>INDEX(itemPrepMethods, MATCH(K253, itemNames, 0))="soak"</f>
        <v>0</v>
      </c>
      <c r="AA253" s="83" t="str">
        <f t="shared" si="327"/>
        <v/>
      </c>
      <c r="AB253" s="83" t="str">
        <f t="shared" si="328"/>
        <v/>
      </c>
      <c r="AC253" s="83" t="str">
        <f t="shared" si="329"/>
        <v/>
      </c>
    </row>
    <row r="254" spans="1:29" x14ac:dyDescent="0.2">
      <c r="A254" s="93"/>
      <c r="B254" s="93"/>
      <c r="C254" s="93"/>
      <c r="D254" s="93"/>
      <c r="I254" s="47"/>
      <c r="J254" s="67"/>
      <c r="K254" s="67"/>
      <c r="L254" s="67"/>
      <c r="M254" s="67"/>
      <c r="N254" s="67"/>
      <c r="O254" s="67"/>
      <c r="P254" s="67"/>
      <c r="W254" s="85"/>
      <c r="X254" s="83"/>
      <c r="Y254" s="83"/>
      <c r="Z254" s="72"/>
      <c r="AA254" s="83"/>
      <c r="AB254" s="83"/>
      <c r="AC254" s="83"/>
    </row>
    <row r="255" spans="1:29" x14ac:dyDescent="0.2">
      <c r="A255" s="88" t="s">
        <v>244</v>
      </c>
      <c r="B255" s="88"/>
      <c r="C255" s="88"/>
      <c r="D255" s="88"/>
      <c r="I255" s="44"/>
      <c r="L255" s="41"/>
      <c r="M255" s="41"/>
      <c r="N255" s="41"/>
      <c r="W255" s="85"/>
      <c r="X255" s="83"/>
      <c r="Y255" s="83"/>
      <c r="Z255" s="72"/>
      <c r="AA255" s="83"/>
      <c r="AB255" s="83"/>
      <c r="AC255" s="83"/>
    </row>
    <row r="256" spans="1:29" x14ac:dyDescent="0.2">
      <c r="A256" s="93"/>
      <c r="B256" s="93"/>
      <c r="C256" s="93"/>
      <c r="D256" s="93"/>
      <c r="I256" s="47"/>
      <c r="J256" s="67"/>
      <c r="K256" s="67"/>
      <c r="L256" s="67"/>
      <c r="M256" s="67"/>
      <c r="N256" s="67"/>
      <c r="O256" s="67"/>
      <c r="P256" s="67"/>
      <c r="W256" s="85"/>
      <c r="X256" s="83"/>
      <c r="Y256" s="83"/>
      <c r="Z256" s="72"/>
      <c r="AA256" s="83"/>
      <c r="AB256" s="83"/>
      <c r="AC256" s="83"/>
    </row>
    <row r="257" spans="1:29" x14ac:dyDescent="0.2">
      <c r="A257" s="88" t="s">
        <v>245</v>
      </c>
      <c r="B257" s="88"/>
      <c r="C257" s="88"/>
      <c r="D257" s="88"/>
      <c r="I257" s="44"/>
      <c r="L257" s="41"/>
      <c r="M257" s="41"/>
      <c r="N257" s="41"/>
      <c r="W257" s="85"/>
      <c r="X257" s="83"/>
      <c r="Y257" s="83"/>
      <c r="Z257" s="72"/>
      <c r="AA257" s="83"/>
      <c r="AB257" s="83"/>
      <c r="AC257" s="83"/>
    </row>
    <row r="258" spans="1:29" x14ac:dyDescent="0.2">
      <c r="A258" s="89" t="s">
        <v>26</v>
      </c>
      <c r="B258" s="90">
        <f t="shared" si="330"/>
        <v>1</v>
      </c>
      <c r="C258" s="91" t="str">
        <f>IF(L258="","",L258)</f>
        <v/>
      </c>
      <c r="D258" s="92" t="str">
        <f t="shared" ref="D258:D262" si="331">_xlfn.CONCAT(K258, U258)</f>
        <v>tins coconut cream</v>
      </c>
      <c r="I258" s="66">
        <v>1.5</v>
      </c>
      <c r="J258" s="58"/>
      <c r="K258" s="58" t="s">
        <v>130</v>
      </c>
      <c r="L258" s="59"/>
      <c r="M258" s="44">
        <f>INDEX(itemGPerQty, MATCH(K258, itemNames, 0))</f>
        <v>0</v>
      </c>
      <c r="N258" s="44">
        <f>INDEX(itemMlPerQty, MATCH(K258, itemNames, 0))</f>
        <v>0</v>
      </c>
      <c r="O258" s="44">
        <f t="shared" ref="O258:O259" si="332">IF(J258 = "", I258 * M258, IF(ISNA(CONVERT(I258, J258, "kg")), CONVERT(I258, J258, "l") * IF(N258 &lt;&gt; 0, M258 / N258, 0), CONVERT(I258, J258, "kg")))</f>
        <v>0</v>
      </c>
      <c r="P258" s="44">
        <f t="shared" ref="P258:P259" si="333">IF(J258 = "", I258 * N258, IF(ISNA(CONVERT(I258, J258, "l")), CONVERT(I258, J258, "kg") * IF(M258 &lt;&gt; 0, N258 / M258, 0), CONVERT(I258, J258, "l")))</f>
        <v>0</v>
      </c>
      <c r="Q258" s="44">
        <f>MROUND(IF(AND(J258 = "", L258 = ""), I258 * recipe09Scale, IF(ISNA(CONVERT(O258, "kg", L258)), CONVERT(P258 * recipe09Scale, "l", L258), CONVERT(O258 * recipe09Scale, "kg", L258))), roundTo)</f>
        <v>1</v>
      </c>
      <c r="R258" s="45">
        <f t="shared" ref="R258:R259" si="334">IF(L258 = "", Q258 * M258, IF(ISNA(CONVERT(Q258, L258, "kg")), CONVERT(Q258, L258, "l") * IF(N258 &lt;&gt; 0, M258 / N258, 0), CONVERT(Q258, L258, "kg")))</f>
        <v>0</v>
      </c>
      <c r="S258" s="45">
        <f t="shared" ref="S258:S259" si="335">IF(R258 = 0, IF(L258 = "", Q258 * N258, IF(ISNA(CONVERT(Q258, L258, "l")), CONVERT(Q258, L258, "kg") * IF(M258 &lt;&gt; 0, N258 / M258, 0), CONVERT(Q258, L258, "l"))), 0)</f>
        <v>0</v>
      </c>
      <c r="T258" s="44">
        <f t="shared" ref="T258:T259" si="336">IF(AND(R258 = 0, S258 = 0, J258 = "", L258 = ""), Q258, 0)</f>
        <v>1</v>
      </c>
      <c r="V258" s="72" t="b">
        <f>INDEX(itemPrepMethods, MATCH(K258, itemNames, 0))="chop"</f>
        <v>0</v>
      </c>
      <c r="W258" s="85" t="str">
        <f t="shared" ref="W258:W262" si="337">IF(V258, Q258, "")</f>
        <v/>
      </c>
      <c r="X258" s="83" t="str">
        <f t="shared" ref="X258:X262" si="338">IF(V258, IF(L258 = "", "", L258), "")</f>
        <v/>
      </c>
      <c r="Y258" s="83" t="str">
        <f t="shared" ref="Y258:Y262" si="339">IF(V258, K258, "")</f>
        <v/>
      </c>
      <c r="Z258" s="72" t="b">
        <f>INDEX(itemPrepMethods, MATCH(K258, itemNames, 0))="soak"</f>
        <v>0</v>
      </c>
      <c r="AA258" s="83" t="str">
        <f t="shared" ref="AA258:AA262" si="340">IF(Z258, Q258, "")</f>
        <v/>
      </c>
      <c r="AB258" s="83" t="str">
        <f t="shared" ref="AB258:AB262" si="341">IF(Z258, IF(L258 = "", "", L258), "")</f>
        <v/>
      </c>
      <c r="AC258" s="83" t="str">
        <f t="shared" ref="AC258:AC262" si="342">IF(Z258, K258, "")</f>
        <v/>
      </c>
    </row>
    <row r="259" spans="1:29" x14ac:dyDescent="0.2">
      <c r="A259" s="89" t="s">
        <v>26</v>
      </c>
      <c r="B259" s="90">
        <f t="shared" ref="B259" si="343">Q259</f>
        <v>1.25</v>
      </c>
      <c r="C259" s="91" t="str">
        <f>IF(L259="","",L259)</f>
        <v/>
      </c>
      <c r="D259" s="101" t="str">
        <f t="shared" si="331"/>
        <v>lemons, juiced</v>
      </c>
      <c r="I259" s="66">
        <v>2</v>
      </c>
      <c r="J259" s="58"/>
      <c r="K259" s="58" t="s">
        <v>246</v>
      </c>
      <c r="L259" s="59"/>
      <c r="M259" s="44">
        <f>INDEX(itemGPerQty, MATCH(K259, itemNames, 0))</f>
        <v>0</v>
      </c>
      <c r="N259" s="44">
        <f>INDEX(itemMlPerQty, MATCH(K259, itemNames, 0))</f>
        <v>0</v>
      </c>
      <c r="O259" s="44">
        <f t="shared" si="332"/>
        <v>0</v>
      </c>
      <c r="P259" s="44">
        <f t="shared" si="333"/>
        <v>0</v>
      </c>
      <c r="Q259" s="44">
        <f>MROUND(IF(AND(J259 = "", L259 = ""), I259 * recipe09Scale, IF(ISNA(CONVERT(O259, "kg", L259)), CONVERT(P259 * recipe09Scale, "l", L259), CONVERT(O259 * recipe09Scale, "kg", L259))), roundTo)</f>
        <v>1.25</v>
      </c>
      <c r="R259" s="45">
        <f t="shared" si="334"/>
        <v>0</v>
      </c>
      <c r="S259" s="45">
        <f t="shared" si="335"/>
        <v>0</v>
      </c>
      <c r="T259" s="44">
        <f t="shared" si="336"/>
        <v>1.25</v>
      </c>
      <c r="U259" s="41" t="s">
        <v>340</v>
      </c>
      <c r="V259" s="72" t="b">
        <f>INDEX(itemPrepMethods, MATCH(K259, itemNames, 0))="chop"</f>
        <v>0</v>
      </c>
      <c r="W259" s="85" t="str">
        <f t="shared" si="337"/>
        <v/>
      </c>
      <c r="X259" s="83" t="str">
        <f t="shared" si="338"/>
        <v/>
      </c>
      <c r="Y259" s="83" t="str">
        <f t="shared" si="339"/>
        <v/>
      </c>
      <c r="Z259" s="72" t="b">
        <f>INDEX(itemPrepMethods, MATCH(K259, itemNames, 0))="soak"</f>
        <v>0</v>
      </c>
      <c r="AA259" s="83" t="str">
        <f t="shared" si="340"/>
        <v/>
      </c>
      <c r="AB259" s="83" t="str">
        <f t="shared" si="341"/>
        <v/>
      </c>
      <c r="AC259" s="83" t="str">
        <f t="shared" si="342"/>
        <v/>
      </c>
    </row>
    <row r="260" spans="1:29" x14ac:dyDescent="0.2">
      <c r="A260" s="89" t="s">
        <v>26</v>
      </c>
      <c r="B260" s="90"/>
      <c r="C260" s="91" t="str">
        <f>IF(L260="","",L260)</f>
        <v/>
      </c>
      <c r="D260" s="92" t="str">
        <f t="shared" si="331"/>
        <v>water, if required</v>
      </c>
      <c r="I260" s="44"/>
      <c r="K260" s="58" t="s">
        <v>55</v>
      </c>
      <c r="L260" s="41"/>
      <c r="M260" s="41"/>
      <c r="N260" s="41"/>
      <c r="O260" s="41"/>
      <c r="P260" s="41"/>
      <c r="U260" s="41" t="s">
        <v>334</v>
      </c>
      <c r="V260" s="72" t="b">
        <f>INDEX(itemPrepMethods, MATCH(K260, itemNames, 0))="chop"</f>
        <v>0</v>
      </c>
      <c r="W260" s="85" t="str">
        <f t="shared" si="337"/>
        <v/>
      </c>
      <c r="X260" s="83" t="str">
        <f t="shared" si="338"/>
        <v/>
      </c>
      <c r="Y260" s="83" t="str">
        <f t="shared" si="339"/>
        <v/>
      </c>
      <c r="Z260" s="72" t="b">
        <f>INDEX(itemPrepMethods, MATCH(K260, itemNames, 0))="soak"</f>
        <v>0</v>
      </c>
      <c r="AA260" s="83" t="str">
        <f t="shared" si="340"/>
        <v/>
      </c>
      <c r="AB260" s="83" t="str">
        <f t="shared" si="341"/>
        <v/>
      </c>
      <c r="AC260" s="83" t="str">
        <f t="shared" si="342"/>
        <v/>
      </c>
    </row>
    <row r="261" spans="1:29" x14ac:dyDescent="0.2">
      <c r="A261" s="89" t="s">
        <v>26</v>
      </c>
      <c r="B261" s="90"/>
      <c r="C261" s="91" t="str">
        <f>IF(L261="","",L261)</f>
        <v/>
      </c>
      <c r="D261" s="92" t="str">
        <f t="shared" si="331"/>
        <v>salt, to taste</v>
      </c>
      <c r="I261" s="44"/>
      <c r="K261" s="58" t="s">
        <v>12</v>
      </c>
      <c r="L261" s="41"/>
      <c r="M261" s="41"/>
      <c r="N261" s="41"/>
      <c r="O261" s="41"/>
      <c r="P261" s="41"/>
      <c r="U261" s="41" t="s">
        <v>333</v>
      </c>
      <c r="V261" s="72" t="b">
        <f>INDEX(itemPrepMethods, MATCH(K261, itemNames, 0))="chop"</f>
        <v>0</v>
      </c>
      <c r="W261" s="85" t="str">
        <f t="shared" si="337"/>
        <v/>
      </c>
      <c r="X261" s="83" t="str">
        <f t="shared" si="338"/>
        <v/>
      </c>
      <c r="Y261" s="83" t="str">
        <f t="shared" si="339"/>
        <v/>
      </c>
      <c r="Z261" s="72" t="b">
        <f>INDEX(itemPrepMethods, MATCH(K261, itemNames, 0))="soak"</f>
        <v>0</v>
      </c>
      <c r="AA261" s="83" t="str">
        <f t="shared" si="340"/>
        <v/>
      </c>
      <c r="AB261" s="83" t="str">
        <f t="shared" si="341"/>
        <v/>
      </c>
      <c r="AC261" s="83" t="str">
        <f t="shared" si="342"/>
        <v/>
      </c>
    </row>
    <row r="262" spans="1:29" x14ac:dyDescent="0.2">
      <c r="A262" s="89" t="s">
        <v>26</v>
      </c>
      <c r="B262" s="90"/>
      <c r="C262" s="91" t="str">
        <f>IF(L262="","",L262)</f>
        <v/>
      </c>
      <c r="D262" s="92" t="str">
        <f t="shared" si="331"/>
        <v>ground black pepper, to taste</v>
      </c>
      <c r="I262" s="44"/>
      <c r="K262" s="58" t="s">
        <v>93</v>
      </c>
      <c r="L262" s="41"/>
      <c r="M262" s="41"/>
      <c r="N262" s="41"/>
      <c r="O262" s="41"/>
      <c r="P262" s="41"/>
      <c r="U262" s="41" t="s">
        <v>333</v>
      </c>
      <c r="V262" s="72" t="b">
        <f>INDEX(itemPrepMethods, MATCH(K262, itemNames, 0))="chop"</f>
        <v>0</v>
      </c>
      <c r="W262" s="85" t="str">
        <f t="shared" si="337"/>
        <v/>
      </c>
      <c r="X262" s="83" t="str">
        <f t="shared" si="338"/>
        <v/>
      </c>
      <c r="Y262" s="83" t="str">
        <f t="shared" si="339"/>
        <v/>
      </c>
      <c r="Z262" s="72" t="b">
        <f>INDEX(itemPrepMethods, MATCH(K262, itemNames, 0))="soak"</f>
        <v>0</v>
      </c>
      <c r="AA262" s="83" t="str">
        <f t="shared" si="340"/>
        <v/>
      </c>
      <c r="AB262" s="83" t="str">
        <f t="shared" si="341"/>
        <v/>
      </c>
      <c r="AC262" s="83" t="str">
        <f t="shared" si="342"/>
        <v/>
      </c>
    </row>
    <row r="263" spans="1:29" x14ac:dyDescent="0.2">
      <c r="A263" s="93"/>
      <c r="B263" s="93"/>
      <c r="C263" s="93"/>
      <c r="D263" s="93"/>
      <c r="I263" s="47"/>
      <c r="J263" s="67"/>
      <c r="K263" s="67"/>
      <c r="L263" s="67"/>
      <c r="M263" s="67"/>
      <c r="N263" s="67"/>
      <c r="O263" s="67"/>
      <c r="P263" s="67"/>
    </row>
    <row r="264" spans="1:29" x14ac:dyDescent="0.2">
      <c r="A264" s="88" t="s">
        <v>255</v>
      </c>
      <c r="B264" s="88"/>
      <c r="C264" s="88"/>
      <c r="D264" s="88"/>
      <c r="I264" s="44"/>
      <c r="L264" s="41"/>
      <c r="M264" s="41"/>
      <c r="N264" s="41"/>
    </row>
    <row r="265" spans="1:29" ht="15.75" x14ac:dyDescent="0.25">
      <c r="A265" s="86" t="s">
        <v>40</v>
      </c>
      <c r="B265" s="86"/>
      <c r="C265" s="86"/>
      <c r="D265" s="86"/>
      <c r="E265" s="40" t="s">
        <v>164</v>
      </c>
      <c r="F265" s="79" t="s">
        <v>256</v>
      </c>
      <c r="G265" s="79"/>
    </row>
    <row r="266" spans="1:29" ht="24" x14ac:dyDescent="0.2">
      <c r="A266" s="87" t="s">
        <v>49</v>
      </c>
      <c r="B266" s="87"/>
      <c r="C266" s="87"/>
      <c r="D266" s="87"/>
      <c r="E266" s="46" t="s">
        <v>66</v>
      </c>
      <c r="F266" s="44">
        <v>16</v>
      </c>
      <c r="G266" s="44"/>
      <c r="I266" s="47" t="s">
        <v>64</v>
      </c>
      <c r="J266" s="48" t="s">
        <v>65</v>
      </c>
      <c r="K266" s="48" t="s">
        <v>20</v>
      </c>
      <c r="L266" s="49" t="s">
        <v>63</v>
      </c>
      <c r="M266" s="47" t="s">
        <v>173</v>
      </c>
      <c r="N266" s="47" t="s">
        <v>174</v>
      </c>
      <c r="O266" s="47" t="s">
        <v>175</v>
      </c>
      <c r="P266" s="47" t="s">
        <v>176</v>
      </c>
      <c r="Q266" s="50" t="s">
        <v>314</v>
      </c>
      <c r="R266" s="51" t="s">
        <v>134</v>
      </c>
      <c r="S266" s="51" t="s">
        <v>135</v>
      </c>
      <c r="T266" s="52" t="s">
        <v>133</v>
      </c>
      <c r="U266" s="71" t="s">
        <v>27</v>
      </c>
    </row>
    <row r="267" spans="1:29" ht="15.75" thickBot="1" x14ac:dyDescent="0.25">
      <c r="A267" s="88"/>
      <c r="B267" s="88"/>
      <c r="C267" s="88"/>
      <c r="D267" s="88"/>
      <c r="E267" s="46" t="s">
        <v>67</v>
      </c>
      <c r="F267" s="44">
        <v>10</v>
      </c>
      <c r="G267" s="44"/>
      <c r="I267" s="44"/>
    </row>
    <row r="268" spans="1:29" ht="15.75" thickBot="1" x14ac:dyDescent="0.25">
      <c r="A268" s="88" t="s">
        <v>258</v>
      </c>
      <c r="B268" s="88"/>
      <c r="C268" s="88"/>
      <c r="D268" s="88"/>
      <c r="E268" s="46" t="s">
        <v>19</v>
      </c>
      <c r="F268" s="54">
        <f>F267/F266</f>
        <v>0.625</v>
      </c>
      <c r="G268" s="55" t="s">
        <v>184</v>
      </c>
      <c r="I268" s="44"/>
    </row>
    <row r="269" spans="1:29" x14ac:dyDescent="0.2">
      <c r="A269" s="89" t="s">
        <v>26</v>
      </c>
      <c r="B269" s="90"/>
      <c r="C269" s="91" t="str">
        <f t="shared" ref="C269" si="344">IF(L269="","",L269)</f>
        <v/>
      </c>
      <c r="D269" s="92" t="str">
        <f t="shared" ref="D269:D271" si="345">_xlfn.CONCAT(K269, U269)</f>
        <v>oil</v>
      </c>
      <c r="I269" s="44"/>
      <c r="K269" s="58" t="s">
        <v>53</v>
      </c>
      <c r="L269" s="41"/>
      <c r="M269" s="41"/>
      <c r="N269" s="41"/>
      <c r="O269" s="41"/>
      <c r="P269" s="41"/>
      <c r="Q269" s="41"/>
      <c r="R269" s="41"/>
      <c r="S269" s="41"/>
      <c r="T269" s="41"/>
      <c r="V269" s="72" t="b">
        <f>INDEX(itemPrepMethods, MATCH(K269, itemNames, 0))="chop"</f>
        <v>0</v>
      </c>
      <c r="W269" s="85" t="str">
        <f t="shared" ref="W269:W271" si="346">IF(V269, Q269, "")</f>
        <v/>
      </c>
      <c r="X269" s="83" t="str">
        <f t="shared" ref="X269:X271" si="347">IF(V269, IF(L269 = "", "", L269), "")</f>
        <v/>
      </c>
      <c r="Y269" s="83" t="str">
        <f t="shared" ref="Y269:Y271" si="348">IF(V269, K269, "")</f>
        <v/>
      </c>
      <c r="Z269" s="72" t="b">
        <f>INDEX(itemPrepMethods, MATCH(K269, itemNames, 0))="soak"</f>
        <v>0</v>
      </c>
      <c r="AA269" s="83" t="str">
        <f t="shared" ref="AA269:AA271" si="349">IF(Z269, Q269, "")</f>
        <v/>
      </c>
      <c r="AB269" s="83" t="str">
        <f t="shared" ref="AB269:AB271" si="350">IF(Z269, IF(L269 = "", "", L269), "")</f>
        <v/>
      </c>
      <c r="AC269" s="83" t="str">
        <f t="shared" ref="AC269:AC271" si="351">IF(Z269, K269, "")</f>
        <v/>
      </c>
    </row>
    <row r="270" spans="1:29" x14ac:dyDescent="0.2">
      <c r="A270" s="89" t="s">
        <v>26</v>
      </c>
      <c r="B270" s="90">
        <f t="shared" ref="B270" si="352">Q270</f>
        <v>0.5</v>
      </c>
      <c r="C270" s="91" t="str">
        <f t="shared" ref="C270" si="353">IF(L270="","",L270)</f>
        <v>kg</v>
      </c>
      <c r="D270" s="92" t="str">
        <f t="shared" si="345"/>
        <v>tofu, cut into cubes</v>
      </c>
      <c r="I270" s="66">
        <v>800</v>
      </c>
      <c r="J270" s="58" t="s">
        <v>0</v>
      </c>
      <c r="K270" s="58" t="s">
        <v>139</v>
      </c>
      <c r="L270" s="59" t="s">
        <v>13</v>
      </c>
      <c r="M270" s="44">
        <f>INDEX(itemGPerQty, MATCH(K270, itemNames, 0))</f>
        <v>0</v>
      </c>
      <c r="N270" s="44">
        <f>INDEX(itemMlPerQty, MATCH(K270, itemNames, 0))</f>
        <v>0</v>
      </c>
      <c r="O270" s="44">
        <f t="shared" ref="O270:O271" si="354">IF(J270 = "", I270 * M270, IF(ISNA(CONVERT(I270, J270, "kg")), CONVERT(I270, J270, "l") * IF(N270 &lt;&gt; 0, M270 / N270, 0), CONVERT(I270, J270, "kg")))</f>
        <v>0.8</v>
      </c>
      <c r="P270" s="44">
        <f t="shared" ref="P270:P271" si="355">IF(J270 = "", I270 * N270, IF(ISNA(CONVERT(I270, J270, "l")), CONVERT(I270, J270, "kg") * IF(M270 &lt;&gt; 0, N270 / M270, 0), CONVERT(I270, J270, "l")))</f>
        <v>0</v>
      </c>
      <c r="Q270" s="44">
        <f>MROUND(IF(AND(J270 = "", L270 = ""), I270 * recipe10Scale, IF(ISNA(CONVERT(O270, "kg", L270)), CONVERT(P270 * recipe10Scale, "l", L270), CONVERT(O270 * recipe10Scale, "kg", L270))), roundTo)</f>
        <v>0.5</v>
      </c>
      <c r="R270" s="45">
        <f t="shared" ref="R270:R271" si="356">IF(L270 = "", Q270 * M270, IF(ISNA(CONVERT(Q270, L270, "kg")), CONVERT(Q270, L270, "l") * IF(N270 &lt;&gt; 0, M270 / N270, 0), CONVERT(Q270, L270, "kg")))</f>
        <v>0.5</v>
      </c>
      <c r="S270" s="45">
        <f t="shared" ref="S270:S271" si="357">IF(R270 = 0, IF(L270 = "", Q270 * N270, IF(ISNA(CONVERT(Q270, L270, "l")), CONVERT(Q270, L270, "kg") * IF(M270 &lt;&gt; 0, N270 / M270, 0), CONVERT(Q270, L270, "l"))), 0)</f>
        <v>0</v>
      </c>
      <c r="T270" s="44">
        <f t="shared" ref="T270:T271" si="358">IF(AND(R270 = 0, S270 = 0, J270 = "", L270 = ""), Q270, 0)</f>
        <v>0</v>
      </c>
      <c r="V270" s="72" t="b">
        <f>INDEX(itemPrepMethods, MATCH(K270, itemNames, 0))="chop"</f>
        <v>1</v>
      </c>
      <c r="W270" s="85">
        <f t="shared" si="346"/>
        <v>0.5</v>
      </c>
      <c r="X270" s="83" t="str">
        <f t="shared" si="347"/>
        <v>kg</v>
      </c>
      <c r="Y270" s="83" t="str">
        <f t="shared" si="348"/>
        <v>tofu, cut into cubes</v>
      </c>
      <c r="Z270" s="72" t="b">
        <f>INDEX(itemPrepMethods, MATCH(K270, itemNames, 0))="soak"</f>
        <v>0</v>
      </c>
      <c r="AA270" s="83" t="str">
        <f t="shared" si="349"/>
        <v/>
      </c>
      <c r="AB270" s="83" t="str">
        <f t="shared" si="350"/>
        <v/>
      </c>
      <c r="AC270" s="83" t="str">
        <f t="shared" si="351"/>
        <v/>
      </c>
    </row>
    <row r="271" spans="1:29" x14ac:dyDescent="0.2">
      <c r="A271" s="89" t="s">
        <v>26</v>
      </c>
      <c r="B271" s="90">
        <f t="shared" ref="B271" si="359">Q271</f>
        <v>3</v>
      </c>
      <c r="C271" s="91" t="str">
        <f t="shared" ref="C271" si="360">IF(L271="","",L271)</f>
        <v>tbs</v>
      </c>
      <c r="D271" s="92" t="str">
        <f t="shared" si="345"/>
        <v>tamari</v>
      </c>
      <c r="I271" s="66">
        <v>0.3</v>
      </c>
      <c r="J271" s="58" t="s">
        <v>18</v>
      </c>
      <c r="K271" s="58" t="s">
        <v>257</v>
      </c>
      <c r="L271" s="59" t="s">
        <v>17</v>
      </c>
      <c r="M271" s="44">
        <f>INDEX(itemGPerQty, MATCH(K271, itemNames, 0))</f>
        <v>0</v>
      </c>
      <c r="N271" s="44">
        <f>INDEX(itemMlPerQty, MATCH(K271, itemNames, 0))</f>
        <v>0</v>
      </c>
      <c r="O271" s="44">
        <f t="shared" si="354"/>
        <v>0</v>
      </c>
      <c r="P271" s="44">
        <f t="shared" si="355"/>
        <v>7.0976470949999995E-2</v>
      </c>
      <c r="Q271" s="44">
        <f>MROUND(IF(AND(J271 = "", L271 = ""), I271 * recipe10Scale, IF(ISNA(CONVERT(O271, "kg", L271)), CONVERT(P271 * recipe10Scale, "l", L271), CONVERT(O271 * recipe10Scale, "kg", L271))), roundTo)</f>
        <v>3</v>
      </c>
      <c r="R271" s="45">
        <f t="shared" si="356"/>
        <v>0</v>
      </c>
      <c r="S271" s="45">
        <f t="shared" si="357"/>
        <v>4.4360294343749995E-2</v>
      </c>
      <c r="T271" s="44">
        <f t="shared" si="358"/>
        <v>0</v>
      </c>
      <c r="V271" s="72" t="b">
        <f>INDEX(itemPrepMethods, MATCH(K271, itemNames, 0))="chop"</f>
        <v>0</v>
      </c>
      <c r="W271" s="85" t="str">
        <f t="shared" si="346"/>
        <v/>
      </c>
      <c r="X271" s="83" t="str">
        <f t="shared" si="347"/>
        <v/>
      </c>
      <c r="Y271" s="83" t="str">
        <f t="shared" si="348"/>
        <v/>
      </c>
      <c r="Z271" s="72" t="b">
        <f>INDEX(itemPrepMethods, MATCH(K271, itemNames, 0))="soak"</f>
        <v>0</v>
      </c>
      <c r="AA271" s="83" t="str">
        <f t="shared" si="349"/>
        <v/>
      </c>
      <c r="AB271" s="83" t="str">
        <f t="shared" si="350"/>
        <v/>
      </c>
      <c r="AC271" s="83" t="str">
        <f t="shared" si="351"/>
        <v/>
      </c>
    </row>
    <row r="272" spans="1:29" x14ac:dyDescent="0.2">
      <c r="A272" s="88"/>
      <c r="B272" s="88"/>
      <c r="C272" s="88"/>
      <c r="D272" s="88"/>
      <c r="I272" s="44"/>
      <c r="L272" s="41"/>
      <c r="M272" s="41"/>
      <c r="N272" s="41"/>
      <c r="W272" s="85"/>
      <c r="X272" s="83"/>
      <c r="Y272" s="83"/>
      <c r="Z272" s="72"/>
      <c r="AA272" s="83"/>
      <c r="AB272" s="83"/>
      <c r="AC272" s="83"/>
    </row>
    <row r="273" spans="1:29" x14ac:dyDescent="0.2">
      <c r="A273" s="88" t="s">
        <v>270</v>
      </c>
      <c r="B273" s="88"/>
      <c r="C273" s="88"/>
      <c r="D273" s="88"/>
      <c r="I273" s="44"/>
      <c r="L273" s="41"/>
      <c r="M273" s="41"/>
      <c r="N273" s="41"/>
      <c r="W273" s="85"/>
      <c r="X273" s="83"/>
      <c r="Y273" s="83"/>
      <c r="Z273" s="72"/>
      <c r="AA273" s="83"/>
      <c r="AB273" s="83"/>
      <c r="AC273" s="83"/>
    </row>
    <row r="274" spans="1:29" x14ac:dyDescent="0.2">
      <c r="A274" s="89" t="s">
        <v>26</v>
      </c>
      <c r="B274" s="90">
        <f t="shared" ref="B274" si="361">Q274</f>
        <v>6.25</v>
      </c>
      <c r="C274" s="91" t="str">
        <f t="shared" ref="C274" si="362">IF(L274="","",L274)</f>
        <v>tbs</v>
      </c>
      <c r="D274" s="92" t="str">
        <f t="shared" ref="D274:D278" si="363">_xlfn.CONCAT(K274, U274)</f>
        <v>sesame oil</v>
      </c>
      <c r="I274" s="66">
        <v>10</v>
      </c>
      <c r="J274" s="58" t="s">
        <v>17</v>
      </c>
      <c r="K274" s="58" t="s">
        <v>259</v>
      </c>
      <c r="L274" s="59" t="s">
        <v>17</v>
      </c>
      <c r="M274" s="44">
        <f>INDEX(itemGPerQty, MATCH(K274, itemNames, 0))</f>
        <v>0</v>
      </c>
      <c r="N274" s="44">
        <f>INDEX(itemMlPerQty, MATCH(K274, itemNames, 0))</f>
        <v>0</v>
      </c>
      <c r="O274" s="44">
        <f t="shared" ref="O274:O278" si="364">IF(J274 = "", I274 * M274, IF(ISNA(CONVERT(I274, J274, "kg")), CONVERT(I274, J274, "l") * IF(N274 &lt;&gt; 0, M274 / N274, 0), CONVERT(I274, J274, "kg")))</f>
        <v>0</v>
      </c>
      <c r="P274" s="44">
        <f t="shared" ref="P274:P278" si="365">IF(J274 = "", I274 * N274, IF(ISNA(CONVERT(I274, J274, "l")), CONVERT(I274, J274, "kg") * IF(M274 &lt;&gt; 0, N274 / M274, 0), CONVERT(I274, J274, "l")))</f>
        <v>0.1478676478125</v>
      </c>
      <c r="Q274" s="44">
        <f>MROUND(IF(AND(J274 = "", L274 = ""), I274 * recipe10Scale, IF(ISNA(CONVERT(O274, "kg", L274)), CONVERT(P274 * recipe10Scale, "l", L274), CONVERT(O274 * recipe10Scale, "kg", L274))), roundTo)</f>
        <v>6.25</v>
      </c>
      <c r="R274" s="45">
        <f t="shared" ref="R274:R278" si="366">IF(L274 = "", Q274 * M274, IF(ISNA(CONVERT(Q274, L274, "kg")), CONVERT(Q274, L274, "l") * IF(N274 &lt;&gt; 0, M274 / N274, 0), CONVERT(Q274, L274, "kg")))</f>
        <v>0</v>
      </c>
      <c r="S274" s="45">
        <f t="shared" ref="S274:S278" si="367">IF(R274 = 0, IF(L274 = "", Q274 * N274, IF(ISNA(CONVERT(Q274, L274, "l")), CONVERT(Q274, L274, "kg") * IF(M274 &lt;&gt; 0, N274 / M274, 0), CONVERT(Q274, L274, "l"))), 0)</f>
        <v>9.2417279882812495E-2</v>
      </c>
      <c r="T274" s="44">
        <f t="shared" ref="T274:T278" si="368">IF(AND(R274 = 0, S274 = 0, J274 = "", L274 = ""), Q274, 0)</f>
        <v>0</v>
      </c>
      <c r="V274" s="72" t="b">
        <f>INDEX(itemPrepMethods, MATCH(K274, itemNames, 0))="chop"</f>
        <v>0</v>
      </c>
      <c r="W274" s="85" t="str">
        <f t="shared" ref="W274:W278" si="369">IF(V274, Q274, "")</f>
        <v/>
      </c>
      <c r="X274" s="83" t="str">
        <f t="shared" ref="X274:X278" si="370">IF(V274, IF(L274 = "", "", L274), "")</f>
        <v/>
      </c>
      <c r="Y274" s="83" t="str">
        <f t="shared" ref="Y274:Y278" si="371">IF(V274, K274, "")</f>
        <v/>
      </c>
      <c r="Z274" s="72" t="b">
        <f>INDEX(itemPrepMethods, MATCH(K274, itemNames, 0))="soak"</f>
        <v>0</v>
      </c>
      <c r="AA274" s="83" t="str">
        <f t="shared" ref="AA274:AA278" si="372">IF(Z274, Q274, "")</f>
        <v/>
      </c>
      <c r="AB274" s="83" t="str">
        <f t="shared" ref="AB274:AB278" si="373">IF(Z274, IF(L274 = "", "", L274), "")</f>
        <v/>
      </c>
      <c r="AC274" s="83" t="str">
        <f t="shared" ref="AC274:AC278" si="374">IF(Z274, K274, "")</f>
        <v/>
      </c>
    </row>
    <row r="275" spans="1:29" x14ac:dyDescent="0.2">
      <c r="A275" s="89" t="s">
        <v>26</v>
      </c>
      <c r="B275" s="90">
        <f t="shared" ref="B275:B276" si="375">Q275</f>
        <v>2</v>
      </c>
      <c r="C275" s="91" t="str">
        <f t="shared" ref="C275:C276" si="376">IF(L275="","",L275)</f>
        <v>tbs</v>
      </c>
      <c r="D275" s="92" t="str">
        <f t="shared" si="363"/>
        <v>thai green curry</v>
      </c>
      <c r="I275" s="66">
        <v>3</v>
      </c>
      <c r="J275" s="58" t="s">
        <v>17</v>
      </c>
      <c r="K275" s="58" t="s">
        <v>260</v>
      </c>
      <c r="L275" s="59" t="s">
        <v>17</v>
      </c>
      <c r="M275" s="44">
        <f>INDEX(itemGPerQty, MATCH(K275, itemNames, 0))</f>
        <v>0</v>
      </c>
      <c r="N275" s="44">
        <f>INDEX(itemMlPerQty, MATCH(K275, itemNames, 0))</f>
        <v>0</v>
      </c>
      <c r="O275" s="44">
        <f t="shared" si="364"/>
        <v>0</v>
      </c>
      <c r="P275" s="44">
        <f t="shared" si="365"/>
        <v>4.4360294343749995E-2</v>
      </c>
      <c r="Q275" s="44">
        <f>MROUND(IF(AND(J275 = "", L275 = ""), I275 * recipe10Scale, IF(ISNA(CONVERT(O275, "kg", L275)), CONVERT(P275 * recipe10Scale, "l", L275), CONVERT(O275 * recipe10Scale, "kg", L275))), roundTo)</f>
        <v>2</v>
      </c>
      <c r="R275" s="45">
        <f t="shared" si="366"/>
        <v>0</v>
      </c>
      <c r="S275" s="45">
        <f t="shared" si="367"/>
        <v>2.9573529562499999E-2</v>
      </c>
      <c r="T275" s="44">
        <f t="shared" si="368"/>
        <v>0</v>
      </c>
      <c r="V275" s="72" t="b">
        <f>INDEX(itemPrepMethods, MATCH(K275, itemNames, 0))="chop"</f>
        <v>0</v>
      </c>
      <c r="W275" s="85" t="str">
        <f t="shared" si="369"/>
        <v/>
      </c>
      <c r="X275" s="83" t="str">
        <f t="shared" si="370"/>
        <v/>
      </c>
      <c r="Y275" s="83" t="str">
        <f t="shared" si="371"/>
        <v/>
      </c>
      <c r="Z275" s="72" t="b">
        <f>INDEX(itemPrepMethods, MATCH(K275, itemNames, 0))="soak"</f>
        <v>0</v>
      </c>
      <c r="AA275" s="83" t="str">
        <f t="shared" si="372"/>
        <v/>
      </c>
      <c r="AB275" s="83" t="str">
        <f t="shared" si="373"/>
        <v/>
      </c>
      <c r="AC275" s="83" t="str">
        <f t="shared" si="374"/>
        <v/>
      </c>
    </row>
    <row r="276" spans="1:29" x14ac:dyDescent="0.2">
      <c r="A276" s="89" t="s">
        <v>26</v>
      </c>
      <c r="B276" s="90">
        <f t="shared" si="375"/>
        <v>2.5</v>
      </c>
      <c r="C276" s="91" t="str">
        <f t="shared" si="376"/>
        <v/>
      </c>
      <c r="D276" s="92" t="str">
        <f t="shared" si="363"/>
        <v>chopped onions</v>
      </c>
      <c r="I276" s="66">
        <v>4</v>
      </c>
      <c r="J276" s="58"/>
      <c r="K276" s="58" t="s">
        <v>6</v>
      </c>
      <c r="L276" s="59"/>
      <c r="M276" s="44">
        <f>INDEX(itemGPerQty, MATCH(K276, itemNames, 0))</f>
        <v>0.185</v>
      </c>
      <c r="N276" s="44">
        <f>INDEX(itemMlPerQty, MATCH(K276, itemNames, 0))</f>
        <v>0.3</v>
      </c>
      <c r="O276" s="44">
        <f t="shared" si="364"/>
        <v>0.74</v>
      </c>
      <c r="P276" s="44">
        <f t="shared" si="365"/>
        <v>1.2</v>
      </c>
      <c r="Q276" s="44">
        <f>MROUND(IF(AND(J276 = "", L276 = ""), I276 * recipe10Scale, IF(ISNA(CONVERT(O276, "kg", L276)), CONVERT(P276 * recipe10Scale, "l", L276), CONVERT(O276 * recipe10Scale, "kg", L276))), roundTo)</f>
        <v>2.5</v>
      </c>
      <c r="R276" s="45">
        <f t="shared" si="366"/>
        <v>0.46250000000000002</v>
      </c>
      <c r="S276" s="45">
        <f t="shared" si="367"/>
        <v>0</v>
      </c>
      <c r="T276" s="44">
        <f t="shared" si="368"/>
        <v>0</v>
      </c>
      <c r="V276" s="72" t="b">
        <f>INDEX(itemPrepMethods, MATCH(K276, itemNames, 0))="chop"</f>
        <v>1</v>
      </c>
      <c r="W276" s="85">
        <f t="shared" si="369"/>
        <v>2.5</v>
      </c>
      <c r="X276" s="83" t="str">
        <f t="shared" si="370"/>
        <v/>
      </c>
      <c r="Y276" s="83" t="str">
        <f t="shared" si="371"/>
        <v>chopped onions</v>
      </c>
      <c r="Z276" s="72" t="b">
        <f>INDEX(itemPrepMethods, MATCH(K276, itemNames, 0))="soak"</f>
        <v>0</v>
      </c>
      <c r="AA276" s="83" t="str">
        <f t="shared" si="372"/>
        <v/>
      </c>
      <c r="AB276" s="83" t="str">
        <f t="shared" si="373"/>
        <v/>
      </c>
      <c r="AC276" s="83" t="str">
        <f t="shared" si="374"/>
        <v/>
      </c>
    </row>
    <row r="277" spans="1:29" x14ac:dyDescent="0.2">
      <c r="A277" s="89" t="s">
        <v>26</v>
      </c>
      <c r="B277" s="90">
        <f t="shared" ref="B277" si="377">Q277</f>
        <v>3.25</v>
      </c>
      <c r="C277" s="91" t="str">
        <f t="shared" ref="C277" si="378">IF(L277="","",L277)</f>
        <v>tbs</v>
      </c>
      <c r="D277" s="92" t="str">
        <f t="shared" si="363"/>
        <v>minced ginger</v>
      </c>
      <c r="I277" s="66">
        <v>5</v>
      </c>
      <c r="J277" s="58" t="s">
        <v>17</v>
      </c>
      <c r="K277" s="58" t="s">
        <v>7</v>
      </c>
      <c r="L277" s="59" t="s">
        <v>17</v>
      </c>
      <c r="M277" s="44">
        <f>INDEX(itemGPerQty, MATCH(K277, itemNames, 0))</f>
        <v>0</v>
      </c>
      <c r="N277" s="44">
        <f>INDEX(itemMlPerQty, MATCH(K277, itemNames, 0))</f>
        <v>0</v>
      </c>
      <c r="O277" s="44">
        <f t="shared" si="364"/>
        <v>0</v>
      </c>
      <c r="P277" s="44">
        <f t="shared" si="365"/>
        <v>7.3933823906250001E-2</v>
      </c>
      <c r="Q277" s="44">
        <f>MROUND(IF(AND(J277 = "", L277 = ""), I277 * recipe10Scale, IF(ISNA(CONVERT(O277, "kg", L277)), CONVERT(P277 * recipe10Scale, "l", L277), CONVERT(O277 * recipe10Scale, "kg", L277))), roundTo)</f>
        <v>3.25</v>
      </c>
      <c r="R277" s="45">
        <f t="shared" si="366"/>
        <v>0</v>
      </c>
      <c r="S277" s="45">
        <f t="shared" si="367"/>
        <v>4.8056985539062499E-2</v>
      </c>
      <c r="T277" s="44">
        <f t="shared" si="368"/>
        <v>0</v>
      </c>
      <c r="V277" s="72" t="b">
        <f>INDEX(itemPrepMethods, MATCH(K277, itemNames, 0))="chop"</f>
        <v>1</v>
      </c>
      <c r="W277" s="85">
        <f t="shared" si="369"/>
        <v>3.25</v>
      </c>
      <c r="X277" s="83" t="str">
        <f t="shared" si="370"/>
        <v>tbs</v>
      </c>
      <c r="Y277" s="83" t="str">
        <f t="shared" si="371"/>
        <v>minced ginger</v>
      </c>
      <c r="Z277" s="72" t="b">
        <f>INDEX(itemPrepMethods, MATCH(K277, itemNames, 0))="soak"</f>
        <v>0</v>
      </c>
      <c r="AA277" s="83" t="str">
        <f t="shared" si="372"/>
        <v/>
      </c>
      <c r="AB277" s="83" t="str">
        <f t="shared" si="373"/>
        <v/>
      </c>
      <c r="AC277" s="83" t="str">
        <f t="shared" si="374"/>
        <v/>
      </c>
    </row>
    <row r="278" spans="1:29" x14ac:dyDescent="0.2">
      <c r="A278" s="89" t="s">
        <v>26</v>
      </c>
      <c r="B278" s="90">
        <f t="shared" ref="B278" si="379">Q278</f>
        <v>0.75</v>
      </c>
      <c r="C278" s="91" t="str">
        <f t="shared" ref="C278" si="380">IF(L278="","",L278)</f>
        <v/>
      </c>
      <c r="D278" s="92" t="str">
        <f t="shared" si="363"/>
        <v>chopped cauliflowers</v>
      </c>
      <c r="I278" s="66">
        <v>1</v>
      </c>
      <c r="J278" s="58"/>
      <c r="K278" s="58" t="s">
        <v>251</v>
      </c>
      <c r="L278" s="59"/>
      <c r="M278" s="44">
        <f>INDEX(itemGPerQty, MATCH(K278, itemNames, 0))</f>
        <v>0</v>
      </c>
      <c r="N278" s="44">
        <f>INDEX(itemMlPerQty, MATCH(K278, itemNames, 0))</f>
        <v>0</v>
      </c>
      <c r="O278" s="44">
        <f t="shared" si="364"/>
        <v>0</v>
      </c>
      <c r="P278" s="44">
        <f t="shared" si="365"/>
        <v>0</v>
      </c>
      <c r="Q278" s="44">
        <f>MROUND(IF(AND(J278 = "", L278 = ""), I278 * recipe10Scale, IF(ISNA(CONVERT(O278, "kg", L278)), CONVERT(P278 * recipe10Scale, "l", L278), CONVERT(O278 * recipe10Scale, "kg", L278))), roundTo)</f>
        <v>0.75</v>
      </c>
      <c r="R278" s="45">
        <f t="shared" si="366"/>
        <v>0</v>
      </c>
      <c r="S278" s="45">
        <f t="shared" si="367"/>
        <v>0</v>
      </c>
      <c r="T278" s="44">
        <f t="shared" si="368"/>
        <v>0.75</v>
      </c>
      <c r="V278" s="72" t="b">
        <f>INDEX(itemPrepMethods, MATCH(K278, itemNames, 0))="chop"</f>
        <v>1</v>
      </c>
      <c r="W278" s="85">
        <f t="shared" si="369"/>
        <v>0.75</v>
      </c>
      <c r="X278" s="83" t="str">
        <f t="shared" si="370"/>
        <v/>
      </c>
      <c r="Y278" s="83" t="str">
        <f t="shared" si="371"/>
        <v>chopped cauliflowers</v>
      </c>
      <c r="Z278" s="72" t="b">
        <f>INDEX(itemPrepMethods, MATCH(K278, itemNames, 0))="soak"</f>
        <v>0</v>
      </c>
      <c r="AA278" s="83" t="str">
        <f t="shared" si="372"/>
        <v/>
      </c>
      <c r="AB278" s="83" t="str">
        <f t="shared" si="373"/>
        <v/>
      </c>
      <c r="AC278" s="83" t="str">
        <f t="shared" si="374"/>
        <v/>
      </c>
    </row>
    <row r="279" spans="1:29" x14ac:dyDescent="0.2">
      <c r="A279" s="88"/>
      <c r="B279" s="88"/>
      <c r="C279" s="88"/>
      <c r="D279" s="88"/>
      <c r="I279" s="44"/>
      <c r="L279" s="41"/>
      <c r="M279" s="41"/>
      <c r="N279" s="41"/>
      <c r="W279" s="85"/>
      <c r="X279" s="83"/>
      <c r="Y279" s="83"/>
      <c r="Z279" s="72"/>
      <c r="AA279" s="83"/>
      <c r="AB279" s="83"/>
      <c r="AC279" s="83"/>
    </row>
    <row r="280" spans="1:29" x14ac:dyDescent="0.2">
      <c r="A280" s="88" t="s">
        <v>271</v>
      </c>
      <c r="B280" s="88"/>
      <c r="C280" s="88"/>
      <c r="D280" s="88"/>
      <c r="I280" s="44"/>
      <c r="K280" s="72"/>
      <c r="L280" s="72"/>
      <c r="M280" s="41"/>
      <c r="N280" s="41"/>
      <c r="W280" s="85"/>
      <c r="X280" s="83"/>
      <c r="Y280" s="83"/>
      <c r="Z280" s="72"/>
      <c r="AA280" s="83"/>
      <c r="AB280" s="83"/>
      <c r="AC280" s="83"/>
    </row>
    <row r="281" spans="1:29" x14ac:dyDescent="0.2">
      <c r="A281" s="89" t="s">
        <v>26</v>
      </c>
      <c r="B281" s="90">
        <f t="shared" ref="B281:B282" si="381">Q281</f>
        <v>0.25</v>
      </c>
      <c r="C281" s="91" t="str">
        <f t="shared" ref="C281:C282" si="382">IF(L281="","",L281)</f>
        <v>l</v>
      </c>
      <c r="D281" s="92" t="str">
        <f t="shared" ref="D281:D285" si="383">_xlfn.CONCAT(K281, U281)</f>
        <v>water</v>
      </c>
      <c r="I281" s="66">
        <v>0.5</v>
      </c>
      <c r="J281" s="58" t="s">
        <v>68</v>
      </c>
      <c r="K281" s="58" t="s">
        <v>55</v>
      </c>
      <c r="L281" s="59" t="s">
        <v>68</v>
      </c>
      <c r="M281" s="44">
        <f>INDEX(itemGPerQty, MATCH(K281, itemNames, 0))</f>
        <v>1</v>
      </c>
      <c r="N281" s="44">
        <f>INDEX(itemMlPerQty, MATCH(K281, itemNames, 0))</f>
        <v>1</v>
      </c>
      <c r="O281" s="44">
        <f t="shared" ref="O281:O285" si="384">IF(J281 = "", I281 * M281, IF(ISNA(CONVERT(I281, J281, "kg")), CONVERT(I281, J281, "l") * IF(N281 &lt;&gt; 0, M281 / N281, 0), CONVERT(I281, J281, "kg")))</f>
        <v>0.5</v>
      </c>
      <c r="P281" s="44">
        <f t="shared" ref="P281:P285" si="385">IF(J281 = "", I281 * N281, IF(ISNA(CONVERT(I281, J281, "l")), CONVERT(I281, J281, "kg") * IF(M281 &lt;&gt; 0, N281 / M281, 0), CONVERT(I281, J281, "l")))</f>
        <v>0.5</v>
      </c>
      <c r="Q281" s="44">
        <f>MROUND(IF(AND(J281 = "", L281 = ""), I281 * recipe10Scale, IF(ISNA(CONVERT(O281, "kg", L281)), CONVERT(P281 * recipe10Scale, "l", L281), CONVERT(O281 * recipe10Scale, "kg", L281))), roundTo)</f>
        <v>0.25</v>
      </c>
      <c r="R281" s="45">
        <f t="shared" ref="R281:R285" si="386">IF(L281 = "", Q281 * M281, IF(ISNA(CONVERT(Q281, L281, "kg")), CONVERT(Q281, L281, "l") * IF(N281 &lt;&gt; 0, M281 / N281, 0), CONVERT(Q281, L281, "kg")))</f>
        <v>0.25</v>
      </c>
      <c r="S281" s="45">
        <f t="shared" ref="S281:S285" si="387">IF(R281 = 0, IF(L281 = "", Q281 * N281, IF(ISNA(CONVERT(Q281, L281, "l")), CONVERT(Q281, L281, "kg") * IF(M281 &lt;&gt; 0, N281 / M281, 0), CONVERT(Q281, L281, "l"))), 0)</f>
        <v>0</v>
      </c>
      <c r="T281" s="44">
        <f t="shared" ref="T281:T285" si="388">IF(AND(R281 = 0, S281 = 0, J281 = "", L281 = ""), Q281, 0)</f>
        <v>0</v>
      </c>
      <c r="V281" s="72" t="b">
        <f>INDEX(itemPrepMethods, MATCH(K281, itemNames, 0))="chop"</f>
        <v>0</v>
      </c>
      <c r="W281" s="85" t="str">
        <f t="shared" ref="W281:W285" si="389">IF(V281, Q281, "")</f>
        <v/>
      </c>
      <c r="X281" s="83" t="str">
        <f t="shared" ref="X281:X285" si="390">IF(V281, IF(L281 = "", "", L281), "")</f>
        <v/>
      </c>
      <c r="Y281" s="83" t="str">
        <f t="shared" ref="Y281:Y285" si="391">IF(V281, K281, "")</f>
        <v/>
      </c>
      <c r="Z281" s="72" t="b">
        <f>INDEX(itemPrepMethods, MATCH(K281, itemNames, 0))="soak"</f>
        <v>0</v>
      </c>
      <c r="AA281" s="83" t="str">
        <f t="shared" ref="AA281:AA285" si="392">IF(Z281, Q281, "")</f>
        <v/>
      </c>
      <c r="AB281" s="83" t="str">
        <f t="shared" ref="AB281:AB285" si="393">IF(Z281, IF(L281 = "", "", L281), "")</f>
        <v/>
      </c>
      <c r="AC281" s="83" t="str">
        <f t="shared" ref="AC281:AC285" si="394">IF(Z281, K281, "")</f>
        <v/>
      </c>
    </row>
    <row r="282" spans="1:29" x14ac:dyDescent="0.2">
      <c r="A282" s="89" t="s">
        <v>26</v>
      </c>
      <c r="B282" s="90">
        <f t="shared" si="381"/>
        <v>1.25</v>
      </c>
      <c r="C282" s="91" t="str">
        <f t="shared" si="382"/>
        <v/>
      </c>
      <c r="D282" s="92" t="str">
        <f t="shared" si="383"/>
        <v>chopped broccoli</v>
      </c>
      <c r="I282" s="66">
        <v>1.9</v>
      </c>
      <c r="J282" s="58"/>
      <c r="K282" s="58" t="s">
        <v>140</v>
      </c>
      <c r="L282" s="59"/>
      <c r="M282" s="44">
        <f>INDEX(itemGPerQty, MATCH(K282, itemNames, 0))</f>
        <v>0.313</v>
      </c>
      <c r="N282" s="44">
        <f>INDEX(itemMlPerQty, MATCH(K282, itemNames, 0))</f>
        <v>0</v>
      </c>
      <c r="O282" s="44">
        <f t="shared" si="384"/>
        <v>0.59470000000000001</v>
      </c>
      <c r="P282" s="44">
        <f t="shared" si="385"/>
        <v>0</v>
      </c>
      <c r="Q282" s="44">
        <f>MROUND(IF(AND(J282 = "", L282 = ""), I282 * recipe10Scale, IF(ISNA(CONVERT(O282, "kg", L282)), CONVERT(P282 * recipe10Scale, "l", L282), CONVERT(O282 * recipe10Scale, "kg", L282))), roundTo)</f>
        <v>1.25</v>
      </c>
      <c r="R282" s="45">
        <f t="shared" si="386"/>
        <v>0.39124999999999999</v>
      </c>
      <c r="S282" s="45">
        <f t="shared" si="387"/>
        <v>0</v>
      </c>
      <c r="T282" s="44">
        <f t="shared" si="388"/>
        <v>0</v>
      </c>
      <c r="V282" s="72" t="b">
        <f>INDEX(itemPrepMethods, MATCH(K282, itemNames, 0))="chop"</f>
        <v>1</v>
      </c>
      <c r="W282" s="85">
        <f t="shared" si="389"/>
        <v>1.25</v>
      </c>
      <c r="X282" s="83" t="str">
        <f t="shared" si="390"/>
        <v/>
      </c>
      <c r="Y282" s="83" t="str">
        <f t="shared" si="391"/>
        <v>chopped broccoli</v>
      </c>
      <c r="Z282" s="72" t="b">
        <f>INDEX(itemPrepMethods, MATCH(K282, itemNames, 0))="soak"</f>
        <v>0</v>
      </c>
      <c r="AA282" s="83" t="str">
        <f t="shared" si="392"/>
        <v/>
      </c>
      <c r="AB282" s="83" t="str">
        <f t="shared" si="393"/>
        <v/>
      </c>
      <c r="AC282" s="83" t="str">
        <f t="shared" si="394"/>
        <v/>
      </c>
    </row>
    <row r="283" spans="1:29" x14ac:dyDescent="0.2">
      <c r="A283" s="89" t="s">
        <v>26</v>
      </c>
      <c r="B283" s="90">
        <f t="shared" ref="B283:B284" si="395">Q283</f>
        <v>2.5</v>
      </c>
      <c r="C283" s="91" t="str">
        <f t="shared" ref="C283:C284" si="396">IF(L283="","",L283)</f>
        <v/>
      </c>
      <c r="D283" s="92" t="str">
        <f t="shared" si="383"/>
        <v>chopped yellow capsicums</v>
      </c>
      <c r="I283" s="66">
        <v>4</v>
      </c>
      <c r="J283" s="58"/>
      <c r="K283" s="58" t="s">
        <v>262</v>
      </c>
      <c r="L283" s="59"/>
      <c r="M283" s="44">
        <f>INDEX(itemGPerQty, MATCH(K283, itemNames, 0))</f>
        <v>0</v>
      </c>
      <c r="N283" s="44">
        <f>INDEX(itemMlPerQty, MATCH(K283, itemNames, 0))</f>
        <v>0</v>
      </c>
      <c r="O283" s="44">
        <f t="shared" si="384"/>
        <v>0</v>
      </c>
      <c r="P283" s="44">
        <f t="shared" si="385"/>
        <v>0</v>
      </c>
      <c r="Q283" s="44">
        <f>MROUND(IF(AND(J283 = "", L283 = ""), I283 * recipe10Scale, IF(ISNA(CONVERT(O283, "kg", L283)), CONVERT(P283 * recipe10Scale, "l", L283), CONVERT(O283 * recipe10Scale, "kg", L283))), roundTo)</f>
        <v>2.5</v>
      </c>
      <c r="R283" s="45">
        <f t="shared" si="386"/>
        <v>0</v>
      </c>
      <c r="S283" s="45">
        <f t="shared" si="387"/>
        <v>0</v>
      </c>
      <c r="T283" s="44">
        <f t="shared" si="388"/>
        <v>2.5</v>
      </c>
      <c r="V283" s="72" t="b">
        <f>INDEX(itemPrepMethods, MATCH(K283, itemNames, 0))="chop"</f>
        <v>1</v>
      </c>
      <c r="W283" s="85">
        <f t="shared" si="389"/>
        <v>2.5</v>
      </c>
      <c r="X283" s="83" t="str">
        <f t="shared" si="390"/>
        <v/>
      </c>
      <c r="Y283" s="83" t="str">
        <f t="shared" si="391"/>
        <v>chopped yellow capsicums</v>
      </c>
      <c r="Z283" s="72" t="b">
        <f>INDEX(itemPrepMethods, MATCH(K283, itemNames, 0))="soak"</f>
        <v>0</v>
      </c>
      <c r="AA283" s="83" t="str">
        <f t="shared" si="392"/>
        <v/>
      </c>
      <c r="AB283" s="83" t="str">
        <f t="shared" si="393"/>
        <v/>
      </c>
      <c r="AC283" s="83" t="str">
        <f t="shared" si="394"/>
        <v/>
      </c>
    </row>
    <row r="284" spans="1:29" x14ac:dyDescent="0.2">
      <c r="A284" s="89" t="s">
        <v>26</v>
      </c>
      <c r="B284" s="90">
        <f t="shared" si="395"/>
        <v>6.25</v>
      </c>
      <c r="C284" s="91" t="str">
        <f t="shared" si="396"/>
        <v/>
      </c>
      <c r="D284" s="92" t="str">
        <f t="shared" si="383"/>
        <v>sliced celery stalks</v>
      </c>
      <c r="I284" s="66">
        <v>10</v>
      </c>
      <c r="J284" s="58"/>
      <c r="K284" s="58" t="s">
        <v>263</v>
      </c>
      <c r="L284" s="59"/>
      <c r="M284" s="44">
        <f>INDEX(itemGPerQty, MATCH(K284, itemNames, 0))</f>
        <v>0</v>
      </c>
      <c r="N284" s="44">
        <f>INDEX(itemMlPerQty, MATCH(K284, itemNames, 0))</f>
        <v>0</v>
      </c>
      <c r="O284" s="44">
        <f t="shared" si="384"/>
        <v>0</v>
      </c>
      <c r="P284" s="44">
        <f t="shared" si="385"/>
        <v>0</v>
      </c>
      <c r="Q284" s="44">
        <f>MROUND(IF(AND(J284 = "", L284 = ""), I284 * recipe10Scale, IF(ISNA(CONVERT(O284, "kg", L284)), CONVERT(P284 * recipe10Scale, "l", L284), CONVERT(O284 * recipe10Scale, "kg", L284))), roundTo)</f>
        <v>6.25</v>
      </c>
      <c r="R284" s="45">
        <f t="shared" si="386"/>
        <v>0</v>
      </c>
      <c r="S284" s="45">
        <f t="shared" si="387"/>
        <v>0</v>
      </c>
      <c r="T284" s="44">
        <f t="shared" si="388"/>
        <v>6.25</v>
      </c>
      <c r="V284" s="72" t="b">
        <f>INDEX(itemPrepMethods, MATCH(K284, itemNames, 0))="chop"</f>
        <v>1</v>
      </c>
      <c r="W284" s="85">
        <f t="shared" si="389"/>
        <v>6.25</v>
      </c>
      <c r="X284" s="83" t="str">
        <f t="shared" si="390"/>
        <v/>
      </c>
      <c r="Y284" s="83" t="str">
        <f t="shared" si="391"/>
        <v>sliced celery stalks</v>
      </c>
      <c r="Z284" s="72" t="b">
        <f>INDEX(itemPrepMethods, MATCH(K284, itemNames, 0))="soak"</f>
        <v>0</v>
      </c>
      <c r="AA284" s="83" t="str">
        <f t="shared" si="392"/>
        <v/>
      </c>
      <c r="AB284" s="83" t="str">
        <f t="shared" si="393"/>
        <v/>
      </c>
      <c r="AC284" s="83" t="str">
        <f t="shared" si="394"/>
        <v/>
      </c>
    </row>
    <row r="285" spans="1:29" x14ac:dyDescent="0.2">
      <c r="A285" s="89" t="s">
        <v>26</v>
      </c>
      <c r="B285" s="90">
        <f t="shared" ref="B285" si="397">Q285</f>
        <v>3.75</v>
      </c>
      <c r="C285" s="91" t="str">
        <f t="shared" ref="C285" si="398">IF(L285="","",L285)</f>
        <v/>
      </c>
      <c r="D285" s="92" t="str">
        <f t="shared" si="383"/>
        <v>tins bamboo</v>
      </c>
      <c r="I285" s="66">
        <v>6</v>
      </c>
      <c r="J285" s="58"/>
      <c r="K285" s="58" t="s">
        <v>265</v>
      </c>
      <c r="L285" s="59"/>
      <c r="M285" s="44">
        <f>INDEX(itemGPerQty, MATCH(K285, itemNames, 0))</f>
        <v>0</v>
      </c>
      <c r="N285" s="44">
        <f>INDEX(itemMlPerQty, MATCH(K285, itemNames, 0))</f>
        <v>0</v>
      </c>
      <c r="O285" s="44">
        <f t="shared" si="384"/>
        <v>0</v>
      </c>
      <c r="P285" s="44">
        <f t="shared" si="385"/>
        <v>0</v>
      </c>
      <c r="Q285" s="44">
        <f>MROUND(IF(AND(J285 = "", L285 = ""), I285 * recipe10Scale, IF(ISNA(CONVERT(O285, "kg", L285)), CONVERT(P285 * recipe10Scale, "l", L285), CONVERT(O285 * recipe10Scale, "kg", L285))), roundTo)</f>
        <v>3.75</v>
      </c>
      <c r="R285" s="45">
        <f t="shared" si="386"/>
        <v>0</v>
      </c>
      <c r="S285" s="45">
        <f t="shared" si="387"/>
        <v>0</v>
      </c>
      <c r="T285" s="44">
        <f t="shared" si="388"/>
        <v>3.75</v>
      </c>
      <c r="V285" s="72" t="b">
        <f>INDEX(itemPrepMethods, MATCH(K285, itemNames, 0))="chop"</f>
        <v>0</v>
      </c>
      <c r="W285" s="85" t="str">
        <f t="shared" si="389"/>
        <v/>
      </c>
      <c r="X285" s="83" t="str">
        <f t="shared" si="390"/>
        <v/>
      </c>
      <c r="Y285" s="83" t="str">
        <f t="shared" si="391"/>
        <v/>
      </c>
      <c r="Z285" s="72" t="b">
        <f>INDEX(itemPrepMethods, MATCH(K285, itemNames, 0))="soak"</f>
        <v>0</v>
      </c>
      <c r="AA285" s="83" t="str">
        <f t="shared" si="392"/>
        <v/>
      </c>
      <c r="AB285" s="83" t="str">
        <f t="shared" si="393"/>
        <v/>
      </c>
      <c r="AC285" s="83" t="str">
        <f t="shared" si="394"/>
        <v/>
      </c>
    </row>
    <row r="286" spans="1:29" x14ac:dyDescent="0.2">
      <c r="A286" s="88"/>
      <c r="B286" s="88"/>
      <c r="C286" s="88"/>
      <c r="D286" s="88"/>
      <c r="I286" s="44"/>
      <c r="L286" s="72"/>
      <c r="M286" s="41"/>
      <c r="N286" s="41"/>
      <c r="W286" s="85"/>
      <c r="X286" s="83"/>
      <c r="Y286" s="83"/>
      <c r="Z286" s="72"/>
      <c r="AA286" s="83"/>
      <c r="AB286" s="83"/>
      <c r="AC286" s="83"/>
    </row>
    <row r="287" spans="1:29" x14ac:dyDescent="0.2">
      <c r="A287" s="88" t="s">
        <v>245</v>
      </c>
      <c r="B287" s="88"/>
      <c r="C287" s="88"/>
      <c r="D287" s="88"/>
      <c r="I287" s="44"/>
      <c r="K287" s="72"/>
      <c r="L287" s="72"/>
      <c r="M287" s="41"/>
      <c r="N287" s="41"/>
      <c r="W287" s="85"/>
      <c r="X287" s="83"/>
      <c r="Y287" s="83"/>
      <c r="Z287" s="72"/>
      <c r="AA287" s="83"/>
      <c r="AB287" s="83"/>
      <c r="AC287" s="83"/>
    </row>
    <row r="288" spans="1:29" x14ac:dyDescent="0.2">
      <c r="A288" s="89" t="s">
        <v>26</v>
      </c>
      <c r="B288" s="90">
        <f t="shared" ref="B288" si="399">Q288</f>
        <v>0.25</v>
      </c>
      <c r="C288" s="91" t="str">
        <f t="shared" ref="C288" si="400">IF(L288="","",L288)</f>
        <v>l</v>
      </c>
      <c r="D288" s="101" t="str">
        <f t="shared" ref="D288:D290" si="401">_xlfn.CONCAT(K288, U288)</f>
        <v>limes, juiced</v>
      </c>
      <c r="I288" s="66">
        <v>0.5</v>
      </c>
      <c r="J288" s="58" t="s">
        <v>68</v>
      </c>
      <c r="K288" s="58" t="s">
        <v>267</v>
      </c>
      <c r="L288" s="59" t="s">
        <v>68</v>
      </c>
      <c r="M288" s="44">
        <f>INDEX(itemGPerQty, MATCH(K288, itemNames, 0))</f>
        <v>0</v>
      </c>
      <c r="N288" s="44">
        <f>INDEX(itemMlPerQty, MATCH(K288, itemNames, 0))</f>
        <v>0</v>
      </c>
      <c r="O288" s="44">
        <f t="shared" ref="O288:O290" si="402">IF(J288 = "", I288 * M288, IF(ISNA(CONVERT(I288, J288, "kg")), CONVERT(I288, J288, "l") * IF(N288 &lt;&gt; 0, M288 / N288, 0), CONVERT(I288, J288, "kg")))</f>
        <v>0</v>
      </c>
      <c r="P288" s="44">
        <f t="shared" ref="P288:P290" si="403">IF(J288 = "", I288 * N288, IF(ISNA(CONVERT(I288, J288, "l")), CONVERT(I288, J288, "kg") * IF(M288 &lt;&gt; 0, N288 / M288, 0), CONVERT(I288, J288, "l")))</f>
        <v>0.5</v>
      </c>
      <c r="Q288" s="44">
        <f>MROUND(IF(AND(J288 = "", L288 = ""), I288 * recipe10Scale, IF(ISNA(CONVERT(O288, "kg", L288)), CONVERT(P288 * recipe10Scale, "l", L288), CONVERT(O288 * recipe10Scale, "kg", L288))), roundTo)</f>
        <v>0.25</v>
      </c>
      <c r="R288" s="45">
        <f t="shared" ref="R288:R290" si="404">IF(L288 = "", Q288 * M288, IF(ISNA(CONVERT(Q288, L288, "kg")), CONVERT(Q288, L288, "l") * IF(N288 &lt;&gt; 0, M288 / N288, 0), CONVERT(Q288, L288, "kg")))</f>
        <v>0</v>
      </c>
      <c r="S288" s="45">
        <f t="shared" ref="S288:S290" si="405">IF(R288 = 0, IF(L288 = "", Q288 * N288, IF(ISNA(CONVERT(Q288, L288, "l")), CONVERT(Q288, L288, "kg") * IF(M288 &lt;&gt; 0, N288 / M288, 0), CONVERT(Q288, L288, "l"))), 0)</f>
        <v>0.25</v>
      </c>
      <c r="T288" s="44">
        <f t="shared" ref="T288:T290" si="406">IF(AND(R288 = 0, S288 = 0, J288 = "", L288 = ""), Q288, 0)</f>
        <v>0</v>
      </c>
      <c r="U288" s="72" t="s">
        <v>340</v>
      </c>
      <c r="V288" s="72" t="b">
        <f>INDEX(itemPrepMethods, MATCH(K288, itemNames, 0))="chop"</f>
        <v>0</v>
      </c>
      <c r="W288" s="85" t="str">
        <f t="shared" ref="W288:W290" si="407">IF(V288, Q288, "")</f>
        <v/>
      </c>
      <c r="X288" s="83" t="str">
        <f t="shared" ref="X288:X290" si="408">IF(V288, IF(L288 = "", "", L288), "")</f>
        <v/>
      </c>
      <c r="Y288" s="83" t="str">
        <f t="shared" ref="Y288:Y290" si="409">IF(V288, K288, "")</f>
        <v/>
      </c>
      <c r="Z288" s="72" t="b">
        <f>INDEX(itemPrepMethods, MATCH(K288, itemNames, 0))="soak"</f>
        <v>0</v>
      </c>
      <c r="AA288" s="83" t="str">
        <f t="shared" ref="AA288:AA290" si="410">IF(Z288, Q288, "")</f>
        <v/>
      </c>
      <c r="AB288" s="83" t="str">
        <f t="shared" ref="AB288:AB290" si="411">IF(Z288, IF(L288 = "", "", L288), "")</f>
        <v/>
      </c>
      <c r="AC288" s="83" t="str">
        <f t="shared" ref="AC288:AC290" si="412">IF(Z288, K288, "")</f>
        <v/>
      </c>
    </row>
    <row r="289" spans="1:29" x14ac:dyDescent="0.2">
      <c r="A289" s="89" t="s">
        <v>26</v>
      </c>
      <c r="B289" s="90">
        <f t="shared" ref="B289" si="413">Q289</f>
        <v>1.25</v>
      </c>
      <c r="C289" s="91" t="str">
        <f t="shared" ref="C289" si="414">IF(L289="","",L289)</f>
        <v/>
      </c>
      <c r="D289" s="92" t="str">
        <f t="shared" si="401"/>
        <v>green beans</v>
      </c>
      <c r="I289" s="66">
        <v>1.9</v>
      </c>
      <c r="J289" s="58"/>
      <c r="K289" s="58" t="s">
        <v>268</v>
      </c>
      <c r="L289" s="59"/>
      <c r="M289" s="44">
        <f>INDEX(itemGPerQty, MATCH(K289, itemNames, 0))</f>
        <v>0</v>
      </c>
      <c r="N289" s="44">
        <f>INDEX(itemMlPerQty, MATCH(K289, itemNames, 0))</f>
        <v>0</v>
      </c>
      <c r="O289" s="44">
        <f t="shared" si="402"/>
        <v>0</v>
      </c>
      <c r="P289" s="44">
        <f t="shared" si="403"/>
        <v>0</v>
      </c>
      <c r="Q289" s="44">
        <f>MROUND(IF(AND(J289 = "", L289 = ""), I289 * recipe10Scale, IF(ISNA(CONVERT(O289, "kg", L289)), CONVERT(P289 * recipe10Scale, "l", L289), CONVERT(O289 * recipe10Scale, "kg", L289))), roundTo)</f>
        <v>1.25</v>
      </c>
      <c r="R289" s="45">
        <f t="shared" si="404"/>
        <v>0</v>
      </c>
      <c r="S289" s="45">
        <f t="shared" si="405"/>
        <v>0</v>
      </c>
      <c r="T289" s="44">
        <f t="shared" si="406"/>
        <v>1.25</v>
      </c>
      <c r="V289" s="72" t="b">
        <f>INDEX(itemPrepMethods, MATCH(K289, itemNames, 0))="chop"</f>
        <v>0</v>
      </c>
      <c r="W289" s="85" t="str">
        <f t="shared" si="407"/>
        <v/>
      </c>
      <c r="X289" s="83" t="str">
        <f t="shared" si="408"/>
        <v/>
      </c>
      <c r="Y289" s="83" t="str">
        <f t="shared" si="409"/>
        <v/>
      </c>
      <c r="Z289" s="72" t="b">
        <f>INDEX(itemPrepMethods, MATCH(K289, itemNames, 0))="soak"</f>
        <v>0</v>
      </c>
      <c r="AA289" s="83" t="str">
        <f t="shared" si="410"/>
        <v/>
      </c>
      <c r="AB289" s="83" t="str">
        <f t="shared" si="411"/>
        <v/>
      </c>
      <c r="AC289" s="83" t="str">
        <f t="shared" si="412"/>
        <v/>
      </c>
    </row>
    <row r="290" spans="1:29" x14ac:dyDescent="0.2">
      <c r="A290" s="89" t="s">
        <v>26</v>
      </c>
      <c r="B290" s="90">
        <f t="shared" ref="B290" si="415">Q290</f>
        <v>1.25</v>
      </c>
      <c r="C290" s="91" t="str">
        <f t="shared" ref="C290" si="416">IF(L290="","",L290)</f>
        <v/>
      </c>
      <c r="D290" s="92" t="str">
        <f t="shared" si="401"/>
        <v>tins coconut cream</v>
      </c>
      <c r="I290" s="66">
        <v>1.9</v>
      </c>
      <c r="J290" s="58"/>
      <c r="K290" s="58" t="s">
        <v>130</v>
      </c>
      <c r="L290" s="59"/>
      <c r="M290" s="44">
        <f>INDEX(itemGPerQty, MATCH(K290, itemNames, 0))</f>
        <v>0</v>
      </c>
      <c r="N290" s="44">
        <f>INDEX(itemMlPerQty, MATCH(K290, itemNames, 0))</f>
        <v>0</v>
      </c>
      <c r="O290" s="44">
        <f t="shared" si="402"/>
        <v>0</v>
      </c>
      <c r="P290" s="44">
        <f t="shared" si="403"/>
        <v>0</v>
      </c>
      <c r="Q290" s="44">
        <f>MROUND(IF(AND(J290 = "", L290 = ""), I290 * recipe10Scale, IF(ISNA(CONVERT(O290, "kg", L290)), CONVERT(P290 * recipe10Scale, "l", L290), CONVERT(O290 * recipe10Scale, "kg", L290))), roundTo)</f>
        <v>1.25</v>
      </c>
      <c r="R290" s="45">
        <f t="shared" si="404"/>
        <v>0</v>
      </c>
      <c r="S290" s="45">
        <f t="shared" si="405"/>
        <v>0</v>
      </c>
      <c r="T290" s="44">
        <f t="shared" si="406"/>
        <v>1.25</v>
      </c>
      <c r="V290" s="72" t="b">
        <f>INDEX(itemPrepMethods, MATCH(K290, itemNames, 0))="chop"</f>
        <v>0</v>
      </c>
      <c r="W290" s="85" t="str">
        <f t="shared" si="407"/>
        <v/>
      </c>
      <c r="X290" s="83" t="str">
        <f t="shared" si="408"/>
        <v/>
      </c>
      <c r="Y290" s="83" t="str">
        <f t="shared" si="409"/>
        <v/>
      </c>
      <c r="Z290" s="72" t="b">
        <f>INDEX(itemPrepMethods, MATCH(K290, itemNames, 0))="soak"</f>
        <v>0</v>
      </c>
      <c r="AA290" s="83" t="str">
        <f t="shared" si="410"/>
        <v/>
      </c>
      <c r="AB290" s="83" t="str">
        <f t="shared" si="411"/>
        <v/>
      </c>
      <c r="AC290" s="83" t="str">
        <f t="shared" si="412"/>
        <v/>
      </c>
    </row>
    <row r="291" spans="1:29" x14ac:dyDescent="0.2">
      <c r="A291" s="88"/>
      <c r="B291" s="88"/>
      <c r="C291" s="88"/>
      <c r="D291" s="88"/>
      <c r="I291" s="44"/>
      <c r="L291" s="41"/>
      <c r="M291" s="41"/>
      <c r="N291" s="41"/>
      <c r="W291" s="85"/>
      <c r="X291" s="83"/>
      <c r="Y291" s="83"/>
      <c r="Z291" s="72"/>
      <c r="AA291" s="83"/>
      <c r="AB291" s="83"/>
      <c r="AC291" s="83"/>
    </row>
    <row r="292" spans="1:29" x14ac:dyDescent="0.2">
      <c r="A292" s="88" t="s">
        <v>272</v>
      </c>
      <c r="B292" s="88"/>
      <c r="C292" s="88"/>
      <c r="D292" s="88"/>
      <c r="I292" s="44"/>
      <c r="K292" s="72"/>
      <c r="L292" s="72"/>
      <c r="M292" s="41"/>
      <c r="N292" s="41"/>
      <c r="W292" s="85"/>
      <c r="X292" s="83"/>
      <c r="Y292" s="83"/>
      <c r="Z292" s="72"/>
      <c r="AA292" s="83"/>
      <c r="AB292" s="83"/>
      <c r="AC292" s="83"/>
    </row>
    <row r="293" spans="1:29" x14ac:dyDescent="0.2">
      <c r="A293" s="88"/>
      <c r="B293" s="88"/>
      <c r="C293" s="88"/>
      <c r="D293" s="88"/>
      <c r="I293" s="44"/>
      <c r="L293" s="72"/>
      <c r="M293" s="41"/>
      <c r="N293" s="41"/>
      <c r="W293" s="85"/>
      <c r="X293" s="83"/>
      <c r="Y293" s="83"/>
      <c r="Z293" s="72"/>
      <c r="AA293" s="83"/>
      <c r="AB293" s="83"/>
      <c r="AC293" s="83"/>
    </row>
    <row r="294" spans="1:29" x14ac:dyDescent="0.2">
      <c r="A294" s="88" t="s">
        <v>273</v>
      </c>
      <c r="B294" s="88"/>
      <c r="C294" s="88"/>
      <c r="D294" s="88"/>
      <c r="I294" s="44"/>
      <c r="K294" s="72"/>
      <c r="L294" s="72"/>
      <c r="M294" s="41"/>
      <c r="N294" s="41"/>
      <c r="W294" s="85"/>
      <c r="X294" s="83"/>
      <c r="Y294" s="83"/>
      <c r="Z294" s="72"/>
      <c r="AA294" s="83"/>
      <c r="AB294" s="83"/>
      <c r="AC294" s="83"/>
    </row>
    <row r="295" spans="1:29" x14ac:dyDescent="0.2">
      <c r="A295" s="89" t="s">
        <v>26</v>
      </c>
      <c r="B295" s="90">
        <f t="shared" ref="B295" si="417">Q295</f>
        <v>2</v>
      </c>
      <c r="C295" s="91" t="str">
        <f t="shared" ref="C295:C297" si="418">IF(L295="","",L295)</f>
        <v>cup</v>
      </c>
      <c r="D295" s="92" t="str">
        <f t="shared" ref="D295:D297" si="419">_xlfn.CONCAT(K295, U295)</f>
        <v>cashew nuts</v>
      </c>
      <c r="I295" s="66">
        <v>3</v>
      </c>
      <c r="J295" s="58" t="s">
        <v>18</v>
      </c>
      <c r="K295" s="58" t="s">
        <v>274</v>
      </c>
      <c r="L295" s="59" t="s">
        <v>18</v>
      </c>
      <c r="M295" s="44">
        <f>INDEX(itemGPerQty, MATCH(K295, itemNames, 0))</f>
        <v>0</v>
      </c>
      <c r="N295" s="44">
        <f>INDEX(itemMlPerQty, MATCH(K295, itemNames, 0))</f>
        <v>0</v>
      </c>
      <c r="O295" s="44">
        <f>IF(J295 = "", I295 * M295, IF(ISNA(CONVERT(I295, J295, "kg")), CONVERT(I295, J295, "l") * IF(N295 &lt;&gt; 0, M295 / N295, 0), CONVERT(I295, J295, "kg")))</f>
        <v>0</v>
      </c>
      <c r="P295" s="44">
        <f>IF(J295 = "", I295 * N295, IF(ISNA(CONVERT(I295, J295, "l")), CONVERT(I295, J295, "kg") * IF(M295 &lt;&gt; 0, N295 / M295, 0), CONVERT(I295, J295, "l")))</f>
        <v>0.70976470949999992</v>
      </c>
      <c r="Q295" s="44">
        <f>MROUND(IF(AND(J295 = "", L295 = ""), I295 * recipe10Scale, IF(ISNA(CONVERT(O295, "kg", L295)), CONVERT(P295 * recipe10Scale, "l", L295), CONVERT(O295 * recipe10Scale, "kg", L295))), roundTo)</f>
        <v>2</v>
      </c>
      <c r="R295" s="45">
        <f>IF(L295 = "", Q295 * M295, IF(ISNA(CONVERT(Q295, L295, "kg")), CONVERT(Q295, L295, "l") * IF(N295 &lt;&gt; 0, M295 / N295, 0), CONVERT(Q295, L295, "kg")))</f>
        <v>0</v>
      </c>
      <c r="S295" s="45">
        <f>IF(R295 = 0, IF(L295 = "", Q295 * N295, IF(ISNA(CONVERT(Q295, L295, "l")), CONVERT(Q295, L295, "kg") * IF(M295 &lt;&gt; 0, N295 / M295, 0), CONVERT(Q295, L295, "l"))), 0)</f>
        <v>0.47317647299999999</v>
      </c>
      <c r="T295" s="44">
        <f>IF(AND(R295 = 0, S295 = 0, J295 = "", L295 = ""), Q295, 0)</f>
        <v>0</v>
      </c>
      <c r="V295" s="72" t="b">
        <f>INDEX(itemPrepMethods, MATCH(K295, itemNames, 0))="chop"</f>
        <v>0</v>
      </c>
      <c r="W295" s="85" t="str">
        <f>IF(V295, Q295, "")</f>
        <v/>
      </c>
      <c r="X295" s="83" t="str">
        <f t="shared" ref="X295" si="420">IF(V295, IF(L295 = "", "", L295), "")</f>
        <v/>
      </c>
      <c r="Y295" s="83" t="str">
        <f>IF(V295, K295, "")</f>
        <v/>
      </c>
      <c r="Z295" s="72" t="b">
        <f>INDEX(itemPrepMethods, MATCH(K295, itemNames, 0))="soak"</f>
        <v>0</v>
      </c>
      <c r="AA295" s="83" t="str">
        <f>IF(Z295, Q295, "")</f>
        <v/>
      </c>
      <c r="AB295" s="83" t="str">
        <f>IF(Z295, IF(L295 = "", "", L295), "")</f>
        <v/>
      </c>
      <c r="AC295" s="83" t="str">
        <f>IF(Z295, K295, "")</f>
        <v/>
      </c>
    </row>
    <row r="296" spans="1:29" x14ac:dyDescent="0.2">
      <c r="A296" s="89" t="s">
        <v>26</v>
      </c>
      <c r="B296" s="90"/>
      <c r="C296" s="91" t="str">
        <f t="shared" si="418"/>
        <v/>
      </c>
      <c r="D296" s="92" t="str">
        <f t="shared" si="419"/>
        <v>grilled tofu</v>
      </c>
      <c r="I296" s="44"/>
      <c r="K296" s="72"/>
      <c r="L296" s="72"/>
      <c r="M296" s="41"/>
      <c r="N296" s="41"/>
      <c r="O296" s="41"/>
      <c r="P296" s="41"/>
      <c r="Q296" s="41"/>
      <c r="R296" s="41"/>
      <c r="S296" s="41"/>
      <c r="T296" s="41"/>
      <c r="U296" s="72" t="s">
        <v>149</v>
      </c>
      <c r="W296" s="85"/>
      <c r="X296" s="83"/>
      <c r="Y296" s="83"/>
      <c r="Z296" s="72"/>
      <c r="AA296" s="83"/>
      <c r="AB296" s="83"/>
      <c r="AC296" s="83"/>
    </row>
    <row r="297" spans="1:29" x14ac:dyDescent="0.2">
      <c r="A297" s="89" t="s">
        <v>26</v>
      </c>
      <c r="B297" s="90"/>
      <c r="C297" s="91" t="str">
        <f t="shared" si="418"/>
        <v/>
      </c>
      <c r="D297" s="92" t="str">
        <f t="shared" si="419"/>
        <v>sprigs fresh corriander, for garnish</v>
      </c>
      <c r="I297" s="47"/>
      <c r="J297" s="67"/>
      <c r="K297" s="58" t="s">
        <v>100</v>
      </c>
      <c r="L297" s="67"/>
      <c r="M297" s="67"/>
      <c r="N297" s="67"/>
      <c r="O297" s="67"/>
      <c r="P297" s="67"/>
      <c r="U297" s="41" t="s">
        <v>335</v>
      </c>
      <c r="V297" s="72" t="b">
        <f>INDEX(itemPrepMethods, MATCH(K297, itemNames, 0))="chop"</f>
        <v>0</v>
      </c>
      <c r="W297" s="85" t="str">
        <f>IF(V297, Q297, "")</f>
        <v/>
      </c>
      <c r="X297" s="83" t="str">
        <f t="shared" ref="X297" si="421">IF(V297, IF(L297 = "", "", L297), "")</f>
        <v/>
      </c>
      <c r="Y297" s="83" t="str">
        <f>IF(V297, K297, "")</f>
        <v/>
      </c>
      <c r="Z297" s="72" t="b">
        <f>INDEX(itemPrepMethods, MATCH(K297, itemNames, 0))="soak"</f>
        <v>0</v>
      </c>
      <c r="AA297" s="83" t="str">
        <f>IF(Z297, Q297, "")</f>
        <v/>
      </c>
      <c r="AB297" s="83" t="str">
        <f>IF(Z297, IF(L297 = "", "", L297), "")</f>
        <v/>
      </c>
      <c r="AC297" s="83" t="str">
        <f>IF(Z297, K297, "")</f>
        <v/>
      </c>
    </row>
    <row r="298" spans="1:29" ht="15.75" x14ac:dyDescent="0.25">
      <c r="A298" s="86" t="s">
        <v>41</v>
      </c>
      <c r="B298" s="86"/>
      <c r="C298" s="86"/>
      <c r="D298" s="86"/>
      <c r="E298" s="40" t="s">
        <v>165</v>
      </c>
      <c r="F298" s="79" t="s">
        <v>275</v>
      </c>
      <c r="G298" s="79"/>
    </row>
    <row r="299" spans="1:29" ht="24" x14ac:dyDescent="0.2">
      <c r="A299" s="87" t="s">
        <v>50</v>
      </c>
      <c r="B299" s="87"/>
      <c r="C299" s="87"/>
      <c r="D299" s="87"/>
      <c r="E299" s="46" t="s">
        <v>66</v>
      </c>
      <c r="F299" s="44">
        <v>16</v>
      </c>
      <c r="G299" s="44"/>
      <c r="I299" s="47" t="s">
        <v>64</v>
      </c>
      <c r="J299" s="48" t="s">
        <v>65</v>
      </c>
      <c r="K299" s="48" t="s">
        <v>20</v>
      </c>
      <c r="L299" s="49" t="s">
        <v>63</v>
      </c>
      <c r="M299" s="47" t="s">
        <v>173</v>
      </c>
      <c r="N299" s="47" t="s">
        <v>174</v>
      </c>
      <c r="O299" s="47" t="s">
        <v>175</v>
      </c>
      <c r="P299" s="47" t="s">
        <v>176</v>
      </c>
      <c r="Q299" s="50" t="s">
        <v>314</v>
      </c>
      <c r="R299" s="51" t="s">
        <v>134</v>
      </c>
      <c r="S299" s="51" t="s">
        <v>135</v>
      </c>
      <c r="T299" s="52" t="s">
        <v>133</v>
      </c>
      <c r="U299" s="71" t="s">
        <v>27</v>
      </c>
    </row>
    <row r="300" spans="1:29" ht="15.75" thickBot="1" x14ac:dyDescent="0.25">
      <c r="A300" s="88"/>
      <c r="B300" s="88"/>
      <c r="C300" s="88"/>
      <c r="D300" s="88"/>
      <c r="E300" s="46" t="s">
        <v>67</v>
      </c>
      <c r="F300" s="44">
        <v>10</v>
      </c>
      <c r="G300" s="44"/>
      <c r="I300" s="47"/>
      <c r="J300" s="48"/>
      <c r="K300" s="48"/>
      <c r="L300" s="49"/>
      <c r="M300" s="47"/>
      <c r="N300" s="47"/>
      <c r="O300" s="47"/>
      <c r="P300" s="47"/>
      <c r="Q300" s="50"/>
      <c r="R300" s="51"/>
      <c r="S300" s="51"/>
      <c r="T300" s="52"/>
      <c r="U300" s="53"/>
    </row>
    <row r="301" spans="1:29" ht="15.75" thickBot="1" x14ac:dyDescent="0.25">
      <c r="A301" s="88" t="s">
        <v>254</v>
      </c>
      <c r="B301" s="88"/>
      <c r="C301" s="88"/>
      <c r="D301" s="88"/>
      <c r="E301" s="46" t="s">
        <v>19</v>
      </c>
      <c r="F301" s="54">
        <f>F300/F299</f>
        <v>0.625</v>
      </c>
      <c r="G301" s="55" t="s">
        <v>185</v>
      </c>
      <c r="I301" s="47"/>
      <c r="J301" s="48"/>
      <c r="K301" s="48"/>
      <c r="L301" s="49"/>
      <c r="M301" s="47"/>
      <c r="N301" s="47"/>
      <c r="O301" s="47"/>
      <c r="P301" s="47"/>
      <c r="Q301" s="50"/>
      <c r="R301" s="51"/>
      <c r="S301" s="51"/>
      <c r="T301" s="52"/>
      <c r="U301" s="53"/>
    </row>
    <row r="302" spans="1:29" x14ac:dyDescent="0.2">
      <c r="A302" s="88"/>
      <c r="B302" s="88"/>
      <c r="C302" s="88"/>
      <c r="D302" s="88"/>
      <c r="I302" s="44"/>
    </row>
    <row r="303" spans="1:29" x14ac:dyDescent="0.2">
      <c r="A303" s="88" t="s">
        <v>277</v>
      </c>
      <c r="B303" s="88"/>
      <c r="C303" s="88"/>
      <c r="D303" s="88"/>
      <c r="I303" s="44"/>
    </row>
    <row r="304" spans="1:29" x14ac:dyDescent="0.2">
      <c r="A304" s="89" t="s">
        <v>26</v>
      </c>
      <c r="B304" s="90">
        <f t="shared" ref="B304" si="422">Q304</f>
        <v>1.25</v>
      </c>
      <c r="C304" s="91" t="str">
        <f t="shared" ref="C304" si="423">IF(L304="","",L304)</f>
        <v>cup</v>
      </c>
      <c r="D304" s="92" t="str">
        <f t="shared" ref="D304" si="424">_xlfn.CONCAT(K304, U304)</f>
        <v>split peas</v>
      </c>
      <c r="I304" s="66">
        <v>2</v>
      </c>
      <c r="J304" s="58" t="s">
        <v>18</v>
      </c>
      <c r="K304" s="58" t="s">
        <v>8</v>
      </c>
      <c r="L304" s="59" t="s">
        <v>18</v>
      </c>
      <c r="M304" s="44">
        <f>INDEX(itemGPerQty, MATCH(K304, itemNames, 0))</f>
        <v>0.84699999999999998</v>
      </c>
      <c r="N304" s="44">
        <f>INDEX(itemMlPerQty, MATCH(K304, itemNames, 0))</f>
        <v>0.946353</v>
      </c>
      <c r="O304" s="44">
        <f>IF(J304 = "", I304 * M304, IF(ISNA(CONVERT(I304, J304, "kg")), CONVERT(I304, J304, "l") * IF(N304 &lt;&gt; 0, M304 / N304, 0), CONVERT(I304, J304, "kg")))</f>
        <v>0.4234999758345987</v>
      </c>
      <c r="P304" s="44">
        <f>IF(J304 = "", I304 * N304, IF(ISNA(CONVERT(I304, J304, "l")), CONVERT(I304, J304, "kg") * IF(M304 &lt;&gt; 0, N304 / M304, 0), CONVERT(I304, J304, "l")))</f>
        <v>0.47317647299999999</v>
      </c>
      <c r="Q304" s="44">
        <f>MROUND(IF(AND(J304 = "", L304 = ""), I304 * recipe11Scale, IF(ISNA(CONVERT(O304, "kg", L304)), CONVERT(P304 * recipe11Scale, "l", L304), CONVERT(O304 * recipe11Scale, "kg", L304))), roundTo)</f>
        <v>1.25</v>
      </c>
      <c r="R304" s="45">
        <f>IF(L304 = "", Q304 * M304, IF(ISNA(CONVERT(Q304, L304, "kg")), CONVERT(Q304, L304, "l") * IF(N304 &lt;&gt; 0, M304 / N304, 0), CONVERT(Q304, L304, "kg")))</f>
        <v>0.26468748489662419</v>
      </c>
      <c r="S304" s="45">
        <f>IF(R304 = 0, IF(L304 = "", Q304 * N304, IF(ISNA(CONVERT(Q304, L304, "l")), CONVERT(Q304, L304, "kg") * IF(M304 &lt;&gt; 0, N304 / M304, 0), CONVERT(Q304, L304, "l"))), 0)</f>
        <v>0</v>
      </c>
      <c r="T304" s="44">
        <f>IF(AND(R304 = 0, S304 = 0, J304 = "", L304 = ""), Q304, 0)</f>
        <v>0</v>
      </c>
      <c r="V304" s="72" t="b">
        <f>INDEX(itemPrepMethods, MATCH(K304, itemNames, 0))="chop"</f>
        <v>0</v>
      </c>
      <c r="W304" s="85" t="str">
        <f>IF(V304, Q304, "")</f>
        <v/>
      </c>
      <c r="X304" s="83" t="str">
        <f t="shared" ref="X304" si="425">IF(V304, IF(L304 = "", "", L304), "")</f>
        <v/>
      </c>
      <c r="Y304" s="83" t="str">
        <f>IF(V304, K304, "")</f>
        <v/>
      </c>
      <c r="Z304" s="72" t="b">
        <f>INDEX(itemPrepMethods, MATCH(K304, itemNames, 0))="soak"</f>
        <v>1</v>
      </c>
      <c r="AA304" s="83">
        <f>IF(Z304, Q304, "")</f>
        <v>1.25</v>
      </c>
      <c r="AB304" s="83" t="str">
        <f>IF(Z304, IF(L304 = "", "", L304), "")</f>
        <v>cup</v>
      </c>
      <c r="AC304" s="83" t="str">
        <f>IF(Z304, K304, "")</f>
        <v>split peas</v>
      </c>
    </row>
    <row r="305" spans="1:29" x14ac:dyDescent="0.2">
      <c r="A305" s="88"/>
      <c r="B305" s="88"/>
      <c r="C305" s="88"/>
      <c r="D305" s="88"/>
      <c r="I305" s="44"/>
      <c r="W305" s="85"/>
      <c r="X305" s="83"/>
      <c r="Y305" s="83"/>
      <c r="Z305" s="72"/>
      <c r="AA305" s="83"/>
      <c r="AB305" s="83"/>
      <c r="AC305" s="83"/>
    </row>
    <row r="306" spans="1:29" x14ac:dyDescent="0.2">
      <c r="A306" s="88" t="s">
        <v>276</v>
      </c>
      <c r="B306" s="88"/>
      <c r="C306" s="88"/>
      <c r="D306" s="88"/>
      <c r="I306" s="44"/>
      <c r="W306" s="85"/>
      <c r="X306" s="83"/>
      <c r="Y306" s="83"/>
      <c r="Z306" s="72"/>
      <c r="AA306" s="83"/>
      <c r="AB306" s="83"/>
      <c r="AC306" s="83"/>
    </row>
    <row r="307" spans="1:29" x14ac:dyDescent="0.2">
      <c r="A307" s="89" t="s">
        <v>26</v>
      </c>
      <c r="B307" s="90">
        <f t="shared" ref="B307" si="426">Q307</f>
        <v>6.25</v>
      </c>
      <c r="C307" s="91" t="str">
        <f t="shared" ref="C307" si="427">IF(L307="","",L307)</f>
        <v>tbs</v>
      </c>
      <c r="D307" s="92" t="str">
        <f t="shared" ref="D307:D312" si="428">_xlfn.CONCAT(K307, U307)</f>
        <v>oil</v>
      </c>
      <c r="I307" s="66">
        <v>10</v>
      </c>
      <c r="J307" s="58" t="s">
        <v>17</v>
      </c>
      <c r="K307" s="58" t="s">
        <v>53</v>
      </c>
      <c r="L307" s="59" t="s">
        <v>17</v>
      </c>
      <c r="M307" s="44">
        <f t="shared" ref="M307:M312" si="429">INDEX(itemGPerQty, MATCH(K307, itemNames, 0))</f>
        <v>0</v>
      </c>
      <c r="N307" s="44">
        <f t="shared" ref="N307:N312" si="430">INDEX(itemMlPerQty, MATCH(K307, itemNames, 0))</f>
        <v>0</v>
      </c>
      <c r="O307" s="44">
        <f t="shared" ref="O307:O312" si="431">IF(J307 = "", I307 * M307, IF(ISNA(CONVERT(I307, J307, "kg")), CONVERT(I307, J307, "l") * IF(N307 &lt;&gt; 0, M307 / N307, 0), CONVERT(I307, J307, "kg")))</f>
        <v>0</v>
      </c>
      <c r="P307" s="44">
        <f t="shared" ref="P307:P312" si="432">IF(J307 = "", I307 * N307, IF(ISNA(CONVERT(I307, J307, "l")), CONVERT(I307, J307, "kg") * IF(M307 &lt;&gt; 0, N307 / M307, 0), CONVERT(I307, J307, "l")))</f>
        <v>0.1478676478125</v>
      </c>
      <c r="Q307" s="44">
        <f>MROUND(IF(AND(J307 = "", L307 = ""), I307 * recipe11Scale, IF(ISNA(CONVERT(O307, "kg", L307)), CONVERT(P307 * recipe11Scale, "l", L307), CONVERT(O307 * recipe11Scale, "kg", L307))), roundTo)</f>
        <v>6.25</v>
      </c>
      <c r="R307" s="45">
        <f t="shared" ref="R307:R312" si="433">IF(L307 = "", Q307 * M307, IF(ISNA(CONVERT(Q307, L307, "kg")), CONVERT(Q307, L307, "l") * IF(N307 &lt;&gt; 0, M307 / N307, 0), CONVERT(Q307, L307, "kg")))</f>
        <v>0</v>
      </c>
      <c r="S307" s="45">
        <f t="shared" ref="S307:S312" si="434">IF(R307 = 0, IF(L307 = "", Q307 * N307, IF(ISNA(CONVERT(Q307, L307, "l")), CONVERT(Q307, L307, "kg") * IF(M307 &lt;&gt; 0, N307 / M307, 0), CONVERT(Q307, L307, "l"))), 0)</f>
        <v>9.2417279882812495E-2</v>
      </c>
      <c r="T307" s="44">
        <f t="shared" ref="T307:T312" si="435">IF(AND(R307 = 0, S307 = 0, J307 = "", L307 = ""), Q307, 0)</f>
        <v>0</v>
      </c>
      <c r="V307" s="72" t="b">
        <f>INDEX(itemPrepMethods, MATCH(K307, itemNames, 0))="chop"</f>
        <v>0</v>
      </c>
      <c r="W307" s="85" t="str">
        <f t="shared" ref="W307:W312" si="436">IF(V307, Q307, "")</f>
        <v/>
      </c>
      <c r="X307" s="83" t="str">
        <f t="shared" ref="X307:X312" si="437">IF(V307, IF(L307 = "", "", L307), "")</f>
        <v/>
      </c>
      <c r="Y307" s="83" t="str">
        <f t="shared" ref="Y307:Y312" si="438">IF(V307, K307, "")</f>
        <v/>
      </c>
      <c r="Z307" s="72" t="b">
        <f>INDEX(itemPrepMethods, MATCH(K307, itemNames, 0))="soak"</f>
        <v>0</v>
      </c>
      <c r="AA307" s="83" t="str">
        <f t="shared" ref="AA307:AA312" si="439">IF(Z307, Q307, "")</f>
        <v/>
      </c>
      <c r="AB307" s="83" t="str">
        <f t="shared" ref="AB307:AB312" si="440">IF(Z307, IF(L307 = "", "", L307), "")</f>
        <v/>
      </c>
      <c r="AC307" s="83" t="str">
        <f t="shared" ref="AC307:AC312" si="441">IF(Z307, K307, "")</f>
        <v/>
      </c>
    </row>
    <row r="308" spans="1:29" x14ac:dyDescent="0.2">
      <c r="A308" s="89" t="s">
        <v>26</v>
      </c>
      <c r="B308" s="90">
        <f t="shared" ref="B308:B312" si="442">Q308</f>
        <v>5</v>
      </c>
      <c r="C308" s="91" t="str">
        <f t="shared" ref="C308:C312" si="443">IF(L308="","",L308)</f>
        <v/>
      </c>
      <c r="D308" s="92" t="str">
        <f t="shared" si="428"/>
        <v>chopped onions</v>
      </c>
      <c r="I308" s="66">
        <v>8</v>
      </c>
      <c r="J308" s="58"/>
      <c r="K308" s="58" t="s">
        <v>6</v>
      </c>
      <c r="L308" s="59"/>
      <c r="M308" s="44">
        <f t="shared" si="429"/>
        <v>0.185</v>
      </c>
      <c r="N308" s="44">
        <f t="shared" si="430"/>
        <v>0.3</v>
      </c>
      <c r="O308" s="44">
        <f t="shared" si="431"/>
        <v>1.48</v>
      </c>
      <c r="P308" s="44">
        <f t="shared" si="432"/>
        <v>2.4</v>
      </c>
      <c r="Q308" s="44">
        <f>MROUND(IF(AND(J308 = "", L308 = ""), I308 * recipe11Scale, IF(ISNA(CONVERT(O308, "kg", L308)), CONVERT(P308 * recipe11Scale, "l", L308), CONVERT(O308 * recipe11Scale, "kg", L308))), roundTo)</f>
        <v>5</v>
      </c>
      <c r="R308" s="45">
        <f t="shared" si="433"/>
        <v>0.92500000000000004</v>
      </c>
      <c r="S308" s="45">
        <f t="shared" si="434"/>
        <v>0</v>
      </c>
      <c r="T308" s="44">
        <f t="shared" si="435"/>
        <v>0</v>
      </c>
      <c r="V308" s="72" t="b">
        <f>INDEX(itemPrepMethods, MATCH(K308, itemNames, 0))="chop"</f>
        <v>1</v>
      </c>
      <c r="W308" s="85">
        <f t="shared" si="436"/>
        <v>5</v>
      </c>
      <c r="X308" s="83" t="str">
        <f t="shared" si="437"/>
        <v/>
      </c>
      <c r="Y308" s="83" t="str">
        <f t="shared" si="438"/>
        <v>chopped onions</v>
      </c>
      <c r="Z308" s="72" t="b">
        <f>INDEX(itemPrepMethods, MATCH(K308, itemNames, 0))="soak"</f>
        <v>0</v>
      </c>
      <c r="AA308" s="83" t="str">
        <f t="shared" si="439"/>
        <v/>
      </c>
      <c r="AB308" s="83" t="str">
        <f t="shared" si="440"/>
        <v/>
      </c>
      <c r="AC308" s="83" t="str">
        <f t="shared" si="441"/>
        <v/>
      </c>
    </row>
    <row r="309" spans="1:29" x14ac:dyDescent="0.2">
      <c r="A309" s="89" t="s">
        <v>26</v>
      </c>
      <c r="B309" s="90">
        <f t="shared" si="442"/>
        <v>5</v>
      </c>
      <c r="C309" s="91" t="str">
        <f t="shared" si="443"/>
        <v/>
      </c>
      <c r="D309" s="92" t="str">
        <f t="shared" si="428"/>
        <v>garlic cloves</v>
      </c>
      <c r="I309" s="66">
        <v>8</v>
      </c>
      <c r="J309" s="58"/>
      <c r="K309" s="58" t="s">
        <v>9</v>
      </c>
      <c r="L309" s="59"/>
      <c r="M309" s="44">
        <f t="shared" si="429"/>
        <v>0</v>
      </c>
      <c r="N309" s="44">
        <f t="shared" si="430"/>
        <v>0</v>
      </c>
      <c r="O309" s="44">
        <f t="shared" si="431"/>
        <v>0</v>
      </c>
      <c r="P309" s="44">
        <f t="shared" si="432"/>
        <v>0</v>
      </c>
      <c r="Q309" s="44">
        <f>MROUND(IF(AND(J309 = "", L309 = ""), I309 * recipe11Scale, IF(ISNA(CONVERT(O309, "kg", L309)), CONVERT(P309 * recipe11Scale, "l", L309), CONVERT(O309 * recipe11Scale, "kg", L309))), roundTo)</f>
        <v>5</v>
      </c>
      <c r="R309" s="45">
        <f t="shared" si="433"/>
        <v>0</v>
      </c>
      <c r="S309" s="45">
        <f t="shared" si="434"/>
        <v>0</v>
      </c>
      <c r="T309" s="44">
        <f t="shared" si="435"/>
        <v>5</v>
      </c>
      <c r="V309" s="72" t="b">
        <f>INDEX(itemPrepMethods, MATCH(K309, itemNames, 0))="chop"</f>
        <v>1</v>
      </c>
      <c r="W309" s="85">
        <f t="shared" si="436"/>
        <v>5</v>
      </c>
      <c r="X309" s="83" t="str">
        <f t="shared" si="437"/>
        <v/>
      </c>
      <c r="Y309" s="83" t="str">
        <f t="shared" si="438"/>
        <v>garlic cloves</v>
      </c>
      <c r="Z309" s="72" t="b">
        <f>INDEX(itemPrepMethods, MATCH(K309, itemNames, 0))="soak"</f>
        <v>0</v>
      </c>
      <c r="AA309" s="83" t="str">
        <f t="shared" si="439"/>
        <v/>
      </c>
      <c r="AB309" s="83" t="str">
        <f t="shared" si="440"/>
        <v/>
      </c>
      <c r="AC309" s="83" t="str">
        <f t="shared" si="441"/>
        <v/>
      </c>
    </row>
    <row r="310" spans="1:29" x14ac:dyDescent="0.2">
      <c r="A310" s="89" t="s">
        <v>26</v>
      </c>
      <c r="B310" s="90">
        <f t="shared" si="442"/>
        <v>1.25</v>
      </c>
      <c r="C310" s="91" t="str">
        <f t="shared" si="443"/>
        <v>tbs</v>
      </c>
      <c r="D310" s="92" t="str">
        <f t="shared" si="428"/>
        <v>ground tumeric</v>
      </c>
      <c r="I310" s="66">
        <v>2</v>
      </c>
      <c r="J310" s="58" t="s">
        <v>17</v>
      </c>
      <c r="K310" s="58" t="s">
        <v>15</v>
      </c>
      <c r="L310" s="59" t="s">
        <v>17</v>
      </c>
      <c r="M310" s="44">
        <f t="shared" si="429"/>
        <v>1.4E-2</v>
      </c>
      <c r="N310" s="44">
        <f t="shared" si="430"/>
        <v>2.2180100000000001E-2</v>
      </c>
      <c r="O310" s="44">
        <f t="shared" si="431"/>
        <v>1.8666706366292307E-2</v>
      </c>
      <c r="P310" s="44">
        <f t="shared" si="432"/>
        <v>2.9573529562499999E-2</v>
      </c>
      <c r="Q310" s="44">
        <f>MROUND(IF(AND(J310 = "", L310 = ""), I310 * recipe11Scale, IF(ISNA(CONVERT(O310, "kg", L310)), CONVERT(P310 * recipe11Scale, "l", L310), CONVERT(O310 * recipe11Scale, "kg", L310))), roundTo)</f>
        <v>1.25</v>
      </c>
      <c r="R310" s="45">
        <f t="shared" si="433"/>
        <v>1.1666691478932692E-2</v>
      </c>
      <c r="S310" s="45">
        <f t="shared" si="434"/>
        <v>0</v>
      </c>
      <c r="T310" s="44">
        <f t="shared" si="435"/>
        <v>0</v>
      </c>
      <c r="V310" s="72" t="b">
        <f>INDEX(itemPrepMethods, MATCH(K310, itemNames, 0))="chop"</f>
        <v>0</v>
      </c>
      <c r="W310" s="85" t="str">
        <f t="shared" si="436"/>
        <v/>
      </c>
      <c r="X310" s="83" t="str">
        <f t="shared" si="437"/>
        <v/>
      </c>
      <c r="Y310" s="83" t="str">
        <f t="shared" si="438"/>
        <v/>
      </c>
      <c r="Z310" s="72" t="b">
        <f>INDEX(itemPrepMethods, MATCH(K310, itemNames, 0))="soak"</f>
        <v>0</v>
      </c>
      <c r="AA310" s="83" t="str">
        <f t="shared" si="439"/>
        <v/>
      </c>
      <c r="AB310" s="83" t="str">
        <f t="shared" si="440"/>
        <v/>
      </c>
      <c r="AC310" s="83" t="str">
        <f t="shared" si="441"/>
        <v/>
      </c>
    </row>
    <row r="311" spans="1:29" x14ac:dyDescent="0.2">
      <c r="A311" s="89" t="s">
        <v>26</v>
      </c>
      <c r="B311" s="90">
        <f t="shared" si="442"/>
        <v>0.75</v>
      </c>
      <c r="C311" s="91" t="str">
        <f t="shared" si="443"/>
        <v>tbs</v>
      </c>
      <c r="D311" s="92" t="str">
        <f t="shared" si="428"/>
        <v>cinnamon</v>
      </c>
      <c r="I311" s="66">
        <v>1</v>
      </c>
      <c r="J311" s="58" t="s">
        <v>17</v>
      </c>
      <c r="K311" s="58" t="s">
        <v>120</v>
      </c>
      <c r="L311" s="59" t="s">
        <v>17</v>
      </c>
      <c r="M311" s="44">
        <f t="shared" si="429"/>
        <v>1.0999999999999999E-2</v>
      </c>
      <c r="N311" s="44">
        <f t="shared" si="430"/>
        <v>2.2180100000000001E-2</v>
      </c>
      <c r="O311" s="44">
        <f t="shared" si="431"/>
        <v>7.3333489296148338E-3</v>
      </c>
      <c r="P311" s="44">
        <f t="shared" si="432"/>
        <v>1.478676478125E-2</v>
      </c>
      <c r="Q311" s="44">
        <f>MROUND(IF(AND(J311 = "", L311 = ""), I311 * recipe11Scale, IF(ISNA(CONVERT(O311, "kg", L311)), CONVERT(P311 * recipe11Scale, "l", L311), CONVERT(O311 * recipe11Scale, "kg", L311))), roundTo)</f>
        <v>0.75</v>
      </c>
      <c r="R311" s="45">
        <f t="shared" si="433"/>
        <v>5.5000116972111247E-3</v>
      </c>
      <c r="S311" s="45">
        <f t="shared" si="434"/>
        <v>0</v>
      </c>
      <c r="T311" s="44">
        <f t="shared" si="435"/>
        <v>0</v>
      </c>
      <c r="V311" s="72" t="b">
        <f>INDEX(itemPrepMethods, MATCH(K311, itemNames, 0))="chop"</f>
        <v>0</v>
      </c>
      <c r="W311" s="85" t="str">
        <f t="shared" si="436"/>
        <v/>
      </c>
      <c r="X311" s="83" t="str">
        <f t="shared" si="437"/>
        <v/>
      </c>
      <c r="Y311" s="83" t="str">
        <f t="shared" si="438"/>
        <v/>
      </c>
      <c r="Z311" s="72" t="b">
        <f>INDEX(itemPrepMethods, MATCH(K311, itemNames, 0))="soak"</f>
        <v>0</v>
      </c>
      <c r="AA311" s="83" t="str">
        <f t="shared" si="439"/>
        <v/>
      </c>
      <c r="AB311" s="83" t="str">
        <f t="shared" si="440"/>
        <v/>
      </c>
      <c r="AC311" s="83" t="str">
        <f t="shared" si="441"/>
        <v/>
      </c>
    </row>
    <row r="312" spans="1:29" x14ac:dyDescent="0.2">
      <c r="A312" s="89" t="s">
        <v>26</v>
      </c>
      <c r="B312" s="90">
        <f t="shared" si="442"/>
        <v>4.5</v>
      </c>
      <c r="C312" s="91" t="str">
        <f t="shared" si="443"/>
        <v>tbs</v>
      </c>
      <c r="D312" s="92" t="str">
        <f t="shared" si="428"/>
        <v>minced ginger</v>
      </c>
      <c r="I312" s="66">
        <v>7</v>
      </c>
      <c r="J312" s="58" t="s">
        <v>17</v>
      </c>
      <c r="K312" s="58" t="s">
        <v>7</v>
      </c>
      <c r="L312" s="59" t="s">
        <v>17</v>
      </c>
      <c r="M312" s="44">
        <f t="shared" si="429"/>
        <v>0</v>
      </c>
      <c r="N312" s="44">
        <f t="shared" si="430"/>
        <v>0</v>
      </c>
      <c r="O312" s="44">
        <f t="shared" si="431"/>
        <v>0</v>
      </c>
      <c r="P312" s="44">
        <f t="shared" si="432"/>
        <v>0.10350735346874999</v>
      </c>
      <c r="Q312" s="44">
        <f>MROUND(IF(AND(J312 = "", L312 = ""), I312 * recipe11Scale, IF(ISNA(CONVERT(O312, "kg", L312)), CONVERT(P312 * recipe11Scale, "l", L312), CONVERT(O312 * recipe11Scale, "kg", L312))), roundTo)</f>
        <v>4.5</v>
      </c>
      <c r="R312" s="45">
        <f t="shared" si="433"/>
        <v>0</v>
      </c>
      <c r="S312" s="45">
        <f t="shared" si="434"/>
        <v>6.6540441515624993E-2</v>
      </c>
      <c r="T312" s="44">
        <f t="shared" si="435"/>
        <v>0</v>
      </c>
      <c r="V312" s="72" t="b">
        <f>INDEX(itemPrepMethods, MATCH(K312, itemNames, 0))="chop"</f>
        <v>1</v>
      </c>
      <c r="W312" s="85">
        <f t="shared" si="436"/>
        <v>4.5</v>
      </c>
      <c r="X312" s="83" t="str">
        <f t="shared" si="437"/>
        <v>tbs</v>
      </c>
      <c r="Y312" s="83" t="str">
        <f t="shared" si="438"/>
        <v>minced ginger</v>
      </c>
      <c r="Z312" s="72" t="b">
        <f>INDEX(itemPrepMethods, MATCH(K312, itemNames, 0))="soak"</f>
        <v>0</v>
      </c>
      <c r="AA312" s="83" t="str">
        <f t="shared" si="439"/>
        <v/>
      </c>
      <c r="AB312" s="83" t="str">
        <f t="shared" si="440"/>
        <v/>
      </c>
      <c r="AC312" s="83" t="str">
        <f t="shared" si="441"/>
        <v/>
      </c>
    </row>
    <row r="313" spans="1:29" x14ac:dyDescent="0.2">
      <c r="A313" s="88"/>
      <c r="B313" s="88"/>
      <c r="C313" s="88"/>
      <c r="D313" s="88"/>
      <c r="I313" s="41"/>
      <c r="L313" s="41"/>
      <c r="M313" s="41"/>
      <c r="N313" s="41"/>
      <c r="O313" s="41"/>
      <c r="P313" s="41"/>
      <c r="Q313" s="41"/>
      <c r="R313" s="41"/>
      <c r="S313" s="41"/>
      <c r="T313" s="41"/>
      <c r="V313" s="41"/>
      <c r="W313" s="85"/>
      <c r="X313" s="83"/>
      <c r="Y313" s="83"/>
      <c r="Z313" s="72"/>
      <c r="AA313" s="83"/>
      <c r="AB313" s="83"/>
      <c r="AC313" s="83"/>
    </row>
    <row r="314" spans="1:29" x14ac:dyDescent="0.2">
      <c r="A314" s="88" t="s">
        <v>282</v>
      </c>
      <c r="B314" s="88"/>
      <c r="C314" s="88"/>
      <c r="D314" s="88"/>
      <c r="I314" s="41"/>
      <c r="L314" s="41"/>
      <c r="M314" s="41"/>
      <c r="N314" s="41"/>
      <c r="O314" s="41"/>
      <c r="P314" s="41"/>
      <c r="Q314" s="41"/>
      <c r="R314" s="41"/>
      <c r="S314" s="41"/>
      <c r="T314" s="41"/>
      <c r="V314" s="41"/>
      <c r="W314" s="85"/>
      <c r="X314" s="83"/>
      <c r="Y314" s="83"/>
      <c r="Z314" s="72"/>
      <c r="AA314" s="83"/>
      <c r="AB314" s="83"/>
      <c r="AC314" s="83"/>
    </row>
    <row r="315" spans="1:29" x14ac:dyDescent="0.2">
      <c r="A315" s="89" t="s">
        <v>26</v>
      </c>
      <c r="B315" s="90">
        <f t="shared" ref="B315:B318" si="444">Q315</f>
        <v>1.25</v>
      </c>
      <c r="C315" s="91" t="str">
        <f t="shared" ref="C315:C318" si="445">IF(L315="","",L315)</f>
        <v>l</v>
      </c>
      <c r="D315" s="92" t="str">
        <f t="shared" ref="D315:D319" si="446">_xlfn.CONCAT(K315, U315)</f>
        <v>water, this soup is thick so don't add too much!</v>
      </c>
      <c r="I315" s="66">
        <v>2</v>
      </c>
      <c r="J315" s="58" t="s">
        <v>68</v>
      </c>
      <c r="K315" s="58" t="s">
        <v>55</v>
      </c>
      <c r="L315" s="59" t="s">
        <v>68</v>
      </c>
      <c r="M315" s="44">
        <f>INDEX(itemGPerQty, MATCH(K315, itemNames, 0))</f>
        <v>1</v>
      </c>
      <c r="N315" s="44">
        <f>INDEX(itemMlPerQty, MATCH(K315, itemNames, 0))</f>
        <v>1</v>
      </c>
      <c r="O315" s="44">
        <f t="shared" ref="O315:O319" si="447">IF(J315 = "", I315 * M315, IF(ISNA(CONVERT(I315, J315, "kg")), CONVERT(I315, J315, "l") * IF(N315 &lt;&gt; 0, M315 / N315, 0), CONVERT(I315, J315, "kg")))</f>
        <v>2</v>
      </c>
      <c r="P315" s="44">
        <f t="shared" ref="P315:P319" si="448">IF(J315 = "", I315 * N315, IF(ISNA(CONVERT(I315, J315, "l")), CONVERT(I315, J315, "kg") * IF(M315 &lt;&gt; 0, N315 / M315, 0), CONVERT(I315, J315, "l")))</f>
        <v>2</v>
      </c>
      <c r="Q315" s="44">
        <f>MROUND(IF(AND(J315 = "", L315 = ""), I315 * recipe11Scale, IF(ISNA(CONVERT(O315, "kg", L315)), CONVERT(P315 * recipe11Scale, "l", L315), CONVERT(O315 * recipe11Scale, "kg", L315))), roundTo)</f>
        <v>1.25</v>
      </c>
      <c r="R315" s="45">
        <f t="shared" ref="R315:R319" si="449">IF(L315 = "", Q315 * M315, IF(ISNA(CONVERT(Q315, L315, "kg")), CONVERT(Q315, L315, "l") * IF(N315 &lt;&gt; 0, M315 / N315, 0), CONVERT(Q315, L315, "kg")))</f>
        <v>1.25</v>
      </c>
      <c r="S315" s="45">
        <f t="shared" ref="S315:S319" si="450">IF(R315 = 0, IF(L315 = "", Q315 * N315, IF(ISNA(CONVERT(Q315, L315, "l")), CONVERT(Q315, L315, "kg") * IF(M315 &lt;&gt; 0, N315 / M315, 0), CONVERT(Q315, L315, "l"))), 0)</f>
        <v>0</v>
      </c>
      <c r="T315" s="44">
        <f t="shared" ref="T315:T319" si="451">IF(AND(R315 = 0, S315 = 0, J315 = "", L315 = ""), Q315, 0)</f>
        <v>0</v>
      </c>
      <c r="U315" s="41" t="s">
        <v>338</v>
      </c>
      <c r="V315" s="72" t="b">
        <f>INDEX(itemPrepMethods, MATCH(K315, itemNames, 0))="chop"</f>
        <v>0</v>
      </c>
      <c r="W315" s="85" t="str">
        <f t="shared" ref="W315:W319" si="452">IF(V315, Q315, "")</f>
        <v/>
      </c>
      <c r="X315" s="83" t="str">
        <f t="shared" ref="X315:X319" si="453">IF(V315, IF(L315 = "", "", L315), "")</f>
        <v/>
      </c>
      <c r="Y315" s="83" t="str">
        <f t="shared" ref="Y315:Y319" si="454">IF(V315, K315, "")</f>
        <v/>
      </c>
      <c r="Z315" s="72" t="b">
        <f>INDEX(itemPrepMethods, MATCH(K315, itemNames, 0))="soak"</f>
        <v>0</v>
      </c>
      <c r="AA315" s="83" t="str">
        <f t="shared" ref="AA315:AA319" si="455">IF(Z315, Q315, "")</f>
        <v/>
      </c>
      <c r="AB315" s="83" t="str">
        <f t="shared" ref="AB315:AB319" si="456">IF(Z315, IF(L315 = "", "", L315), "")</f>
        <v/>
      </c>
      <c r="AC315" s="83" t="str">
        <f t="shared" ref="AC315:AC319" si="457">IF(Z315, K315, "")</f>
        <v/>
      </c>
    </row>
    <row r="316" spans="1:29" x14ac:dyDescent="0.2">
      <c r="A316" s="89" t="s">
        <v>26</v>
      </c>
      <c r="B316" s="90">
        <f t="shared" si="444"/>
        <v>5</v>
      </c>
      <c r="C316" s="91" t="str">
        <f t="shared" si="445"/>
        <v/>
      </c>
      <c r="D316" s="92" t="str">
        <f t="shared" si="446"/>
        <v>chopped potatoes</v>
      </c>
      <c r="I316" s="66">
        <v>8</v>
      </c>
      <c r="J316" s="58"/>
      <c r="K316" s="58" t="s">
        <v>4</v>
      </c>
      <c r="L316" s="59"/>
      <c r="M316" s="44">
        <f>INDEX(itemGPerQty, MATCH(K316, itemNames, 0))</f>
        <v>0.22500000000000001</v>
      </c>
      <c r="N316" s="44">
        <f>INDEX(itemMlPerQty, MATCH(K316, itemNames, 0))</f>
        <v>0.33750000000000002</v>
      </c>
      <c r="O316" s="44">
        <f t="shared" si="447"/>
        <v>1.8</v>
      </c>
      <c r="P316" s="44">
        <f t="shared" si="448"/>
        <v>2.7</v>
      </c>
      <c r="Q316" s="44">
        <f>MROUND(IF(AND(J316 = "", L316 = ""), I316 * recipe11Scale, IF(ISNA(CONVERT(O316, "kg", L316)), CONVERT(P316 * recipe11Scale, "l", L316), CONVERT(O316 * recipe11Scale, "kg", L316))), roundTo)</f>
        <v>5</v>
      </c>
      <c r="R316" s="45">
        <f t="shared" si="449"/>
        <v>1.125</v>
      </c>
      <c r="S316" s="45">
        <f t="shared" si="450"/>
        <v>0</v>
      </c>
      <c r="T316" s="44">
        <f t="shared" si="451"/>
        <v>0</v>
      </c>
      <c r="V316" s="72" t="b">
        <f>INDEX(itemPrepMethods, MATCH(K316, itemNames, 0))="chop"</f>
        <v>1</v>
      </c>
      <c r="W316" s="85">
        <f t="shared" si="452"/>
        <v>5</v>
      </c>
      <c r="X316" s="83" t="str">
        <f t="shared" si="453"/>
        <v/>
      </c>
      <c r="Y316" s="83" t="str">
        <f t="shared" si="454"/>
        <v>chopped potatoes</v>
      </c>
      <c r="Z316" s="72" t="b">
        <f>INDEX(itemPrepMethods, MATCH(K316, itemNames, 0))="soak"</f>
        <v>0</v>
      </c>
      <c r="AA316" s="83" t="str">
        <f t="shared" si="455"/>
        <v/>
      </c>
      <c r="AB316" s="83" t="str">
        <f t="shared" si="456"/>
        <v/>
      </c>
      <c r="AC316" s="83" t="str">
        <f t="shared" si="457"/>
        <v/>
      </c>
    </row>
    <row r="317" spans="1:29" x14ac:dyDescent="0.2">
      <c r="A317" s="89" t="s">
        <v>26</v>
      </c>
      <c r="B317" s="90">
        <f t="shared" si="444"/>
        <v>0.25</v>
      </c>
      <c r="C317" s="91" t="str">
        <f t="shared" si="445"/>
        <v/>
      </c>
      <c r="D317" s="92" t="str">
        <f t="shared" si="446"/>
        <v>chopped pumpkins</v>
      </c>
      <c r="I317" s="66">
        <v>0.5</v>
      </c>
      <c r="J317" s="58"/>
      <c r="K317" s="58" t="s">
        <v>280</v>
      </c>
      <c r="L317" s="59"/>
      <c r="M317" s="44">
        <f>INDEX(itemGPerQty, MATCH(K317, itemNames, 0))</f>
        <v>0</v>
      </c>
      <c r="N317" s="44">
        <f>INDEX(itemMlPerQty, MATCH(K317, itemNames, 0))</f>
        <v>0</v>
      </c>
      <c r="O317" s="44">
        <f t="shared" si="447"/>
        <v>0</v>
      </c>
      <c r="P317" s="44">
        <f t="shared" si="448"/>
        <v>0</v>
      </c>
      <c r="Q317" s="44">
        <f>MROUND(IF(AND(J317 = "", L317 = ""), I317 * recipe11Scale, IF(ISNA(CONVERT(O317, "kg", L317)), CONVERT(P317 * recipe11Scale, "l", L317), CONVERT(O317 * recipe11Scale, "kg", L317))), roundTo)</f>
        <v>0.25</v>
      </c>
      <c r="R317" s="45">
        <f t="shared" si="449"/>
        <v>0</v>
      </c>
      <c r="S317" s="45">
        <f t="shared" si="450"/>
        <v>0</v>
      </c>
      <c r="T317" s="44">
        <f t="shared" si="451"/>
        <v>0.25</v>
      </c>
      <c r="V317" s="72" t="b">
        <f>INDEX(itemPrepMethods, MATCH(K317, itemNames, 0))="chop"</f>
        <v>1</v>
      </c>
      <c r="W317" s="85">
        <f t="shared" si="452"/>
        <v>0.25</v>
      </c>
      <c r="X317" s="83" t="str">
        <f t="shared" si="453"/>
        <v/>
      </c>
      <c r="Y317" s="83" t="str">
        <f t="shared" si="454"/>
        <v>chopped pumpkins</v>
      </c>
      <c r="Z317" s="72" t="b">
        <f>INDEX(itemPrepMethods, MATCH(K317, itemNames, 0))="soak"</f>
        <v>0</v>
      </c>
      <c r="AA317" s="83" t="str">
        <f t="shared" si="455"/>
        <v/>
      </c>
      <c r="AB317" s="83" t="str">
        <f t="shared" si="456"/>
        <v/>
      </c>
      <c r="AC317" s="83" t="str">
        <f t="shared" si="457"/>
        <v/>
      </c>
    </row>
    <row r="318" spans="1:29" x14ac:dyDescent="0.2">
      <c r="A318" s="89" t="s">
        <v>26</v>
      </c>
      <c r="B318" s="90">
        <f t="shared" si="444"/>
        <v>7</v>
      </c>
      <c r="C318" s="91" t="str">
        <f t="shared" si="445"/>
        <v/>
      </c>
      <c r="D318" s="92" t="str">
        <f t="shared" si="446"/>
        <v>chopped celery stalks</v>
      </c>
      <c r="I318" s="66">
        <v>11</v>
      </c>
      <c r="J318" s="58"/>
      <c r="K318" s="58" t="s">
        <v>239</v>
      </c>
      <c r="L318" s="59"/>
      <c r="M318" s="44">
        <f>INDEX(itemGPerQty, MATCH(K318, itemNames, 0))</f>
        <v>0</v>
      </c>
      <c r="N318" s="44">
        <f>INDEX(itemMlPerQty, MATCH(K318, itemNames, 0))</f>
        <v>0</v>
      </c>
      <c r="O318" s="44">
        <f t="shared" si="447"/>
        <v>0</v>
      </c>
      <c r="P318" s="44">
        <f t="shared" si="448"/>
        <v>0</v>
      </c>
      <c r="Q318" s="44">
        <f>MROUND(IF(AND(J318 = "", L318 = ""), I318 * recipe11Scale, IF(ISNA(CONVERT(O318, "kg", L318)), CONVERT(P318 * recipe11Scale, "l", L318), CONVERT(O318 * recipe11Scale, "kg", L318))), roundTo)</f>
        <v>7</v>
      </c>
      <c r="R318" s="45">
        <f t="shared" si="449"/>
        <v>0</v>
      </c>
      <c r="S318" s="45">
        <f t="shared" si="450"/>
        <v>0</v>
      </c>
      <c r="T318" s="44">
        <f t="shared" si="451"/>
        <v>7</v>
      </c>
      <c r="V318" s="72" t="b">
        <f>INDEX(itemPrepMethods, MATCH(K318, itemNames, 0))="chop"</f>
        <v>1</v>
      </c>
      <c r="W318" s="85">
        <f t="shared" si="452"/>
        <v>7</v>
      </c>
      <c r="X318" s="83" t="str">
        <f t="shared" si="453"/>
        <v/>
      </c>
      <c r="Y318" s="83" t="str">
        <f t="shared" si="454"/>
        <v>chopped celery stalks</v>
      </c>
      <c r="Z318" s="72" t="b">
        <f>INDEX(itemPrepMethods, MATCH(K318, itemNames, 0))="soak"</f>
        <v>0</v>
      </c>
      <c r="AA318" s="83" t="str">
        <f t="shared" si="455"/>
        <v/>
      </c>
      <c r="AB318" s="83" t="str">
        <f t="shared" si="456"/>
        <v/>
      </c>
      <c r="AC318" s="83" t="str">
        <f t="shared" si="457"/>
        <v/>
      </c>
    </row>
    <row r="319" spans="1:29" x14ac:dyDescent="0.2">
      <c r="A319" s="89" t="s">
        <v>26</v>
      </c>
      <c r="B319" s="90">
        <f t="shared" ref="B319" si="458">Q319</f>
        <v>7</v>
      </c>
      <c r="C319" s="91" t="str">
        <f t="shared" ref="C319" si="459">IF(L319="","",L319)</f>
        <v/>
      </c>
      <c r="D319" s="92" t="str">
        <f t="shared" si="446"/>
        <v>chopped silverbeet leaves</v>
      </c>
      <c r="I319" s="66">
        <v>11</v>
      </c>
      <c r="J319" s="58"/>
      <c r="K319" s="58" t="s">
        <v>281</v>
      </c>
      <c r="L319" s="59"/>
      <c r="M319" s="44">
        <f>INDEX(itemGPerQty, MATCH(K319, itemNames, 0))</f>
        <v>0</v>
      </c>
      <c r="N319" s="44">
        <f>INDEX(itemMlPerQty, MATCH(K319, itemNames, 0))</f>
        <v>0</v>
      </c>
      <c r="O319" s="44">
        <f t="shared" si="447"/>
        <v>0</v>
      </c>
      <c r="P319" s="44">
        <f t="shared" si="448"/>
        <v>0</v>
      </c>
      <c r="Q319" s="44">
        <f>MROUND(IF(AND(J319 = "", L319 = ""), I319 * recipe11Scale, IF(ISNA(CONVERT(O319, "kg", L319)), CONVERT(P319 * recipe11Scale, "l", L319), CONVERT(O319 * recipe11Scale, "kg", L319))), roundTo)</f>
        <v>7</v>
      </c>
      <c r="R319" s="45">
        <f t="shared" si="449"/>
        <v>0</v>
      </c>
      <c r="S319" s="45">
        <f t="shared" si="450"/>
        <v>0</v>
      </c>
      <c r="T319" s="44">
        <f t="shared" si="451"/>
        <v>7</v>
      </c>
      <c r="V319" s="72" t="b">
        <f>INDEX(itemPrepMethods, MATCH(K319, itemNames, 0))="chop"</f>
        <v>1</v>
      </c>
      <c r="W319" s="85">
        <f t="shared" si="452"/>
        <v>7</v>
      </c>
      <c r="X319" s="83" t="str">
        <f t="shared" si="453"/>
        <v/>
      </c>
      <c r="Y319" s="83" t="str">
        <f t="shared" si="454"/>
        <v>chopped silverbeet leaves</v>
      </c>
      <c r="Z319" s="72" t="b">
        <f>INDEX(itemPrepMethods, MATCH(K319, itemNames, 0))="soak"</f>
        <v>0</v>
      </c>
      <c r="AA319" s="83" t="str">
        <f t="shared" si="455"/>
        <v/>
      </c>
      <c r="AB319" s="83" t="str">
        <f t="shared" si="456"/>
        <v/>
      </c>
      <c r="AC319" s="83" t="str">
        <f t="shared" si="457"/>
        <v/>
      </c>
    </row>
    <row r="320" spans="1:29" x14ac:dyDescent="0.2">
      <c r="A320" s="88"/>
      <c r="B320" s="88"/>
      <c r="C320" s="88"/>
      <c r="D320" s="88"/>
      <c r="I320" s="44"/>
      <c r="L320" s="41"/>
      <c r="M320" s="41"/>
      <c r="N320" s="41"/>
      <c r="W320" s="85"/>
      <c r="X320" s="83"/>
      <c r="Y320" s="83"/>
      <c r="Z320" s="72"/>
      <c r="AA320" s="83"/>
      <c r="AB320" s="83"/>
      <c r="AC320" s="83"/>
    </row>
    <row r="321" spans="1:29" x14ac:dyDescent="0.2">
      <c r="A321" s="88" t="s">
        <v>245</v>
      </c>
      <c r="B321" s="88"/>
      <c r="C321" s="88"/>
      <c r="D321" s="88"/>
      <c r="I321" s="44"/>
      <c r="L321" s="41"/>
      <c r="M321" s="41"/>
      <c r="N321" s="41"/>
      <c r="W321" s="85"/>
      <c r="X321" s="83"/>
      <c r="Y321" s="83"/>
      <c r="Z321" s="72"/>
      <c r="AA321" s="83"/>
      <c r="AB321" s="83"/>
      <c r="AC321" s="83"/>
    </row>
    <row r="322" spans="1:29" x14ac:dyDescent="0.2">
      <c r="A322" s="89" t="s">
        <v>26</v>
      </c>
      <c r="B322" s="90">
        <f t="shared" ref="B322" si="460">Q322</f>
        <v>1.25</v>
      </c>
      <c r="C322" s="91" t="str">
        <f t="shared" ref="C322:C323" si="461">IF(L322="","",L322)</f>
        <v/>
      </c>
      <c r="D322" s="92" t="str">
        <f t="shared" ref="D322:D325" si="462">_xlfn.CONCAT(K322, U322)</f>
        <v>tins coconut cream</v>
      </c>
      <c r="I322" s="66">
        <v>2</v>
      </c>
      <c r="J322" s="58"/>
      <c r="K322" s="58" t="s">
        <v>130</v>
      </c>
      <c r="L322" s="59"/>
      <c r="M322" s="44">
        <f>INDEX(itemGPerQty, MATCH(K322, itemNames, 0))</f>
        <v>0</v>
      </c>
      <c r="N322" s="44">
        <f>INDEX(itemMlPerQty, MATCH(K322, itemNames, 0))</f>
        <v>0</v>
      </c>
      <c r="O322" s="44">
        <f>IF(J322 = "", I322 * M322, IF(ISNA(CONVERT(I322, J322, "kg")), CONVERT(I322, J322, "l") * IF(N322 &lt;&gt; 0, M322 / N322, 0), CONVERT(I322, J322, "kg")))</f>
        <v>0</v>
      </c>
      <c r="P322" s="44">
        <f>IF(J322 = "", I322 * N322, IF(ISNA(CONVERT(I322, J322, "l")), CONVERT(I322, J322, "kg") * IF(M322 &lt;&gt; 0, N322 / M322, 0), CONVERT(I322, J322, "l")))</f>
        <v>0</v>
      </c>
      <c r="Q322" s="44">
        <f>MROUND(IF(AND(J322 = "", L322 = ""), I322 * recipe11Scale, IF(ISNA(CONVERT(O322, "kg", L322)), CONVERT(P322 * recipe11Scale, "l", L322), CONVERT(O322 * recipe11Scale, "kg", L322))), roundTo)</f>
        <v>1.25</v>
      </c>
      <c r="R322" s="45">
        <f>IF(L322 = "", Q322 * M322, IF(ISNA(CONVERT(Q322, L322, "kg")), CONVERT(Q322, L322, "l") * IF(N322 &lt;&gt; 0, M322 / N322, 0), CONVERT(Q322, L322, "kg")))</f>
        <v>0</v>
      </c>
      <c r="S322" s="45">
        <f>IF(R322 = 0, IF(L322 = "", Q322 * N322, IF(ISNA(CONVERT(Q322, L322, "l")), CONVERT(Q322, L322, "kg") * IF(M322 &lt;&gt; 0, N322 / M322, 0), CONVERT(Q322, L322, "l"))), 0)</f>
        <v>0</v>
      </c>
      <c r="T322" s="44">
        <f>IF(AND(R322 = 0, S322 = 0, J322 = "", L322 = ""), Q322, 0)</f>
        <v>1.25</v>
      </c>
      <c r="V322" s="72" t="b">
        <f>INDEX(itemPrepMethods, MATCH(K322, itemNames, 0))="chop"</f>
        <v>0</v>
      </c>
      <c r="W322" s="85" t="str">
        <f>IF(V322, Q322, "")</f>
        <v/>
      </c>
      <c r="X322" s="83" t="str">
        <f t="shared" ref="X322" si="463">IF(V322, IF(L322 = "", "", L322), "")</f>
        <v/>
      </c>
      <c r="Y322" s="83" t="str">
        <f>IF(V322, K322, "")</f>
        <v/>
      </c>
      <c r="Z322" s="72" t="b">
        <f>INDEX(itemPrepMethods, MATCH(K322, itemNames, 0))="soak"</f>
        <v>0</v>
      </c>
      <c r="AA322" s="83" t="str">
        <f>IF(Z322, Q322, "")</f>
        <v/>
      </c>
      <c r="AB322" s="83" t="str">
        <f>IF(Z322, IF(L322 = "", "", L322), "")</f>
        <v/>
      </c>
      <c r="AC322" s="83" t="str">
        <f>IF(Z322, K322, "")</f>
        <v/>
      </c>
    </row>
    <row r="323" spans="1:29" x14ac:dyDescent="0.2">
      <c r="A323" s="89" t="s">
        <v>26</v>
      </c>
      <c r="B323" s="90"/>
      <c r="C323" s="91" t="str">
        <f t="shared" si="461"/>
        <v/>
      </c>
      <c r="D323" s="92" t="str">
        <f t="shared" si="462"/>
        <v/>
      </c>
      <c r="I323" s="44"/>
      <c r="L323" s="41"/>
      <c r="M323" s="41"/>
      <c r="N323" s="41"/>
      <c r="O323" s="41"/>
      <c r="P323" s="41"/>
      <c r="Q323" s="41"/>
      <c r="R323" s="41"/>
      <c r="S323" s="41"/>
      <c r="T323" s="41"/>
      <c r="W323" s="85"/>
      <c r="X323" s="83"/>
      <c r="Y323" s="83"/>
      <c r="Z323" s="72"/>
      <c r="AA323" s="83"/>
      <c r="AB323" s="83"/>
      <c r="AC323" s="83"/>
    </row>
    <row r="324" spans="1:29" x14ac:dyDescent="0.2">
      <c r="A324" s="89" t="s">
        <v>26</v>
      </c>
      <c r="B324" s="90"/>
      <c r="C324" s="91" t="str">
        <f>IF(L324="","",L324)</f>
        <v/>
      </c>
      <c r="D324" s="92" t="str">
        <f t="shared" si="462"/>
        <v>water, if required</v>
      </c>
      <c r="I324" s="44"/>
      <c r="K324" s="58" t="s">
        <v>55</v>
      </c>
      <c r="L324" s="41"/>
      <c r="M324" s="41"/>
      <c r="N324" s="41"/>
      <c r="O324" s="41"/>
      <c r="P324" s="41"/>
      <c r="U324" s="41" t="s">
        <v>334</v>
      </c>
      <c r="V324" s="72" t="b">
        <f>INDEX(itemPrepMethods, MATCH(K324, itemNames, 0))="chop"</f>
        <v>0</v>
      </c>
      <c r="W324" s="85" t="str">
        <f t="shared" ref="W324:W325" si="464">IF(V324, Q324, "")</f>
        <v/>
      </c>
      <c r="X324" s="83" t="str">
        <f t="shared" ref="X324:X325" si="465">IF(V324, IF(L324 = "", "", L324), "")</f>
        <v/>
      </c>
      <c r="Y324" s="83" t="str">
        <f t="shared" ref="Y324:Y325" si="466">IF(V324, K324, "")</f>
        <v/>
      </c>
      <c r="Z324" s="72" t="b">
        <f>INDEX(itemPrepMethods, MATCH(K324, itemNames, 0))="soak"</f>
        <v>0</v>
      </c>
      <c r="AA324" s="83" t="str">
        <f t="shared" ref="AA324:AA325" si="467">IF(Z324, Q324, "")</f>
        <v/>
      </c>
      <c r="AB324" s="83" t="str">
        <f t="shared" ref="AB324:AB325" si="468">IF(Z324, IF(L324 = "", "", L324), "")</f>
        <v/>
      </c>
      <c r="AC324" s="83" t="str">
        <f t="shared" ref="AC324:AC325" si="469">IF(Z324, K324, "")</f>
        <v/>
      </c>
    </row>
    <row r="325" spans="1:29" x14ac:dyDescent="0.2">
      <c r="A325" s="89" t="s">
        <v>26</v>
      </c>
      <c r="D325" s="92" t="str">
        <f t="shared" si="462"/>
        <v>salt, to taste</v>
      </c>
      <c r="I325" s="44"/>
      <c r="K325" s="58" t="s">
        <v>12</v>
      </c>
      <c r="U325" s="43" t="s">
        <v>333</v>
      </c>
      <c r="V325" s="72" t="b">
        <f>INDEX(itemPrepMethods, MATCH(K325, itemNames, 0))="chop"</f>
        <v>0</v>
      </c>
      <c r="W325" s="85" t="str">
        <f t="shared" si="464"/>
        <v/>
      </c>
      <c r="X325" s="83" t="str">
        <f t="shared" si="465"/>
        <v/>
      </c>
      <c r="Y325" s="83" t="str">
        <f t="shared" si="466"/>
        <v/>
      </c>
      <c r="Z325" s="72" t="b">
        <f>INDEX(itemPrepMethods, MATCH(K325, itemNames, 0))="soak"</f>
        <v>0</v>
      </c>
      <c r="AA325" s="83" t="str">
        <f t="shared" si="467"/>
        <v/>
      </c>
      <c r="AB325" s="83" t="str">
        <f t="shared" si="468"/>
        <v/>
      </c>
      <c r="AC325" s="83" t="str">
        <f t="shared" si="469"/>
        <v/>
      </c>
    </row>
    <row r="326" spans="1:29" x14ac:dyDescent="0.2">
      <c r="A326" s="88"/>
      <c r="B326" s="88"/>
      <c r="C326" s="88"/>
      <c r="D326" s="88"/>
      <c r="I326" s="41"/>
      <c r="L326" s="41"/>
    </row>
    <row r="327" spans="1:29" x14ac:dyDescent="0.2">
      <c r="A327" s="88" t="s">
        <v>272</v>
      </c>
      <c r="B327" s="88"/>
      <c r="C327" s="88"/>
      <c r="D327" s="88"/>
      <c r="I327" s="41"/>
      <c r="L327" s="41"/>
    </row>
    <row r="328" spans="1:29" ht="15.75" x14ac:dyDescent="0.25">
      <c r="A328" s="86" t="s">
        <v>42</v>
      </c>
      <c r="B328" s="86"/>
      <c r="C328" s="86"/>
      <c r="D328" s="86"/>
      <c r="E328" s="41" t="s">
        <v>166</v>
      </c>
      <c r="F328" s="82"/>
      <c r="G328" s="82"/>
    </row>
    <row r="329" spans="1:29" ht="15.75" x14ac:dyDescent="0.25">
      <c r="A329" s="97" t="s">
        <v>51</v>
      </c>
      <c r="B329" s="97"/>
      <c r="C329" s="97"/>
      <c r="D329" s="97"/>
      <c r="E329" s="46" t="s">
        <v>66</v>
      </c>
      <c r="F329" s="63">
        <v>8</v>
      </c>
      <c r="G329" s="44"/>
    </row>
    <row r="330" spans="1:29" ht="15.75" thickBot="1" x14ac:dyDescent="0.25">
      <c r="E330" s="46" t="s">
        <v>67</v>
      </c>
      <c r="F330" s="44">
        <v>10</v>
      </c>
      <c r="G330" s="44"/>
    </row>
    <row r="331" spans="1:29" ht="15.75" thickBot="1" x14ac:dyDescent="0.25">
      <c r="E331" s="46" t="s">
        <v>19</v>
      </c>
      <c r="F331" s="54">
        <f>F330/F329</f>
        <v>1.25</v>
      </c>
      <c r="G331" s="55" t="s">
        <v>186</v>
      </c>
    </row>
    <row r="334" spans="1:29" ht="15.75" x14ac:dyDescent="0.25">
      <c r="A334" s="86" t="s">
        <v>189</v>
      </c>
      <c r="B334" s="86"/>
      <c r="C334" s="86"/>
      <c r="D334" s="86"/>
    </row>
    <row r="336" spans="1:29" x14ac:dyDescent="0.2">
      <c r="D336" s="92" t="s">
        <v>306</v>
      </c>
    </row>
    <row r="337" spans="4:4" x14ac:dyDescent="0.2">
      <c r="D337" s="92" t="s">
        <v>190</v>
      </c>
    </row>
    <row r="338" spans="4:4" x14ac:dyDescent="0.2">
      <c r="D338" s="92" t="s">
        <v>307</v>
      </c>
    </row>
    <row r="339" spans="4:4" x14ac:dyDescent="0.2">
      <c r="D339" s="92" t="s">
        <v>191</v>
      </c>
    </row>
  </sheetData>
  <mergeCells count="132">
    <mergeCell ref="A305:D305"/>
    <mergeCell ref="A267:D267"/>
    <mergeCell ref="A235:D235"/>
    <mergeCell ref="A237:D237"/>
    <mergeCell ref="A249:D249"/>
    <mergeCell ref="A222:D222"/>
    <mergeCell ref="A199:D199"/>
    <mergeCell ref="A248:D248"/>
    <mergeCell ref="A254:D254"/>
    <mergeCell ref="A255:D255"/>
    <mergeCell ref="A256:D256"/>
    <mergeCell ref="A257:D257"/>
    <mergeCell ref="A263:D263"/>
    <mergeCell ref="A279:D279"/>
    <mergeCell ref="A280:D280"/>
    <mergeCell ref="A286:D286"/>
    <mergeCell ref="A287:D287"/>
    <mergeCell ref="A291:D291"/>
    <mergeCell ref="A118:D118"/>
    <mergeCell ref="A121:D121"/>
    <mergeCell ref="A122:D122"/>
    <mergeCell ref="A264:D264"/>
    <mergeCell ref="A234:D234"/>
    <mergeCell ref="A236:D236"/>
    <mergeCell ref="A161:D161"/>
    <mergeCell ref="A188:D188"/>
    <mergeCell ref="A208:D208"/>
    <mergeCell ref="A77:D77"/>
    <mergeCell ref="A82:D82"/>
    <mergeCell ref="A83:D83"/>
    <mergeCell ref="A84:D84"/>
    <mergeCell ref="A106:D106"/>
    <mergeCell ref="A98:D98"/>
    <mergeCell ref="A113:D113"/>
    <mergeCell ref="A117:D117"/>
    <mergeCell ref="A114:D114"/>
    <mergeCell ref="A334:D334"/>
    <mergeCell ref="F206:G206"/>
    <mergeCell ref="F232:G232"/>
    <mergeCell ref="F328:G328"/>
    <mergeCell ref="F298:G298"/>
    <mergeCell ref="F265:G265"/>
    <mergeCell ref="F82:G82"/>
    <mergeCell ref="F104:G104"/>
    <mergeCell ref="F136:G136"/>
    <mergeCell ref="F159:G159"/>
    <mergeCell ref="F186:G186"/>
    <mergeCell ref="A104:D104"/>
    <mergeCell ref="A105:D105"/>
    <mergeCell ref="A136:D136"/>
    <mergeCell ref="A166:D166"/>
    <mergeCell ref="A169:D169"/>
    <mergeCell ref="A170:D170"/>
    <mergeCell ref="A173:D173"/>
    <mergeCell ref="A174:D174"/>
    <mergeCell ref="A178:D178"/>
    <mergeCell ref="A179:D179"/>
    <mergeCell ref="A268:D268"/>
    <mergeCell ref="A272:D272"/>
    <mergeCell ref="A273:D273"/>
    <mergeCell ref="A74:D74"/>
    <mergeCell ref="A329:D329"/>
    <mergeCell ref="A265:D265"/>
    <mergeCell ref="A266:D266"/>
    <mergeCell ref="A298:D298"/>
    <mergeCell ref="A328:D328"/>
    <mergeCell ref="A299:D299"/>
    <mergeCell ref="A206:D206"/>
    <mergeCell ref="A207:D207"/>
    <mergeCell ref="A232:D232"/>
    <mergeCell ref="A233:D233"/>
    <mergeCell ref="A137:D137"/>
    <mergeCell ref="A159:D159"/>
    <mergeCell ref="A160:D160"/>
    <mergeCell ref="A162:D162"/>
    <mergeCell ref="A165:D165"/>
    <mergeCell ref="A186:D186"/>
    <mergeCell ref="A187:D187"/>
    <mergeCell ref="A127:D127"/>
    <mergeCell ref="A128:D128"/>
    <mergeCell ref="A134:D134"/>
    <mergeCell ref="A135:D135"/>
    <mergeCell ref="A138:D138"/>
    <mergeCell ref="A76:D76"/>
    <mergeCell ref="A320:D320"/>
    <mergeCell ref="A321:D321"/>
    <mergeCell ref="A326:D326"/>
    <mergeCell ref="A327:D327"/>
    <mergeCell ref="A1:D1"/>
    <mergeCell ref="A292:D292"/>
    <mergeCell ref="A293:D293"/>
    <mergeCell ref="A294:D294"/>
    <mergeCell ref="A306:D306"/>
    <mergeCell ref="A107:D107"/>
    <mergeCell ref="A300:D300"/>
    <mergeCell ref="A301:D301"/>
    <mergeCell ref="A66:D66"/>
    <mergeCell ref="A67:D67"/>
    <mergeCell ref="A68:D68"/>
    <mergeCell ref="A69:D69"/>
    <mergeCell ref="A73:D73"/>
    <mergeCell ref="A35:D35"/>
    <mergeCell ref="A30:D30"/>
    <mergeCell ref="A34:D34"/>
    <mergeCell ref="A27:D27"/>
    <mergeCell ref="A31:D31"/>
    <mergeCell ref="A44:D44"/>
    <mergeCell ref="A45:D45"/>
    <mergeCell ref="F1:G1"/>
    <mergeCell ref="A2:D2"/>
    <mergeCell ref="A3:D3"/>
    <mergeCell ref="A4:D4"/>
    <mergeCell ref="A11:D11"/>
    <mergeCell ref="A12:D12"/>
    <mergeCell ref="A19:D19"/>
    <mergeCell ref="A313:D313"/>
    <mergeCell ref="A314:D314"/>
    <mergeCell ref="A302:D302"/>
    <mergeCell ref="A303:D303"/>
    <mergeCell ref="A47:D47"/>
    <mergeCell ref="A49:D49"/>
    <mergeCell ref="A50:D50"/>
    <mergeCell ref="A53:D53"/>
    <mergeCell ref="A54:D54"/>
    <mergeCell ref="A58:D58"/>
    <mergeCell ref="A59:D59"/>
    <mergeCell ref="A24:D24"/>
    <mergeCell ref="F24:G24"/>
    <mergeCell ref="F44:G44"/>
    <mergeCell ref="A25:D25"/>
    <mergeCell ref="A26:D26"/>
    <mergeCell ref="A46:D46"/>
  </mergeCells>
  <conditionalFormatting sqref="M1:T24 M26:T44 M46:T82 M84:T104 M106:T136 M138:T159 M161:T186 M188:T206 M208:T232 M234:T265 M267:T298 M300:T1048576">
    <cfRule type="cellIs" dxfId="25" priority="23" operator="equal">
      <formula>0</formula>
    </cfRule>
    <cfRule type="cellIs" dxfId="24" priority="24" operator="equal">
      <formula>0</formula>
    </cfRule>
  </conditionalFormatting>
  <conditionalFormatting sqref="M25:T25">
    <cfRule type="cellIs" dxfId="23" priority="21" operator="equal">
      <formula>0</formula>
    </cfRule>
    <cfRule type="cellIs" dxfId="22" priority="22" operator="equal">
      <formula>0</formula>
    </cfRule>
  </conditionalFormatting>
  <conditionalFormatting sqref="M45:T45">
    <cfRule type="cellIs" dxfId="21" priority="19" operator="equal">
      <formula>0</formula>
    </cfRule>
    <cfRule type="cellIs" dxfId="20" priority="20" operator="equal">
      <formula>0</formula>
    </cfRule>
  </conditionalFormatting>
  <conditionalFormatting sqref="M83:T83">
    <cfRule type="cellIs" dxfId="19" priority="17" operator="equal">
      <formula>0</formula>
    </cfRule>
    <cfRule type="cellIs" dxfId="18" priority="18" operator="equal">
      <formula>0</formula>
    </cfRule>
  </conditionalFormatting>
  <conditionalFormatting sqref="M105:T105">
    <cfRule type="cellIs" dxfId="17" priority="15" operator="equal">
      <formula>0</formula>
    </cfRule>
    <cfRule type="cellIs" dxfId="16" priority="16" operator="equal">
      <formula>0</formula>
    </cfRule>
  </conditionalFormatting>
  <conditionalFormatting sqref="M137:T137">
    <cfRule type="cellIs" dxfId="15" priority="13" operator="equal">
      <formula>0</formula>
    </cfRule>
    <cfRule type="cellIs" dxfId="14" priority="14" operator="equal">
      <formula>0</formula>
    </cfRule>
  </conditionalFormatting>
  <conditionalFormatting sqref="M160:T160">
    <cfRule type="cellIs" dxfId="13" priority="11" operator="equal">
      <formula>0</formula>
    </cfRule>
    <cfRule type="cellIs" dxfId="12" priority="12" operator="equal">
      <formula>0</formula>
    </cfRule>
  </conditionalFormatting>
  <conditionalFormatting sqref="M187:T187">
    <cfRule type="cellIs" dxfId="11" priority="9" operator="equal">
      <formula>0</formula>
    </cfRule>
    <cfRule type="cellIs" dxfId="10" priority="10" operator="equal">
      <formula>0</formula>
    </cfRule>
  </conditionalFormatting>
  <conditionalFormatting sqref="M207:T207">
    <cfRule type="cellIs" dxfId="9" priority="7" operator="equal">
      <formula>0</formula>
    </cfRule>
    <cfRule type="cellIs" dxfId="8" priority="8" operator="equal">
      <formula>0</formula>
    </cfRule>
  </conditionalFormatting>
  <conditionalFormatting sqref="M233:T233">
    <cfRule type="cellIs" dxfId="7" priority="5" operator="equal">
      <formula>0</formula>
    </cfRule>
    <cfRule type="cellIs" dxfId="6" priority="6" operator="equal">
      <formula>0</formula>
    </cfRule>
  </conditionalFormatting>
  <conditionalFormatting sqref="M266:T266">
    <cfRule type="cellIs" dxfId="5" priority="3" operator="equal">
      <formula>0</formula>
    </cfRule>
    <cfRule type="cellIs" dxfId="4" priority="4" operator="equal">
      <formula>0</formula>
    </cfRule>
  </conditionalFormatting>
  <conditionalFormatting sqref="M299:T299">
    <cfRule type="cellIs" dxfId="3" priority="1" operator="equal">
      <formula>0</formula>
    </cfRule>
    <cfRule type="cellIs" dxfId="2" priority="2" operator="equal">
      <formula>0</formula>
    </cfRule>
  </conditionalFormatting>
  <dataValidations count="2">
    <dataValidation type="list" allowBlank="1" showInputMessage="1" showErrorMessage="1" sqref="K28:K29 K180:K183 K32:K33 K42:L42 K175:K177 K85:K103 K70:K71 K36:K40 K48 K51:K52 K55:K57 K60:K65 K163:K164 K167:K168 K171 L95:L96 L221:L231 K209:K231 K189:K205 L197:L205 K139:K158 L147:L158 L98:L103 K108:K112 K115:K116 K119:K120 K123:K126 L131:L133 K129:K133 L248 L254 L256 L260:L263 K238:K264 K269:K272 K274:K296 K297:L297 K304 K322 K324:L325 K307:K320 K5:K9 K13:K23 L19:L23 L323:U323 L269:U269 M296:T296" xr:uid="{E7201FAD-AA48-42E3-BC0A-8F8918B06E93}">
      <formula1>itemNames</formula1>
    </dataValidation>
    <dataValidation type="list" allowBlank="1" showInputMessage="1" showErrorMessage="1" sqref="J28:J29 L167:L168 L163:L164 L139:L146 L60:L65 L171 J36:J40 J189:J196 L55:L57 L51:L52 L48 J209:J220 L36:L40 J139:J146 J70:J71 L85:L94 J48 J51:J52 L32:L33 L189:L196 J55:J57 J60:J65 L70:L71 L28:L29 L97:L103 J85:J94 J180:J183 J163:J164 L175:L177 J167:J168 L180:L183 J171 J175:J177 J32:J33 L209:L220 J97:J103 J108:J112 L108:L112 L115:L116 J115:J116 J119:J120 L119:L120 L123:L126 J123:J126 J129:J130 L129:L130 L238:L247 J238:J247 J257:J259 L249:L253 J249:J253 J255 L255 L264 J264 L257:L259 J270:J272 L270:L272 J274:J279 J281:J286 J288:J291 J293 L13:L23 J295 L304 J304 J322 L322 J307:J320 L307:L320 J5:J9 L5:L9 J13:J23 L274:L296" xr:uid="{B95634C9-7DCA-4E70-95DD-F7642F51A747}">
      <formula1>unitNames</formula1>
    </dataValidation>
  </dataValidations>
  <pageMargins left="0.25" right="0.25" top="0.75" bottom="0.75" header="0.3" footer="0.3"/>
  <pageSetup orientation="portrait" r:id="rId1"/>
  <headerFooter>
    <oddFooter>&amp;C&amp;P</oddFooter>
  </headerFooter>
  <rowBreaks count="15" manualBreakCount="15">
    <brk id="23" max="16383" man="1"/>
    <brk id="43" max="16383" man="1"/>
    <brk id="75" max="16383" man="1"/>
    <brk id="81" max="16383" man="1"/>
    <brk id="103" max="16383" man="1"/>
    <brk id="135" max="16383" man="1"/>
    <brk id="158" max="16383" man="1"/>
    <brk id="185" max="16383" man="1"/>
    <brk id="205" max="16383" man="1"/>
    <brk id="231" max="16383" man="1"/>
    <brk id="264" max="16383" man="1"/>
    <brk id="297" max="16383" man="1"/>
    <brk id="327" max="16383" man="1"/>
    <brk id="333" max="16383" man="1"/>
    <brk id="340" max="16383" man="1"/>
  </rowBreaks>
  <colBreaks count="1" manualBreakCount="1">
    <brk id="4"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010D3-4AF6-4C9A-8055-372F9FC0E129}">
  <dimension ref="A1:A8"/>
  <sheetViews>
    <sheetView workbookViewId="0">
      <selection activeCell="A15" sqref="A15"/>
    </sheetView>
  </sheetViews>
  <sheetFormatPr defaultRowHeight="15" x14ac:dyDescent="0.25"/>
  <cols>
    <col min="1" max="1" width="68.7109375" bestFit="1" customWidth="1"/>
  </cols>
  <sheetData>
    <row r="1" spans="1:1" x14ac:dyDescent="0.25">
      <c r="A1" t="s">
        <v>151</v>
      </c>
    </row>
    <row r="2" spans="1:1" x14ac:dyDescent="0.25">
      <c r="A2" t="s">
        <v>152</v>
      </c>
    </row>
    <row r="3" spans="1:1" x14ac:dyDescent="0.25">
      <c r="A3" t="s">
        <v>308</v>
      </c>
    </row>
    <row r="4" spans="1:1" x14ac:dyDescent="0.25">
      <c r="A4" t="s">
        <v>309</v>
      </c>
    </row>
    <row r="5" spans="1:1" x14ac:dyDescent="0.25">
      <c r="A5" t="s">
        <v>310</v>
      </c>
    </row>
    <row r="6" spans="1:1" x14ac:dyDescent="0.25">
      <c r="A6" t="s">
        <v>311</v>
      </c>
    </row>
    <row r="7" spans="1:1" x14ac:dyDescent="0.25">
      <c r="A7" t="s">
        <v>312</v>
      </c>
    </row>
    <row r="8" spans="1:1" x14ac:dyDescent="0.25">
      <c r="A8" t="s">
        <v>313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86A15-F039-4732-8224-D8AE4342938B}">
  <dimension ref="A1:Q87"/>
  <sheetViews>
    <sheetView zoomScale="85" zoomScaleNormal="85" workbookViewId="0">
      <selection activeCell="B2" sqref="B2:B86"/>
    </sheetView>
  </sheetViews>
  <sheetFormatPr defaultRowHeight="12.75" x14ac:dyDescent="0.2"/>
  <cols>
    <col min="1" max="1" width="28.85546875" style="1" bestFit="1" customWidth="1"/>
    <col min="2" max="2" width="7.42578125" style="78" bestFit="1" customWidth="1"/>
    <col min="3" max="3" width="19.85546875" style="1" bestFit="1" customWidth="1"/>
    <col min="4" max="5" width="8.85546875" style="2" bestFit="1" customWidth="1"/>
    <col min="6" max="6" width="10.28515625" style="2" bestFit="1" customWidth="1"/>
    <col min="7" max="8" width="9.28515625" style="2" bestFit="1" customWidth="1"/>
    <col min="9" max="10" width="6" style="2" bestFit="1" customWidth="1"/>
    <col min="11" max="11" width="6.7109375" style="2" bestFit="1" customWidth="1"/>
    <col min="12" max="12" width="9.42578125" style="1" bestFit="1" customWidth="1"/>
    <col min="13" max="13" width="9.85546875" style="1" bestFit="1" customWidth="1"/>
    <col min="14" max="14" width="9.140625" style="1"/>
    <col min="15" max="15" width="7.7109375" style="1" bestFit="1" customWidth="1"/>
    <col min="16" max="16" width="9.140625" style="1"/>
    <col min="17" max="17" width="11.85546875" style="1" bestFit="1" customWidth="1"/>
    <col min="18" max="16384" width="9.140625" style="1"/>
  </cols>
  <sheetData>
    <row r="1" spans="1:17" ht="26.25" thickBot="1" x14ac:dyDescent="0.25">
      <c r="A1" s="14" t="s">
        <v>187</v>
      </c>
      <c r="B1" s="73" t="s">
        <v>318</v>
      </c>
      <c r="C1" s="14" t="s">
        <v>188</v>
      </c>
      <c r="D1" s="13" t="s">
        <v>62</v>
      </c>
      <c r="E1" s="13" t="s">
        <v>169</v>
      </c>
      <c r="F1" s="13" t="s">
        <v>170</v>
      </c>
      <c r="G1" s="15" t="s">
        <v>171</v>
      </c>
      <c r="H1" s="15" t="s">
        <v>172</v>
      </c>
      <c r="I1" s="15" t="s">
        <v>134</v>
      </c>
      <c r="J1" s="15" t="s">
        <v>135</v>
      </c>
      <c r="K1" s="15" t="s">
        <v>133</v>
      </c>
      <c r="M1" s="14" t="s">
        <v>322</v>
      </c>
      <c r="O1" s="14" t="s">
        <v>153</v>
      </c>
      <c r="Q1" s="14" t="s">
        <v>317</v>
      </c>
    </row>
    <row r="2" spans="1:17" ht="14.25" thickTop="1" thickBot="1" x14ac:dyDescent="0.25">
      <c r="A2" s="24" t="s">
        <v>103</v>
      </c>
      <c r="B2" s="74"/>
      <c r="C2" s="22" t="s">
        <v>103</v>
      </c>
      <c r="D2" s="8"/>
      <c r="E2" s="8"/>
      <c r="F2" s="8"/>
      <c r="G2" s="20">
        <f t="shared" ref="G2:G33" si="0">IF(D2&lt;&gt;0, E2/D2, 0)</f>
        <v>0</v>
      </c>
      <c r="H2" s="20">
        <f t="shared" ref="H2:H33" si="1">IF(D2&lt;&gt;0, F2/D2, 0)</f>
        <v>0</v>
      </c>
      <c r="I2" s="20">
        <f>SUMIF(recipes!K:K,A2,recipes!R:R)</f>
        <v>0</v>
      </c>
      <c r="J2" s="20">
        <f>SUMIF(recipes!K:K,A2,recipes!S:S)</f>
        <v>0</v>
      </c>
      <c r="K2" s="21">
        <f>SUMIF(recipes!K:K,A2,recipes!T:T)</f>
        <v>4.25</v>
      </c>
      <c r="M2" s="11" t="s">
        <v>18</v>
      </c>
      <c r="O2" s="11">
        <v>0.25</v>
      </c>
      <c r="Q2" s="11" t="s">
        <v>319</v>
      </c>
    </row>
    <row r="3" spans="1:17" ht="13.5" thickBot="1" x14ac:dyDescent="0.25">
      <c r="A3" s="25" t="s">
        <v>58</v>
      </c>
      <c r="B3" s="75"/>
      <c r="C3" s="4" t="s">
        <v>58</v>
      </c>
      <c r="D3" s="6">
        <v>1</v>
      </c>
      <c r="E3" s="6">
        <v>1.6E-2</v>
      </c>
      <c r="F3" s="6">
        <v>2.2180100000000001E-2</v>
      </c>
      <c r="G3" s="3">
        <f t="shared" si="0"/>
        <v>1.6E-2</v>
      </c>
      <c r="H3" s="3">
        <f t="shared" si="1"/>
        <v>2.2180100000000001E-2</v>
      </c>
      <c r="I3" s="3">
        <f>SUMIF(recipes!K:K,A3,recipes!R:R)</f>
        <v>3.7333412732584614E-2</v>
      </c>
      <c r="J3" s="3">
        <f>SUMIF(recipes!K:K,A3,recipes!S:S)</f>
        <v>0</v>
      </c>
      <c r="K3" s="16">
        <f>SUMIF(recipes!K:K,A3,recipes!T:T)</f>
        <v>0</v>
      </c>
      <c r="M3" s="12" t="s">
        <v>289</v>
      </c>
      <c r="O3" s="10" t="s">
        <v>154</v>
      </c>
      <c r="Q3" s="11" t="s">
        <v>320</v>
      </c>
    </row>
    <row r="4" spans="1:17" ht="13.5" thickBot="1" x14ac:dyDescent="0.25">
      <c r="A4" s="25" t="s">
        <v>140</v>
      </c>
      <c r="B4" s="75" t="s">
        <v>319</v>
      </c>
      <c r="C4" s="4" t="s">
        <v>2</v>
      </c>
      <c r="D4" s="5">
        <v>1</v>
      </c>
      <c r="E4" s="5">
        <v>0.313</v>
      </c>
      <c r="F4" s="7"/>
      <c r="G4" s="3">
        <f t="shared" si="0"/>
        <v>0.313</v>
      </c>
      <c r="H4" s="3">
        <f t="shared" si="1"/>
        <v>0</v>
      </c>
      <c r="I4" s="3">
        <f>SUMIF(recipes!K:K,A4,recipes!R:R)</f>
        <v>1.0954999999999999</v>
      </c>
      <c r="J4" s="3">
        <f>SUMIF(recipes!K:K,A4,recipes!S:S)</f>
        <v>1.77441177375</v>
      </c>
      <c r="K4" s="16">
        <f>SUMIF(recipes!K:K,A4,recipes!T:T)</f>
        <v>0</v>
      </c>
      <c r="M4" s="12" t="s">
        <v>0</v>
      </c>
      <c r="Q4" s="10" t="s">
        <v>321</v>
      </c>
    </row>
    <row r="5" spans="1:17" x14ac:dyDescent="0.2">
      <c r="A5" s="25" t="s">
        <v>5</v>
      </c>
      <c r="B5" s="75" t="s">
        <v>319</v>
      </c>
      <c r="C5" s="4" t="s">
        <v>76</v>
      </c>
      <c r="D5" s="5">
        <v>3</v>
      </c>
      <c r="E5" s="5">
        <v>0.44500000000000001</v>
      </c>
      <c r="F5" s="5">
        <v>0.6</v>
      </c>
      <c r="G5" s="3">
        <f t="shared" si="0"/>
        <v>0.14833333333333334</v>
      </c>
      <c r="H5" s="3">
        <f t="shared" si="1"/>
        <v>0.19999999999999998</v>
      </c>
      <c r="I5" s="3">
        <f>SUMIF(recipes!K:K,A5,recipes!R:R)</f>
        <v>2.8554166666666672</v>
      </c>
      <c r="J5" s="3">
        <f>SUMIF(recipes!K:K,A5,recipes!S:S)</f>
        <v>0</v>
      </c>
      <c r="K5" s="16">
        <f>SUMIF(recipes!K:K,A5,recipes!T:T)</f>
        <v>0</v>
      </c>
      <c r="M5" s="12" t="s">
        <v>13</v>
      </c>
    </row>
    <row r="6" spans="1:17" x14ac:dyDescent="0.2">
      <c r="A6" s="25" t="s">
        <v>114</v>
      </c>
      <c r="B6" s="75" t="s">
        <v>319</v>
      </c>
      <c r="C6" s="4" t="s">
        <v>76</v>
      </c>
      <c r="D6" s="6"/>
      <c r="E6" s="6"/>
      <c r="F6" s="6"/>
      <c r="G6" s="3">
        <f t="shared" si="0"/>
        <v>0</v>
      </c>
      <c r="H6" s="3">
        <f t="shared" si="1"/>
        <v>0</v>
      </c>
      <c r="I6" s="3">
        <f>SUMIF(recipes!K:K,A6,recipes!R:R)</f>
        <v>0</v>
      </c>
      <c r="J6" s="3">
        <f>SUMIF(recipes!K:K,A6,recipes!S:S)</f>
        <v>0</v>
      </c>
      <c r="K6" s="16">
        <f>SUMIF(recipes!K:K,A6,recipes!T:T)</f>
        <v>14.5</v>
      </c>
      <c r="M6" s="12" t="s">
        <v>68</v>
      </c>
    </row>
    <row r="7" spans="1:17" x14ac:dyDescent="0.2">
      <c r="A7" s="25" t="s">
        <v>299</v>
      </c>
      <c r="B7" s="75" t="s">
        <v>319</v>
      </c>
      <c r="C7" s="4" t="s">
        <v>76</v>
      </c>
      <c r="D7" s="6"/>
      <c r="E7" s="6"/>
      <c r="F7" s="6"/>
      <c r="G7" s="3">
        <f t="shared" si="0"/>
        <v>0</v>
      </c>
      <c r="H7" s="3">
        <f t="shared" si="1"/>
        <v>0</v>
      </c>
      <c r="I7" s="3">
        <f>SUMIF(recipes!K:K,A7,recipes!R:R)</f>
        <v>0</v>
      </c>
      <c r="J7" s="3">
        <f>SUMIF(recipes!K:K,A7,recipes!S:S)</f>
        <v>0.59147059125000001</v>
      </c>
      <c r="K7" s="16">
        <f>SUMIF(recipes!K:K,A7,recipes!T:T)</f>
        <v>0</v>
      </c>
      <c r="M7" s="12" t="s">
        <v>1</v>
      </c>
    </row>
    <row r="8" spans="1:17" x14ac:dyDescent="0.2">
      <c r="A8" s="25" t="s">
        <v>72</v>
      </c>
      <c r="B8" s="75" t="s">
        <v>319</v>
      </c>
      <c r="C8" s="4" t="s">
        <v>76</v>
      </c>
      <c r="D8" s="6"/>
      <c r="E8" s="6"/>
      <c r="F8" s="6"/>
      <c r="G8" s="3">
        <f t="shared" si="0"/>
        <v>0</v>
      </c>
      <c r="H8" s="3">
        <f t="shared" si="1"/>
        <v>0</v>
      </c>
      <c r="I8" s="3">
        <f>SUMIF(recipes!K:K,A8,recipes!R:R)</f>
        <v>0</v>
      </c>
      <c r="J8" s="3">
        <f>SUMIF(recipes!K:K,A8,recipes!S:S)</f>
        <v>0</v>
      </c>
      <c r="K8" s="16">
        <f>SUMIF(recipes!K:K,A8,recipes!T:T)</f>
        <v>6.75</v>
      </c>
      <c r="M8" s="12" t="s">
        <v>17</v>
      </c>
    </row>
    <row r="9" spans="1:17" x14ac:dyDescent="0.2">
      <c r="A9" s="25" t="s">
        <v>274</v>
      </c>
      <c r="B9" s="75"/>
      <c r="C9" s="4" t="s">
        <v>274</v>
      </c>
      <c r="D9" s="6"/>
      <c r="E9" s="6"/>
      <c r="F9" s="6"/>
      <c r="G9" s="3">
        <f t="shared" si="0"/>
        <v>0</v>
      </c>
      <c r="H9" s="3">
        <f t="shared" si="1"/>
        <v>0</v>
      </c>
      <c r="I9" s="3">
        <f>SUMIF(recipes!K:K,A9,recipes!R:R)</f>
        <v>0</v>
      </c>
      <c r="J9" s="3">
        <f>SUMIF(recipes!K:K,A9,recipes!S:S)</f>
        <v>0.47317647299999999</v>
      </c>
      <c r="K9" s="16">
        <f>SUMIF(recipes!K:K,A9,recipes!T:T)</f>
        <v>0</v>
      </c>
      <c r="M9" s="12" t="s">
        <v>14</v>
      </c>
    </row>
    <row r="10" spans="1:17" ht="13.5" thickBot="1" x14ac:dyDescent="0.25">
      <c r="A10" s="25" t="s">
        <v>251</v>
      </c>
      <c r="B10" s="75" t="s">
        <v>319</v>
      </c>
      <c r="C10" s="4" t="s">
        <v>248</v>
      </c>
      <c r="D10" s="6"/>
      <c r="E10" s="6"/>
      <c r="F10" s="6"/>
      <c r="G10" s="3">
        <f t="shared" si="0"/>
        <v>0</v>
      </c>
      <c r="H10" s="3">
        <f t="shared" si="1"/>
        <v>0</v>
      </c>
      <c r="I10" s="3">
        <f>SUMIF(recipes!K:K,A10,recipes!R:R)</f>
        <v>0</v>
      </c>
      <c r="J10" s="3">
        <f>SUMIF(recipes!K:K,A10,recipes!S:S)</f>
        <v>0</v>
      </c>
      <c r="K10" s="16">
        <f>SUMIF(recipes!K:K,A10,recipes!T:T)</f>
        <v>3</v>
      </c>
      <c r="L10" s="4"/>
      <c r="M10" s="10" t="s">
        <v>61</v>
      </c>
    </row>
    <row r="11" spans="1:17" s="38" customFormat="1" x14ac:dyDescent="0.2">
      <c r="A11" s="25" t="s">
        <v>239</v>
      </c>
      <c r="B11" s="75" t="s">
        <v>319</v>
      </c>
      <c r="C11" s="4" t="s">
        <v>75</v>
      </c>
      <c r="D11" s="6"/>
      <c r="E11" s="6"/>
      <c r="F11" s="6"/>
      <c r="G11" s="3">
        <f t="shared" si="0"/>
        <v>0</v>
      </c>
      <c r="H11" s="3">
        <f t="shared" si="1"/>
        <v>0</v>
      </c>
      <c r="I11" s="3">
        <f>SUMIF(recipes!K:K,A11,recipes!R:R)</f>
        <v>0</v>
      </c>
      <c r="J11" s="3">
        <f>SUMIF(recipes!K:K,A11,recipes!S:S)</f>
        <v>0</v>
      </c>
      <c r="K11" s="16">
        <f>SUMIF(recipes!K:K,A11,recipes!T:T)</f>
        <v>14.25</v>
      </c>
      <c r="L11" s="4"/>
      <c r="M11" s="1"/>
    </row>
    <row r="12" spans="1:17" x14ac:dyDescent="0.2">
      <c r="A12" s="25" t="s">
        <v>115</v>
      </c>
      <c r="B12" s="75" t="s">
        <v>319</v>
      </c>
      <c r="C12" s="4" t="s">
        <v>75</v>
      </c>
      <c r="D12" s="6"/>
      <c r="E12" s="6"/>
      <c r="F12" s="6"/>
      <c r="G12" s="3">
        <f t="shared" si="0"/>
        <v>0</v>
      </c>
      <c r="H12" s="3">
        <f t="shared" si="1"/>
        <v>0</v>
      </c>
      <c r="I12" s="3">
        <f>SUMIF(recipes!K:K,A12,recipes!R:R)</f>
        <v>0</v>
      </c>
      <c r="J12" s="3">
        <f>SUMIF(recipes!K:K,A12,recipes!S:S)</f>
        <v>0</v>
      </c>
      <c r="K12" s="16">
        <f>SUMIF(recipes!K:K,A12,recipes!T:T)</f>
        <v>5.5</v>
      </c>
      <c r="L12" s="4"/>
      <c r="M12" s="38"/>
    </row>
    <row r="13" spans="1:17" x14ac:dyDescent="0.2">
      <c r="A13" s="25" t="s">
        <v>263</v>
      </c>
      <c r="B13" s="75" t="s">
        <v>319</v>
      </c>
      <c r="C13" s="4" t="s">
        <v>75</v>
      </c>
      <c r="D13" s="6"/>
      <c r="E13" s="6"/>
      <c r="F13" s="6"/>
      <c r="G13" s="3">
        <f t="shared" si="0"/>
        <v>0</v>
      </c>
      <c r="H13" s="3">
        <f t="shared" si="1"/>
        <v>0</v>
      </c>
      <c r="I13" s="3">
        <f>SUMIF(recipes!K:K,A13,recipes!R:R)</f>
        <v>0</v>
      </c>
      <c r="J13" s="3">
        <f>SUMIF(recipes!K:K,A13,recipes!S:S)</f>
        <v>0</v>
      </c>
      <c r="K13" s="16">
        <f>SUMIF(recipes!K:K,A13,recipes!T:T)</f>
        <v>6.25</v>
      </c>
    </row>
    <row r="14" spans="1:17" s="38" customFormat="1" x14ac:dyDescent="0.2">
      <c r="A14" s="25" t="s">
        <v>73</v>
      </c>
      <c r="B14" s="75" t="s">
        <v>319</v>
      </c>
      <c r="C14" s="4" t="s">
        <v>75</v>
      </c>
      <c r="D14" s="6"/>
      <c r="E14" s="6"/>
      <c r="F14" s="6"/>
      <c r="G14" s="3">
        <f t="shared" si="0"/>
        <v>0</v>
      </c>
      <c r="H14" s="3">
        <f t="shared" si="1"/>
        <v>0</v>
      </c>
      <c r="I14" s="3">
        <f>SUMIF(recipes!K:K,A14,recipes!R:R)</f>
        <v>0</v>
      </c>
      <c r="J14" s="3">
        <f>SUMIF(recipes!K:K,A14,recipes!S:S)</f>
        <v>0</v>
      </c>
      <c r="K14" s="16">
        <f>SUMIF(recipes!K:K,A14,recipes!T:T)</f>
        <v>3.25</v>
      </c>
    </row>
    <row r="15" spans="1:17" s="38" customFormat="1" x14ac:dyDescent="0.2">
      <c r="A15" s="25" t="s">
        <v>92</v>
      </c>
      <c r="B15" s="75"/>
      <c r="C15" s="4" t="s">
        <v>92</v>
      </c>
      <c r="D15" s="18">
        <v>1</v>
      </c>
      <c r="E15" s="18">
        <v>1.4E-2</v>
      </c>
      <c r="F15" s="18">
        <v>2.2180100000000001E-2</v>
      </c>
      <c r="G15" s="3">
        <f t="shared" si="0"/>
        <v>1.4E-2</v>
      </c>
      <c r="H15" s="3">
        <f t="shared" si="1"/>
        <v>2.2180100000000001E-2</v>
      </c>
      <c r="I15" s="3">
        <f>SUMIF(recipes!K:K,A15,recipes!R:R)</f>
        <v>0</v>
      </c>
      <c r="J15" s="3">
        <f>SUMIF(recipes!K:K,A15,recipes!S:S)</f>
        <v>0</v>
      </c>
      <c r="K15" s="16">
        <f>SUMIF(recipes!K:K,A15,recipes!T:T)</f>
        <v>0</v>
      </c>
    </row>
    <row r="16" spans="1:17" x14ac:dyDescent="0.2">
      <c r="A16" s="25" t="s">
        <v>137</v>
      </c>
      <c r="B16" s="75"/>
      <c r="C16" s="4" t="s">
        <v>137</v>
      </c>
      <c r="D16" s="6"/>
      <c r="E16" s="6"/>
      <c r="F16" s="6"/>
      <c r="G16" s="3">
        <f t="shared" si="0"/>
        <v>0</v>
      </c>
      <c r="H16" s="3">
        <f t="shared" si="1"/>
        <v>0</v>
      </c>
      <c r="I16" s="3">
        <f>SUMIF(recipes!K:K,A16,recipes!R:R)</f>
        <v>0</v>
      </c>
      <c r="J16" s="3">
        <f>SUMIF(recipes!K:K,A16,recipes!S:S)</f>
        <v>5.9147059124999998E-2</v>
      </c>
      <c r="K16" s="16">
        <f>SUMIF(recipes!K:K,A16,recipes!T:T)</f>
        <v>0</v>
      </c>
    </row>
    <row r="17" spans="1:12" x14ac:dyDescent="0.2">
      <c r="A17" s="25" t="s">
        <v>120</v>
      </c>
      <c r="B17" s="75"/>
      <c r="C17" s="4" t="s">
        <v>120</v>
      </c>
      <c r="D17" s="18">
        <v>1</v>
      </c>
      <c r="E17" s="18">
        <v>1.0999999999999999E-2</v>
      </c>
      <c r="F17" s="18">
        <v>2.2180100000000001E-2</v>
      </c>
      <c r="G17" s="3">
        <f t="shared" si="0"/>
        <v>1.0999999999999999E-2</v>
      </c>
      <c r="H17" s="3">
        <f t="shared" si="1"/>
        <v>2.2180100000000001E-2</v>
      </c>
      <c r="I17" s="3">
        <f>SUMIF(recipes!K:K,A17,recipes!R:R)</f>
        <v>1.0388910983621014E-2</v>
      </c>
      <c r="J17" s="3">
        <f>SUMIF(recipes!K:K,A17,recipes!S:S)</f>
        <v>0</v>
      </c>
      <c r="K17" s="16">
        <f>SUMIF(recipes!K:K,A17,recipes!T:T)</f>
        <v>0</v>
      </c>
      <c r="L17" s="4"/>
    </row>
    <row r="18" spans="1:12" x14ac:dyDescent="0.2">
      <c r="A18" s="25" t="s">
        <v>247</v>
      </c>
      <c r="B18" s="75" t="s">
        <v>319</v>
      </c>
      <c r="C18" s="4" t="s">
        <v>247</v>
      </c>
      <c r="D18" s="5">
        <v>1</v>
      </c>
      <c r="E18" s="5">
        <v>0.30599999999999999</v>
      </c>
      <c r="F18" s="7"/>
      <c r="G18" s="3">
        <f t="shared" si="0"/>
        <v>0.30599999999999999</v>
      </c>
      <c r="H18" s="3">
        <f t="shared" si="1"/>
        <v>0</v>
      </c>
      <c r="I18" s="3">
        <f>SUMIF(recipes!K:K,A18,recipes!R:R)</f>
        <v>0</v>
      </c>
      <c r="J18" s="3">
        <f>SUMIF(recipes!K:K,A18,recipes!S:S)</f>
        <v>0</v>
      </c>
      <c r="K18" s="16">
        <f>SUMIF(recipes!K:K,A18,recipes!T:T)</f>
        <v>0</v>
      </c>
      <c r="L18" s="4"/>
    </row>
    <row r="19" spans="1:12" x14ac:dyDescent="0.2">
      <c r="A19" s="25" t="s">
        <v>59</v>
      </c>
      <c r="B19" s="75"/>
      <c r="C19" s="4" t="s">
        <v>59</v>
      </c>
      <c r="D19" s="18">
        <v>1</v>
      </c>
      <c r="E19" s="18">
        <v>1.0999999999999999E-2</v>
      </c>
      <c r="F19" s="18">
        <v>2.2180100000000001E-2</v>
      </c>
      <c r="G19" s="3">
        <f t="shared" si="0"/>
        <v>1.0999999999999999E-2</v>
      </c>
      <c r="H19" s="3">
        <f t="shared" si="1"/>
        <v>2.2180100000000001E-2</v>
      </c>
      <c r="I19" s="3">
        <f>SUMIF(recipes!K:K,A19,recipes!R:R)</f>
        <v>2.5666721253651919E-2</v>
      </c>
      <c r="J19" s="3">
        <f>SUMIF(recipes!K:K,A19,recipes!S:S)</f>
        <v>0</v>
      </c>
      <c r="K19" s="16">
        <f>SUMIF(recipes!K:K,A19,recipes!T:T)</f>
        <v>0</v>
      </c>
      <c r="L19" s="4"/>
    </row>
    <row r="20" spans="1:12" x14ac:dyDescent="0.2">
      <c r="A20" s="25" t="s">
        <v>10</v>
      </c>
      <c r="B20" s="75"/>
      <c r="C20" s="4" t="s">
        <v>10</v>
      </c>
      <c r="D20" s="18">
        <v>1</v>
      </c>
      <c r="E20" s="18">
        <v>1.2E-2</v>
      </c>
      <c r="F20" s="18">
        <v>2.2180100000000001E-2</v>
      </c>
      <c r="G20" s="3">
        <f t="shared" si="0"/>
        <v>1.2E-2</v>
      </c>
      <c r="H20" s="3">
        <f t="shared" si="1"/>
        <v>2.2180100000000001E-2</v>
      </c>
      <c r="I20" s="3">
        <f>SUMIF(recipes!K:K,A20,recipes!R:R)</f>
        <v>4.2000089324157684E-2</v>
      </c>
      <c r="J20" s="3">
        <f>SUMIF(recipes!K:K,A20,recipes!S:S)</f>
        <v>0</v>
      </c>
      <c r="K20" s="16">
        <f>SUMIF(recipes!K:K,A20,recipes!T:T)</f>
        <v>0</v>
      </c>
      <c r="L20" s="4"/>
    </row>
    <row r="21" spans="1:12" x14ac:dyDescent="0.2">
      <c r="A21" s="25" t="s">
        <v>87</v>
      </c>
      <c r="B21" s="75"/>
      <c r="C21" s="4" t="s">
        <v>87</v>
      </c>
      <c r="D21" s="6"/>
      <c r="E21" s="6"/>
      <c r="F21" s="6"/>
      <c r="G21" s="3">
        <f t="shared" si="0"/>
        <v>0</v>
      </c>
      <c r="H21" s="3">
        <f t="shared" si="1"/>
        <v>0</v>
      </c>
      <c r="I21" s="3">
        <f>SUMIF(recipes!K:K,A21,recipes!R:R)</f>
        <v>0</v>
      </c>
      <c r="J21" s="3">
        <f>SUMIF(recipes!K:K,A21,recipes!S:S)</f>
        <v>7.7630515101562492E-2</v>
      </c>
      <c r="K21" s="16">
        <f>SUMIF(recipes!K:K,A21,recipes!T:T)</f>
        <v>0</v>
      </c>
      <c r="L21" s="4"/>
    </row>
    <row r="22" spans="1:12" s="38" customFormat="1" x14ac:dyDescent="0.2">
      <c r="A22" s="25" t="s">
        <v>119</v>
      </c>
      <c r="B22" s="75"/>
      <c r="C22" s="4" t="s">
        <v>119</v>
      </c>
      <c r="D22" s="18">
        <v>1</v>
      </c>
      <c r="E22" s="18">
        <v>3.0000000000000001E-3</v>
      </c>
      <c r="F22" s="18">
        <v>2.2180100000000001E-2</v>
      </c>
      <c r="G22" s="3">
        <f t="shared" si="0"/>
        <v>3.0000000000000001E-3</v>
      </c>
      <c r="H22" s="3">
        <f t="shared" si="1"/>
        <v>2.2180100000000001E-2</v>
      </c>
      <c r="I22" s="3">
        <f>SUMIF(recipes!K:K,A22,recipes!R:R)</f>
        <v>1.1666691478932692E-3</v>
      </c>
      <c r="J22" s="3">
        <f>SUMIF(recipes!K:K,A22,recipes!S:S)</f>
        <v>0</v>
      </c>
      <c r="K22" s="16">
        <f>SUMIF(recipes!K:K,A22,recipes!T:T)</f>
        <v>0</v>
      </c>
      <c r="L22" s="4"/>
    </row>
    <row r="23" spans="1:12" x14ac:dyDescent="0.2">
      <c r="A23" s="25" t="s">
        <v>111</v>
      </c>
      <c r="B23" s="75" t="s">
        <v>320</v>
      </c>
      <c r="C23" s="4" t="s">
        <v>112</v>
      </c>
      <c r="D23" s="18">
        <v>1</v>
      </c>
      <c r="E23" s="18">
        <v>0.76300000000000001</v>
      </c>
      <c r="F23" s="18">
        <v>0.946353</v>
      </c>
      <c r="G23" s="3">
        <f t="shared" si="0"/>
        <v>0.76300000000000001</v>
      </c>
      <c r="H23" s="3">
        <f t="shared" si="1"/>
        <v>0.946353</v>
      </c>
      <c r="I23" s="3">
        <f>SUMIF(recipes!K:K,A23,recipes!R:R)</f>
        <v>0.23843748639447968</v>
      </c>
      <c r="J23" s="3">
        <f>SUMIF(recipes!K:K,A23,recipes!S:S)</f>
        <v>0</v>
      </c>
      <c r="K23" s="16">
        <f>SUMIF(recipes!K:K,A23,recipes!T:T)</f>
        <v>0</v>
      </c>
      <c r="L23" s="4"/>
    </row>
    <row r="24" spans="1:12" x14ac:dyDescent="0.2">
      <c r="A24" s="25" t="s">
        <v>52</v>
      </c>
      <c r="B24" s="75" t="s">
        <v>320</v>
      </c>
      <c r="C24" s="4" t="s">
        <v>113</v>
      </c>
      <c r="D24" s="18">
        <v>1</v>
      </c>
      <c r="E24" s="18">
        <v>0.80800000000000005</v>
      </c>
      <c r="F24" s="18">
        <v>0.946353</v>
      </c>
      <c r="G24" s="3">
        <f t="shared" si="0"/>
        <v>0.80800000000000005</v>
      </c>
      <c r="H24" s="3">
        <f t="shared" si="1"/>
        <v>0.946353</v>
      </c>
      <c r="I24" s="3">
        <f>SUMIF(recipes!K:K,A24,recipes!R:R)</f>
        <v>0.70699995965775986</v>
      </c>
      <c r="J24" s="3">
        <f>SUMIF(recipes!K:K,A24,recipes!S:S)</f>
        <v>0</v>
      </c>
      <c r="K24" s="16">
        <f>SUMIF(recipes!K:K,A24,recipes!T:T)</f>
        <v>0</v>
      </c>
      <c r="L24" s="4"/>
    </row>
    <row r="25" spans="1:12" x14ac:dyDescent="0.2">
      <c r="A25" s="25" t="s">
        <v>8</v>
      </c>
      <c r="B25" s="75" t="s">
        <v>320</v>
      </c>
      <c r="C25" s="4" t="s">
        <v>315</v>
      </c>
      <c r="D25" s="18">
        <v>1</v>
      </c>
      <c r="E25" s="18">
        <v>0.84699999999999998</v>
      </c>
      <c r="F25" s="18">
        <v>0.946353</v>
      </c>
      <c r="G25" s="3">
        <f t="shared" si="0"/>
        <v>0.84699999999999998</v>
      </c>
      <c r="H25" s="3">
        <f t="shared" si="1"/>
        <v>0.946353</v>
      </c>
      <c r="I25" s="3">
        <f>SUMIF(recipes!K:K,A25,recipes!R:R)</f>
        <v>1.0587499395864968</v>
      </c>
      <c r="J25" s="3">
        <f>SUMIF(recipes!K:K,A25,recipes!S:S)</f>
        <v>0</v>
      </c>
      <c r="K25" s="16">
        <f>SUMIF(recipes!K:K,A25,recipes!T:T)</f>
        <v>0</v>
      </c>
      <c r="L25" s="4"/>
    </row>
    <row r="26" spans="1:12" x14ac:dyDescent="0.2">
      <c r="A26" s="25" t="s">
        <v>96</v>
      </c>
      <c r="B26" s="75" t="s">
        <v>319</v>
      </c>
      <c r="C26" s="4" t="s">
        <v>97</v>
      </c>
      <c r="D26" s="6"/>
      <c r="E26" s="6"/>
      <c r="F26" s="6"/>
      <c r="G26" s="3">
        <f t="shared" si="0"/>
        <v>0</v>
      </c>
      <c r="H26" s="3">
        <f t="shared" si="1"/>
        <v>0</v>
      </c>
      <c r="I26" s="3">
        <f>SUMIF(recipes!K:K,A26,recipes!R:R)</f>
        <v>0</v>
      </c>
      <c r="J26" s="3">
        <f>SUMIF(recipes!K:K,A26,recipes!S:S)</f>
        <v>0</v>
      </c>
      <c r="K26" s="16">
        <f>SUMIF(recipes!K:K,A26,recipes!T:T)</f>
        <v>0</v>
      </c>
      <c r="L26" s="4"/>
    </row>
    <row r="27" spans="1:12" x14ac:dyDescent="0.2">
      <c r="A27" s="25" t="s">
        <v>100</v>
      </c>
      <c r="B27" s="75"/>
      <c r="C27" s="4" t="s">
        <v>91</v>
      </c>
      <c r="D27" s="6"/>
      <c r="E27" s="6"/>
      <c r="F27" s="6"/>
      <c r="G27" s="3">
        <f t="shared" si="0"/>
        <v>0</v>
      </c>
      <c r="H27" s="3">
        <f t="shared" si="1"/>
        <v>0</v>
      </c>
      <c r="I27" s="3">
        <f>SUMIF(recipes!K:K,A27,recipes!R:R)</f>
        <v>0</v>
      </c>
      <c r="J27" s="3">
        <f>SUMIF(recipes!K:K,A27,recipes!S:S)</f>
        <v>0</v>
      </c>
      <c r="K27" s="16">
        <f>SUMIF(recipes!K:K,A27,recipes!T:T)</f>
        <v>0</v>
      </c>
      <c r="L27" s="4"/>
    </row>
    <row r="28" spans="1:12" x14ac:dyDescent="0.2">
      <c r="A28" s="25" t="s">
        <v>101</v>
      </c>
      <c r="B28" s="75"/>
      <c r="C28" s="4" t="s">
        <v>104</v>
      </c>
      <c r="D28" s="6"/>
      <c r="E28" s="6"/>
      <c r="F28" s="6"/>
      <c r="G28" s="3">
        <f t="shared" si="0"/>
        <v>0</v>
      </c>
      <c r="H28" s="3">
        <f t="shared" si="1"/>
        <v>0</v>
      </c>
      <c r="I28" s="3">
        <f>SUMIF(recipes!K:K,A28,recipes!R:R)</f>
        <v>0</v>
      </c>
      <c r="J28" s="3">
        <f>SUMIF(recipes!K:K,A28,recipes!S:S)</f>
        <v>0</v>
      </c>
      <c r="K28" s="16">
        <f>SUMIF(recipes!K:K,A28,recipes!T:T)</f>
        <v>2.5</v>
      </c>
      <c r="L28" s="4"/>
    </row>
    <row r="29" spans="1:12" x14ac:dyDescent="0.2">
      <c r="A29" s="25" t="s">
        <v>102</v>
      </c>
      <c r="B29" s="75"/>
      <c r="C29" s="4" t="s">
        <v>105</v>
      </c>
      <c r="D29" s="6"/>
      <c r="E29" s="6"/>
      <c r="F29" s="6"/>
      <c r="G29" s="3">
        <f t="shared" si="0"/>
        <v>0</v>
      </c>
      <c r="H29" s="3">
        <f t="shared" si="1"/>
        <v>0</v>
      </c>
      <c r="I29" s="3">
        <f>SUMIF(recipes!K:K,A29,recipes!R:R)</f>
        <v>0</v>
      </c>
      <c r="J29" s="3">
        <f>SUMIF(recipes!K:K,A29,recipes!S:S)</f>
        <v>0</v>
      </c>
      <c r="K29" s="16">
        <f>SUMIF(recipes!K:K,A29,recipes!T:T)</f>
        <v>2.5</v>
      </c>
      <c r="L29" s="4"/>
    </row>
    <row r="30" spans="1:12" x14ac:dyDescent="0.2">
      <c r="A30" s="25" t="s">
        <v>11</v>
      </c>
      <c r="B30" s="75"/>
      <c r="C30" s="4" t="s">
        <v>11</v>
      </c>
      <c r="D30" s="18">
        <v>1</v>
      </c>
      <c r="E30" s="18">
        <v>0.01</v>
      </c>
      <c r="F30" s="18">
        <v>2.2180100000000001E-2</v>
      </c>
      <c r="G30" s="3">
        <f t="shared" si="0"/>
        <v>0.01</v>
      </c>
      <c r="H30" s="3">
        <f t="shared" si="1"/>
        <v>2.2180100000000001E-2</v>
      </c>
      <c r="I30" s="3">
        <f>SUMIF(recipes!K:K,A30,recipes!R:R)</f>
        <v>2.5000053169141483E-2</v>
      </c>
      <c r="J30" s="3">
        <f>SUMIF(recipes!K:K,A30,recipes!S:S)</f>
        <v>0</v>
      </c>
      <c r="K30" s="16">
        <f>SUMIF(recipes!K:K,A30,recipes!T:T)</f>
        <v>0</v>
      </c>
      <c r="L30" s="4"/>
    </row>
    <row r="31" spans="1:12" x14ac:dyDescent="0.2">
      <c r="A31" s="25" t="s">
        <v>9</v>
      </c>
      <c r="B31" s="75" t="s">
        <v>319</v>
      </c>
      <c r="C31" s="4" t="s">
        <v>80</v>
      </c>
      <c r="D31" s="6"/>
      <c r="E31" s="6"/>
      <c r="F31" s="6"/>
      <c r="G31" s="3">
        <f t="shared" si="0"/>
        <v>0</v>
      </c>
      <c r="H31" s="3">
        <f t="shared" si="1"/>
        <v>0</v>
      </c>
      <c r="I31" s="3">
        <f>SUMIF(recipes!K:K,A31,recipes!R:R)</f>
        <v>0</v>
      </c>
      <c r="J31" s="3">
        <f>SUMIF(recipes!K:K,A31,recipes!S:S)</f>
        <v>0</v>
      </c>
      <c r="K31" s="16">
        <f>SUMIF(recipes!K:K,A31,recipes!T:T)</f>
        <v>32.25</v>
      </c>
      <c r="L31" s="4"/>
    </row>
    <row r="32" spans="1:12" x14ac:dyDescent="0.2">
      <c r="A32" s="25" t="s">
        <v>7</v>
      </c>
      <c r="B32" s="75" t="s">
        <v>319</v>
      </c>
      <c r="C32" s="4" t="s">
        <v>81</v>
      </c>
      <c r="D32" s="7"/>
      <c r="E32" s="7"/>
      <c r="F32" s="7"/>
      <c r="G32" s="3">
        <f t="shared" si="0"/>
        <v>0</v>
      </c>
      <c r="H32" s="3">
        <f t="shared" si="1"/>
        <v>0</v>
      </c>
      <c r="I32" s="3">
        <f>SUMIF(recipes!K:K,A32,recipes!R:R)</f>
        <v>0</v>
      </c>
      <c r="J32" s="3">
        <f>SUMIF(recipes!K:K,A32,recipes!S:S)</f>
        <v>0.36966911953125003</v>
      </c>
      <c r="K32" s="16">
        <f>SUMIF(recipes!K:K,A32,recipes!T:T)</f>
        <v>0</v>
      </c>
      <c r="L32" s="4"/>
    </row>
    <row r="33" spans="1:13" x14ac:dyDescent="0.2">
      <c r="A33" s="25" t="s">
        <v>290</v>
      </c>
      <c r="B33" s="75"/>
      <c r="C33" s="4" t="s">
        <v>290</v>
      </c>
      <c r="D33" s="6"/>
      <c r="E33" s="6"/>
      <c r="F33" s="6"/>
      <c r="G33" s="3">
        <f t="shared" si="0"/>
        <v>0</v>
      </c>
      <c r="H33" s="3">
        <f t="shared" si="1"/>
        <v>0</v>
      </c>
      <c r="I33" s="3">
        <f>SUMIF(recipes!K:K,A33,recipes!R:R)</f>
        <v>0</v>
      </c>
      <c r="J33" s="3">
        <f>SUMIF(recipes!K:K,A33,recipes!S:S)</f>
        <v>0.1478676478125</v>
      </c>
      <c r="K33" s="16">
        <f>SUMIF(recipes!K:K,A33,recipes!T:T)</f>
        <v>0</v>
      </c>
      <c r="L33" s="4"/>
    </row>
    <row r="34" spans="1:13" x14ac:dyDescent="0.2">
      <c r="A34" s="25" t="s">
        <v>268</v>
      </c>
      <c r="B34" s="75"/>
      <c r="C34" s="4" t="s">
        <v>268</v>
      </c>
      <c r="D34" s="6"/>
      <c r="E34" s="6"/>
      <c r="F34" s="6"/>
      <c r="G34" s="3">
        <f t="shared" ref="G34:G65" si="2">IF(D34&lt;&gt;0, E34/D34, 0)</f>
        <v>0</v>
      </c>
      <c r="H34" s="3">
        <f t="shared" ref="H34:H65" si="3">IF(D34&lt;&gt;0, F34/D34, 0)</f>
        <v>0</v>
      </c>
      <c r="I34" s="3">
        <f>SUMIF(recipes!K:K,A34,recipes!R:R)</f>
        <v>0</v>
      </c>
      <c r="J34" s="3">
        <f>SUMIF(recipes!K:K,A34,recipes!S:S)</f>
        <v>0</v>
      </c>
      <c r="K34" s="16">
        <f>SUMIF(recipes!K:K,A34,recipes!T:T)</f>
        <v>1.25</v>
      </c>
      <c r="L34" s="4"/>
    </row>
    <row r="35" spans="1:13" x14ac:dyDescent="0.2">
      <c r="A35" s="25" t="s">
        <v>252</v>
      </c>
      <c r="B35" s="75" t="s">
        <v>319</v>
      </c>
      <c r="C35" s="4" t="s">
        <v>249</v>
      </c>
      <c r="D35" s="5">
        <v>2</v>
      </c>
      <c r="E35" s="5">
        <v>0.377</v>
      </c>
      <c r="F35" s="5">
        <v>0.5</v>
      </c>
      <c r="G35" s="3">
        <f t="shared" si="2"/>
        <v>0.1885</v>
      </c>
      <c r="H35" s="3">
        <f t="shared" si="3"/>
        <v>0.25</v>
      </c>
      <c r="I35" s="3">
        <f>SUMIF(recipes!K:K,A35,recipes!R:R)</f>
        <v>0.35677506064199999</v>
      </c>
      <c r="J35" s="3">
        <f>SUMIF(recipes!K:K,A35,recipes!S:S)</f>
        <v>0</v>
      </c>
      <c r="K35" s="16">
        <f>SUMIF(recipes!K:K,A35,recipes!T:T)</f>
        <v>0</v>
      </c>
      <c r="L35" s="4"/>
    </row>
    <row r="36" spans="1:13" s="38" customFormat="1" x14ac:dyDescent="0.2">
      <c r="A36" s="25" t="s">
        <v>57</v>
      </c>
      <c r="B36" s="75" t="s">
        <v>319</v>
      </c>
      <c r="C36" s="4" t="s">
        <v>56</v>
      </c>
      <c r="D36" s="6"/>
      <c r="E36" s="6"/>
      <c r="F36" s="6"/>
      <c r="G36" s="3">
        <f t="shared" si="2"/>
        <v>0</v>
      </c>
      <c r="H36" s="3">
        <f t="shared" si="3"/>
        <v>0</v>
      </c>
      <c r="I36" s="3">
        <f>SUMIF(recipes!K:K,A36,recipes!R:R)</f>
        <v>0</v>
      </c>
      <c r="J36" s="3">
        <f>SUMIF(recipes!K:K,A36,recipes!S:S)</f>
        <v>0</v>
      </c>
      <c r="K36" s="16">
        <f>SUMIF(recipes!K:K,A36,recipes!T:T)</f>
        <v>2.5</v>
      </c>
      <c r="L36" s="4"/>
      <c r="M36" s="1"/>
    </row>
    <row r="37" spans="1:13" x14ac:dyDescent="0.2">
      <c r="A37" s="25" t="s">
        <v>93</v>
      </c>
      <c r="B37" s="75"/>
      <c r="C37" s="4" t="s">
        <v>93</v>
      </c>
      <c r="D37" s="18">
        <v>1</v>
      </c>
      <c r="E37" s="18">
        <v>1.0999999999999999E-2</v>
      </c>
      <c r="F37" s="18">
        <v>2.2180100000000001E-2</v>
      </c>
      <c r="G37" s="3">
        <f t="shared" si="2"/>
        <v>1.0999999999999999E-2</v>
      </c>
      <c r="H37" s="3">
        <f t="shared" si="3"/>
        <v>2.2180100000000001E-2</v>
      </c>
      <c r="I37" s="3">
        <f>SUMIF(recipes!K:K,A37,recipes!R:R)</f>
        <v>0</v>
      </c>
      <c r="J37" s="3">
        <f>SUMIF(recipes!K:K,A37,recipes!S:S)</f>
        <v>0</v>
      </c>
      <c r="K37" s="16">
        <f>SUMIF(recipes!K:K,A37,recipes!T:T)</f>
        <v>0</v>
      </c>
      <c r="L37" s="4"/>
      <c r="M37" s="38"/>
    </row>
    <row r="38" spans="1:13" x14ac:dyDescent="0.2">
      <c r="A38" s="25" t="s">
        <v>240</v>
      </c>
      <c r="B38" s="75"/>
      <c r="C38" s="4" t="s">
        <v>240</v>
      </c>
      <c r="D38" s="6"/>
      <c r="E38" s="6"/>
      <c r="F38" s="6"/>
      <c r="G38" s="3">
        <f t="shared" si="2"/>
        <v>0</v>
      </c>
      <c r="H38" s="3">
        <f t="shared" si="3"/>
        <v>0</v>
      </c>
      <c r="I38" s="3">
        <f>SUMIF(recipes!K:K,A38,recipes!R:R)</f>
        <v>0</v>
      </c>
      <c r="J38" s="3">
        <f>SUMIF(recipes!K:K,A38,recipes!S:S)</f>
        <v>1.84834559765625E-2</v>
      </c>
      <c r="K38" s="16">
        <f>SUMIF(recipes!K:K,A38,recipes!T:T)</f>
        <v>0</v>
      </c>
      <c r="L38" s="4"/>
    </row>
    <row r="39" spans="1:13" x14ac:dyDescent="0.2">
      <c r="A39" s="25" t="s">
        <v>16</v>
      </c>
      <c r="B39" s="75"/>
      <c r="C39" s="4" t="s">
        <v>16</v>
      </c>
      <c r="D39" s="18">
        <v>1</v>
      </c>
      <c r="E39" s="18">
        <v>1.0999999999999999E-2</v>
      </c>
      <c r="F39" s="18">
        <v>2.2180100000000001E-2</v>
      </c>
      <c r="G39" s="3">
        <f t="shared" si="2"/>
        <v>1.0999999999999999E-2</v>
      </c>
      <c r="H39" s="3">
        <f t="shared" si="3"/>
        <v>2.2180100000000001E-2</v>
      </c>
      <c r="I39" s="3">
        <f>SUMIF(recipes!K:K,A39,recipes!R:R)</f>
        <v>2.5666721253651922E-2</v>
      </c>
      <c r="J39" s="3">
        <f>SUMIF(recipes!K:K,A39,recipes!S:S)</f>
        <v>0</v>
      </c>
      <c r="K39" s="16">
        <f>SUMIF(recipes!K:K,A39,recipes!T:T)</f>
        <v>0</v>
      </c>
      <c r="L39" s="4"/>
    </row>
    <row r="40" spans="1:13" x14ac:dyDescent="0.2">
      <c r="A40" s="25" t="s">
        <v>15</v>
      </c>
      <c r="B40" s="75"/>
      <c r="C40" s="4" t="s">
        <v>15</v>
      </c>
      <c r="D40" s="18">
        <v>1</v>
      </c>
      <c r="E40" s="18">
        <v>1.4E-2</v>
      </c>
      <c r="F40" s="18">
        <v>2.2180100000000001E-2</v>
      </c>
      <c r="G40" s="3">
        <f t="shared" si="2"/>
        <v>1.4E-2</v>
      </c>
      <c r="H40" s="3">
        <f t="shared" si="3"/>
        <v>2.2180100000000001E-2</v>
      </c>
      <c r="I40" s="3">
        <f>SUMIF(recipes!K:K,A40,recipes!R:R)</f>
        <v>6.3000133986236537E-2</v>
      </c>
      <c r="J40" s="3">
        <f>SUMIF(recipes!K:K,A40,recipes!S:S)</f>
        <v>0</v>
      </c>
      <c r="K40" s="16">
        <f>SUMIF(recipes!K:K,A40,recipes!T:T)</f>
        <v>0</v>
      </c>
      <c r="L40" s="4"/>
    </row>
    <row r="41" spans="1:13" x14ac:dyDescent="0.2">
      <c r="A41" s="25" t="s">
        <v>242</v>
      </c>
      <c r="B41" s="75" t="s">
        <v>319</v>
      </c>
      <c r="C41" s="4" t="s">
        <v>3</v>
      </c>
      <c r="D41" s="5">
        <v>1</v>
      </c>
      <c r="E41" s="5">
        <v>0.34</v>
      </c>
      <c r="F41" s="7"/>
      <c r="G41" s="3">
        <f t="shared" si="2"/>
        <v>0.34</v>
      </c>
      <c r="H41" s="3">
        <f t="shared" si="3"/>
        <v>0</v>
      </c>
      <c r="I41" s="3">
        <f>SUMIF(recipes!K:K,A41,recipes!R:R)</f>
        <v>1.7850000000000001</v>
      </c>
      <c r="J41" s="3">
        <f>SUMIF(recipes!K:K,A41,recipes!S:S)</f>
        <v>0</v>
      </c>
      <c r="K41" s="16">
        <f>SUMIF(recipes!K:K,A41,recipes!T:T)</f>
        <v>0</v>
      </c>
      <c r="L41" s="4"/>
    </row>
    <row r="42" spans="1:13" s="38" customFormat="1" x14ac:dyDescent="0.2">
      <c r="A42" s="25" t="s">
        <v>292</v>
      </c>
      <c r="B42" s="75"/>
      <c r="C42" s="4" t="s">
        <v>246</v>
      </c>
      <c r="D42" s="6"/>
      <c r="E42" s="6"/>
      <c r="F42" s="6"/>
      <c r="G42" s="3">
        <f t="shared" si="2"/>
        <v>0</v>
      </c>
      <c r="H42" s="3">
        <f t="shared" si="3"/>
        <v>0</v>
      </c>
      <c r="I42" s="3">
        <f>SUMIF(recipes!K:K,A42,recipes!R:R)</f>
        <v>0</v>
      </c>
      <c r="J42" s="3">
        <f>SUMIF(recipes!K:K,A42,recipes!S:S)</f>
        <v>3.6966911953125001E-2</v>
      </c>
      <c r="K42" s="16">
        <f>SUMIF(recipes!K:K,A42,recipes!T:T)</f>
        <v>0</v>
      </c>
      <c r="L42" s="4"/>
    </row>
    <row r="43" spans="1:13" s="38" customFormat="1" x14ac:dyDescent="0.2">
      <c r="A43" s="25" t="s">
        <v>246</v>
      </c>
      <c r="B43" s="75" t="s">
        <v>316</v>
      </c>
      <c r="C43" s="4" t="s">
        <v>246</v>
      </c>
      <c r="D43" s="6"/>
      <c r="E43" s="6"/>
      <c r="F43" s="6"/>
      <c r="G43" s="3">
        <f t="shared" si="2"/>
        <v>0</v>
      </c>
      <c r="H43" s="3">
        <f t="shared" si="3"/>
        <v>0</v>
      </c>
      <c r="I43" s="3">
        <f>SUMIF(recipes!K:K,A43,recipes!R:R)</f>
        <v>0</v>
      </c>
      <c r="J43" s="3">
        <f>SUMIF(recipes!K:K,A43,recipes!S:S)</f>
        <v>0</v>
      </c>
      <c r="K43" s="16">
        <f>SUMIF(recipes!K:K,A43,recipes!T:T)</f>
        <v>1.25</v>
      </c>
      <c r="L43" s="4"/>
      <c r="M43" s="1"/>
    </row>
    <row r="44" spans="1:13" s="38" customFormat="1" x14ac:dyDescent="0.2">
      <c r="A44" s="25" t="s">
        <v>250</v>
      </c>
      <c r="B44" s="75" t="s">
        <v>319</v>
      </c>
      <c r="C44" s="4" t="s">
        <v>250</v>
      </c>
      <c r="D44" s="5">
        <v>1</v>
      </c>
      <c r="E44" s="5">
        <v>0.84399999999999997</v>
      </c>
      <c r="F44" s="7"/>
      <c r="G44" s="3">
        <f t="shared" si="2"/>
        <v>0.84399999999999997</v>
      </c>
      <c r="H44" s="3">
        <f t="shared" si="3"/>
        <v>0</v>
      </c>
      <c r="I44" s="3">
        <f>SUMIF(recipes!K:K,A44,recipes!R:R)</f>
        <v>0</v>
      </c>
      <c r="J44" s="3">
        <f>SUMIF(recipes!K:K,A44,recipes!S:S)</f>
        <v>0</v>
      </c>
      <c r="K44" s="16">
        <f>SUMIF(recipes!K:K,A44,recipes!T:T)</f>
        <v>0</v>
      </c>
      <c r="L44" s="4"/>
    </row>
    <row r="45" spans="1:13" x14ac:dyDescent="0.2">
      <c r="A45" s="25" t="s">
        <v>267</v>
      </c>
      <c r="B45" s="75" t="s">
        <v>316</v>
      </c>
      <c r="C45" s="4" t="s">
        <v>267</v>
      </c>
      <c r="D45" s="6"/>
      <c r="E45" s="6"/>
      <c r="F45" s="6"/>
      <c r="G45" s="3">
        <f t="shared" si="2"/>
        <v>0</v>
      </c>
      <c r="H45" s="3">
        <f t="shared" si="3"/>
        <v>0</v>
      </c>
      <c r="I45" s="3">
        <f>SUMIF(recipes!K:K,A45,recipes!R:R)</f>
        <v>0</v>
      </c>
      <c r="J45" s="3">
        <f>SUMIF(recipes!K:K,A45,recipes!S:S)</f>
        <v>0.25</v>
      </c>
      <c r="K45" s="16">
        <f>SUMIF(recipes!K:K,A45,recipes!T:T)</f>
        <v>0</v>
      </c>
      <c r="L45" s="4"/>
      <c r="M45" s="38"/>
    </row>
    <row r="46" spans="1:13" x14ac:dyDescent="0.2">
      <c r="A46" s="25" t="s">
        <v>71</v>
      </c>
      <c r="B46" s="75"/>
      <c r="C46" s="4" t="s">
        <v>71</v>
      </c>
      <c r="D46" s="6"/>
      <c r="E46" s="6"/>
      <c r="F46" s="6"/>
      <c r="G46" s="3">
        <f t="shared" si="2"/>
        <v>0</v>
      </c>
      <c r="H46" s="3">
        <f t="shared" si="3"/>
        <v>0</v>
      </c>
      <c r="I46" s="3">
        <f>SUMIF(recipes!K:K,A46,recipes!R:R)</f>
        <v>0</v>
      </c>
      <c r="J46" s="3">
        <f>SUMIF(recipes!K:K,A46,recipes!S:S)</f>
        <v>4.8056985539062499E-2</v>
      </c>
      <c r="K46" s="16">
        <f>SUMIF(recipes!K:K,A46,recipes!T:T)</f>
        <v>0</v>
      </c>
      <c r="L46" s="4"/>
    </row>
    <row r="47" spans="1:13" x14ac:dyDescent="0.2">
      <c r="A47" s="25" t="s">
        <v>88</v>
      </c>
      <c r="B47" s="75"/>
      <c r="C47" s="4" t="s">
        <v>88</v>
      </c>
      <c r="D47" s="6"/>
      <c r="E47" s="6"/>
      <c r="F47" s="6"/>
      <c r="G47" s="3">
        <f t="shared" si="2"/>
        <v>0</v>
      </c>
      <c r="H47" s="3">
        <f t="shared" si="3"/>
        <v>0</v>
      </c>
      <c r="I47" s="3">
        <f>SUMIF(recipes!K:K,A47,recipes!R:R)</f>
        <v>0</v>
      </c>
      <c r="J47" s="3">
        <f>SUMIF(recipes!K:K,A47,recipes!S:S)</f>
        <v>5.9147059124999998E-2</v>
      </c>
      <c r="K47" s="16">
        <f>SUMIF(recipes!K:K,A47,recipes!T:T)</f>
        <v>0</v>
      </c>
      <c r="L47" s="4"/>
    </row>
    <row r="48" spans="1:13" x14ac:dyDescent="0.2">
      <c r="A48" s="25" t="s">
        <v>53</v>
      </c>
      <c r="B48" s="75"/>
      <c r="C48" s="4" t="s">
        <v>53</v>
      </c>
      <c r="D48" s="6"/>
      <c r="E48" s="6"/>
      <c r="F48" s="6"/>
      <c r="G48" s="3">
        <f t="shared" si="2"/>
        <v>0</v>
      </c>
      <c r="H48" s="3">
        <f t="shared" si="3"/>
        <v>0</v>
      </c>
      <c r="I48" s="3">
        <f>SUMIF(recipes!K:K,A48,recipes!R:R)</f>
        <v>0</v>
      </c>
      <c r="J48" s="3">
        <f>SUMIF(recipes!K:K,A48,recipes!S:S)</f>
        <v>0.50275000256250002</v>
      </c>
      <c r="K48" s="16">
        <f>SUMIF(recipes!K:K,A48,recipes!T:T)</f>
        <v>0</v>
      </c>
      <c r="L48" s="4"/>
    </row>
    <row r="49" spans="1:13" x14ac:dyDescent="0.2">
      <c r="A49" s="25" t="s">
        <v>89</v>
      </c>
      <c r="B49" s="75"/>
      <c r="C49" s="4" t="s">
        <v>89</v>
      </c>
      <c r="D49" s="6"/>
      <c r="E49" s="6"/>
      <c r="F49" s="6"/>
      <c r="G49" s="3">
        <f t="shared" si="2"/>
        <v>0</v>
      </c>
      <c r="H49" s="3">
        <f t="shared" si="3"/>
        <v>0</v>
      </c>
      <c r="I49" s="3">
        <f>SUMIF(recipes!K:K,A49,recipes!R:R)</f>
        <v>0</v>
      </c>
      <c r="J49" s="3">
        <f>SUMIF(recipes!K:K,A49,recipes!S:S)</f>
        <v>5.9147059124999998E-2</v>
      </c>
      <c r="K49" s="16">
        <f>SUMIF(recipes!K:K,A49,recipes!T:T)</f>
        <v>0</v>
      </c>
      <c r="L49" s="4"/>
    </row>
    <row r="50" spans="1:13" x14ac:dyDescent="0.2">
      <c r="A50" s="25" t="s">
        <v>6</v>
      </c>
      <c r="B50" s="75" t="s">
        <v>319</v>
      </c>
      <c r="C50" s="4" t="s">
        <v>77</v>
      </c>
      <c r="D50" s="5">
        <v>2</v>
      </c>
      <c r="E50" s="5">
        <v>0.37</v>
      </c>
      <c r="F50" s="5">
        <v>0.6</v>
      </c>
      <c r="G50" s="3">
        <f t="shared" si="2"/>
        <v>0.185</v>
      </c>
      <c r="H50" s="3">
        <f t="shared" si="3"/>
        <v>0.3</v>
      </c>
      <c r="I50" s="3">
        <f>SUMIF(recipes!K:K,A50,recipes!R:R)</f>
        <v>4.5877823562874998</v>
      </c>
      <c r="J50" s="3">
        <f>SUMIF(recipes!K:K,A50,recipes!S:S)</f>
        <v>0</v>
      </c>
      <c r="K50" s="16">
        <f>SUMIF(recipes!K:K,A50,recipes!T:T)</f>
        <v>0</v>
      </c>
      <c r="L50" s="4"/>
    </row>
    <row r="51" spans="1:13" x14ac:dyDescent="0.2">
      <c r="A51" s="25" t="s">
        <v>118</v>
      </c>
      <c r="B51" s="75"/>
      <c r="C51" s="4" t="s">
        <v>118</v>
      </c>
      <c r="D51" s="18">
        <v>1</v>
      </c>
      <c r="E51" s="18">
        <v>1.2E-2</v>
      </c>
      <c r="F51" s="18">
        <v>2.2180100000000001E-2</v>
      </c>
      <c r="G51" s="3">
        <f t="shared" si="2"/>
        <v>1.2E-2</v>
      </c>
      <c r="H51" s="3">
        <f t="shared" si="3"/>
        <v>2.2180100000000001E-2</v>
      </c>
      <c r="I51" s="3">
        <f>SUMIF(recipes!K:K,A51,recipes!R:R)</f>
        <v>7.3333489296148356E-3</v>
      </c>
      <c r="J51" s="3">
        <f>SUMIF(recipes!K:K,A51,recipes!S:S)</f>
        <v>0</v>
      </c>
      <c r="K51" s="16">
        <f>SUMIF(recipes!K:K,A51,recipes!T:T)</f>
        <v>0</v>
      </c>
      <c r="L51" s="4"/>
    </row>
    <row r="52" spans="1:13" x14ac:dyDescent="0.2">
      <c r="A52" s="25" t="s">
        <v>128</v>
      </c>
      <c r="B52" s="75"/>
      <c r="C52" s="4" t="s">
        <v>128</v>
      </c>
      <c r="D52" s="6"/>
      <c r="E52" s="6"/>
      <c r="F52" s="6"/>
      <c r="G52" s="3">
        <f t="shared" si="2"/>
        <v>0</v>
      </c>
      <c r="H52" s="3">
        <f t="shared" si="3"/>
        <v>0</v>
      </c>
      <c r="I52" s="3">
        <f>SUMIF(recipes!K:K,A52,recipes!R:R)</f>
        <v>0</v>
      </c>
      <c r="J52" s="3">
        <f>SUMIF(recipes!K:K,A52,recipes!S:S)</f>
        <v>0.70976470949999992</v>
      </c>
      <c r="K52" s="16">
        <f>SUMIF(recipes!K:K,A52,recipes!T:T)</f>
        <v>0</v>
      </c>
      <c r="L52" s="4"/>
    </row>
    <row r="53" spans="1:13" x14ac:dyDescent="0.2">
      <c r="A53" s="25" t="s">
        <v>141</v>
      </c>
      <c r="B53" s="75"/>
      <c r="C53" s="4" t="s">
        <v>141</v>
      </c>
      <c r="D53" s="6"/>
      <c r="E53" s="6"/>
      <c r="F53" s="6"/>
      <c r="G53" s="3">
        <f t="shared" si="2"/>
        <v>0</v>
      </c>
      <c r="H53" s="3">
        <f t="shared" si="3"/>
        <v>0</v>
      </c>
      <c r="I53" s="3">
        <f>SUMIF(recipes!K:K,A53,recipes!R:R)</f>
        <v>0</v>
      </c>
      <c r="J53" s="3">
        <f>SUMIF(recipes!K:K,A53,recipes!S:S)</f>
        <v>0.23658823649999999</v>
      </c>
      <c r="K53" s="16">
        <f>SUMIF(recipes!K:K,A53,recipes!T:T)</f>
        <v>0</v>
      </c>
      <c r="L53" s="4"/>
    </row>
    <row r="54" spans="1:13" x14ac:dyDescent="0.2">
      <c r="A54" s="25" t="s">
        <v>4</v>
      </c>
      <c r="B54" s="75" t="s">
        <v>319</v>
      </c>
      <c r="C54" s="4" t="s">
        <v>78</v>
      </c>
      <c r="D54" s="5">
        <v>4</v>
      </c>
      <c r="E54" s="5">
        <v>0.9</v>
      </c>
      <c r="F54" s="5">
        <v>1.35</v>
      </c>
      <c r="G54" s="3">
        <f t="shared" si="2"/>
        <v>0.22500000000000001</v>
      </c>
      <c r="H54" s="3">
        <f t="shared" si="3"/>
        <v>0.33750000000000002</v>
      </c>
      <c r="I54" s="3">
        <f>SUMIF(recipes!K:K,A54,recipes!R:R)</f>
        <v>6.4749999999999996</v>
      </c>
      <c r="J54" s="3">
        <f>SUMIF(recipes!K:K,A54,recipes!S:S)</f>
        <v>0</v>
      </c>
      <c r="K54" s="16">
        <f>SUMIF(recipes!K:K,A54,recipes!T:T)</f>
        <v>0</v>
      </c>
      <c r="L54" s="4"/>
    </row>
    <row r="55" spans="1:13" x14ac:dyDescent="0.2">
      <c r="A55" s="25" t="s">
        <v>280</v>
      </c>
      <c r="B55" s="75" t="s">
        <v>319</v>
      </c>
      <c r="C55" s="4" t="s">
        <v>278</v>
      </c>
      <c r="D55" s="6"/>
      <c r="E55" s="6"/>
      <c r="F55" s="6"/>
      <c r="G55" s="3">
        <f t="shared" si="2"/>
        <v>0</v>
      </c>
      <c r="H55" s="3">
        <f t="shared" si="3"/>
        <v>0</v>
      </c>
      <c r="I55" s="3">
        <f>SUMIF(recipes!K:K,A55,recipes!R:R)</f>
        <v>0</v>
      </c>
      <c r="J55" s="3">
        <f>SUMIF(recipes!K:K,A55,recipes!S:S)</f>
        <v>0</v>
      </c>
      <c r="K55" s="16">
        <f>SUMIF(recipes!K:K,A55,recipes!T:T)</f>
        <v>0.25</v>
      </c>
      <c r="L55" s="4"/>
    </row>
    <row r="56" spans="1:13" x14ac:dyDescent="0.2">
      <c r="A56" s="25" t="s">
        <v>293</v>
      </c>
      <c r="B56" s="75"/>
      <c r="C56" s="4" t="s">
        <v>293</v>
      </c>
      <c r="D56" s="6"/>
      <c r="E56" s="6"/>
      <c r="F56" s="6"/>
      <c r="G56" s="3">
        <f t="shared" si="2"/>
        <v>0</v>
      </c>
      <c r="H56" s="3">
        <f t="shared" si="3"/>
        <v>0</v>
      </c>
      <c r="I56" s="3">
        <f>SUMIF(recipes!K:K,A56,recipes!R:R)</f>
        <v>0</v>
      </c>
      <c r="J56" s="3">
        <f>SUMIF(recipes!K:K,A56,recipes!S:S)</f>
        <v>3.6966911953125001E-2</v>
      </c>
      <c r="K56" s="16">
        <f>SUMIF(recipes!K:K,A56,recipes!T:T)</f>
        <v>0</v>
      </c>
      <c r="L56" s="4"/>
    </row>
    <row r="57" spans="1:13" s="38" customFormat="1" x14ac:dyDescent="0.2">
      <c r="A57" s="25" t="s">
        <v>12</v>
      </c>
      <c r="B57" s="75"/>
      <c r="C57" s="4" t="s">
        <v>12</v>
      </c>
      <c r="D57" s="18">
        <v>1</v>
      </c>
      <c r="E57" s="18">
        <v>2.5000000000000001E-2</v>
      </c>
      <c r="F57" s="18">
        <v>2.2180100000000001E-2</v>
      </c>
      <c r="G57" s="3">
        <f t="shared" si="2"/>
        <v>2.5000000000000001E-2</v>
      </c>
      <c r="H57" s="3">
        <f t="shared" si="3"/>
        <v>2.2180100000000001E-2</v>
      </c>
      <c r="I57" s="3">
        <f>SUMIF(recipes!K:K,A57,recipes!R:R)</f>
        <v>4.5833430810092723E-2</v>
      </c>
      <c r="J57" s="3">
        <f>SUMIF(recipes!K:K,A57,recipes!S:S)</f>
        <v>0</v>
      </c>
      <c r="K57" s="16">
        <f>SUMIF(recipes!K:K,A57,recipes!T:T)</f>
        <v>0</v>
      </c>
      <c r="L57" s="4"/>
      <c r="M57" s="1"/>
    </row>
    <row r="58" spans="1:13" x14ac:dyDescent="0.2">
      <c r="A58" s="25" t="s">
        <v>259</v>
      </c>
      <c r="B58" s="75"/>
      <c r="C58" s="4" t="s">
        <v>259</v>
      </c>
      <c r="D58" s="6"/>
      <c r="E58" s="6"/>
      <c r="F58" s="6"/>
      <c r="G58" s="3">
        <f t="shared" si="2"/>
        <v>0</v>
      </c>
      <c r="H58" s="3">
        <f t="shared" si="3"/>
        <v>0</v>
      </c>
      <c r="I58" s="3">
        <f>SUMIF(recipes!K:K,A58,recipes!R:R)</f>
        <v>0</v>
      </c>
      <c r="J58" s="3">
        <f>SUMIF(recipes!K:K,A58,recipes!S:S)</f>
        <v>9.2417279882812495E-2</v>
      </c>
      <c r="K58" s="16">
        <f>SUMIF(recipes!K:K,A58,recipes!T:T)</f>
        <v>0</v>
      </c>
      <c r="L58" s="4"/>
      <c r="M58" s="38"/>
    </row>
    <row r="59" spans="1:13" x14ac:dyDescent="0.2">
      <c r="A59" s="25" t="s">
        <v>281</v>
      </c>
      <c r="B59" s="75" t="s">
        <v>319</v>
      </c>
      <c r="C59" s="4" t="s">
        <v>106</v>
      </c>
      <c r="D59" s="6"/>
      <c r="E59" s="6"/>
      <c r="F59" s="6"/>
      <c r="G59" s="3">
        <f t="shared" si="2"/>
        <v>0</v>
      </c>
      <c r="H59" s="3">
        <f t="shared" si="3"/>
        <v>0</v>
      </c>
      <c r="I59" s="3">
        <f>SUMIF(recipes!K:K,A59,recipes!R:R)</f>
        <v>0</v>
      </c>
      <c r="J59" s="3">
        <f>SUMIF(recipes!K:K,A59,recipes!S:S)</f>
        <v>0</v>
      </c>
      <c r="K59" s="16">
        <f>SUMIF(recipes!K:K,A59,recipes!T:T)</f>
        <v>7</v>
      </c>
      <c r="L59" s="4"/>
    </row>
    <row r="60" spans="1:13" s="38" customFormat="1" x14ac:dyDescent="0.2">
      <c r="A60" s="25" t="s">
        <v>131</v>
      </c>
      <c r="B60" s="75" t="s">
        <v>319</v>
      </c>
      <c r="C60" s="4" t="s">
        <v>106</v>
      </c>
      <c r="D60" s="6"/>
      <c r="E60" s="6"/>
      <c r="F60" s="6"/>
      <c r="G60" s="3">
        <f t="shared" si="2"/>
        <v>0</v>
      </c>
      <c r="H60" s="3">
        <f t="shared" si="3"/>
        <v>0</v>
      </c>
      <c r="I60" s="3">
        <f>SUMIF(recipes!K:K,A60,recipes!R:R)</f>
        <v>0</v>
      </c>
      <c r="J60" s="3">
        <f>SUMIF(recipes!K:K,A60,recipes!S:S)</f>
        <v>0</v>
      </c>
      <c r="K60" s="16">
        <f>SUMIF(recipes!K:K,A60,recipes!T:T)</f>
        <v>7.25</v>
      </c>
      <c r="L60" s="4"/>
      <c r="M60" s="1"/>
    </row>
    <row r="61" spans="1:13" s="38" customFormat="1" x14ac:dyDescent="0.2">
      <c r="A61" s="25" t="s">
        <v>107</v>
      </c>
      <c r="B61" s="75" t="s">
        <v>319</v>
      </c>
      <c r="C61" s="4" t="s">
        <v>106</v>
      </c>
      <c r="D61" s="6"/>
      <c r="E61" s="6"/>
      <c r="F61" s="6"/>
      <c r="G61" s="3">
        <f t="shared" si="2"/>
        <v>0</v>
      </c>
      <c r="H61" s="3">
        <f t="shared" si="3"/>
        <v>0</v>
      </c>
      <c r="I61" s="3">
        <f>SUMIF(recipes!K:K,A61,recipes!R:R)</f>
        <v>0.75</v>
      </c>
      <c r="J61" s="3">
        <f>SUMIF(recipes!K:K,A61,recipes!S:S)</f>
        <v>0</v>
      </c>
      <c r="K61" s="16">
        <f>SUMIF(recipes!K:K,A61,recipes!T:T)</f>
        <v>0</v>
      </c>
      <c r="L61" s="4"/>
    </row>
    <row r="62" spans="1:13" x14ac:dyDescent="0.2">
      <c r="A62" s="25" t="s">
        <v>138</v>
      </c>
      <c r="B62" s="75"/>
      <c r="C62" s="4" t="s">
        <v>138</v>
      </c>
      <c r="D62" s="6"/>
      <c r="E62" s="6"/>
      <c r="F62" s="6"/>
      <c r="G62" s="3">
        <f t="shared" si="2"/>
        <v>0</v>
      </c>
      <c r="H62" s="3">
        <f t="shared" si="3"/>
        <v>0</v>
      </c>
      <c r="I62" s="3">
        <f>SUMIF(recipes!K:K,A62,recipes!R:R)</f>
        <v>0</v>
      </c>
      <c r="J62" s="3">
        <f>SUMIF(recipes!K:K,A62,recipes!S:S)</f>
        <v>5.9147059124999998E-2</v>
      </c>
      <c r="K62" s="16">
        <f>SUMIF(recipes!K:K,A62,recipes!T:T)</f>
        <v>0</v>
      </c>
      <c r="L62" s="4"/>
      <c r="M62" s="38"/>
    </row>
    <row r="63" spans="1:13" s="38" customFormat="1" x14ac:dyDescent="0.2">
      <c r="A63" s="25" t="s">
        <v>257</v>
      </c>
      <c r="B63" s="75"/>
      <c r="C63" s="4" t="s">
        <v>257</v>
      </c>
      <c r="D63" s="6"/>
      <c r="E63" s="6"/>
      <c r="F63" s="6"/>
      <c r="G63" s="3">
        <f t="shared" si="2"/>
        <v>0</v>
      </c>
      <c r="H63" s="3">
        <f t="shared" si="3"/>
        <v>0</v>
      </c>
      <c r="I63" s="3">
        <f>SUMIF(recipes!K:K,A63,recipes!R:R)</f>
        <v>0</v>
      </c>
      <c r="J63" s="3">
        <f>SUMIF(recipes!K:K,A63,recipes!S:S)</f>
        <v>4.4360294343749995E-2</v>
      </c>
      <c r="K63" s="16">
        <f>SUMIF(recipes!K:K,A63,recipes!T:T)</f>
        <v>0</v>
      </c>
      <c r="L63" s="4"/>
    </row>
    <row r="64" spans="1:13" s="38" customFormat="1" x14ac:dyDescent="0.2">
      <c r="A64" s="25" t="s">
        <v>260</v>
      </c>
      <c r="B64" s="75"/>
      <c r="C64" s="4" t="s">
        <v>260</v>
      </c>
      <c r="D64" s="6"/>
      <c r="E64" s="6"/>
      <c r="F64" s="6"/>
      <c r="G64" s="3">
        <f t="shared" si="2"/>
        <v>0</v>
      </c>
      <c r="H64" s="3">
        <f t="shared" si="3"/>
        <v>0</v>
      </c>
      <c r="I64" s="3">
        <f>SUMIF(recipes!K:K,A64,recipes!R:R)</f>
        <v>0</v>
      </c>
      <c r="J64" s="3">
        <f>SUMIF(recipes!K:K,A64,recipes!S:S)</f>
        <v>4.4360294343749995E-2</v>
      </c>
      <c r="K64" s="16">
        <f>SUMIF(recipes!K:K,A64,recipes!T:T)</f>
        <v>0</v>
      </c>
      <c r="L64" s="4"/>
      <c r="M64" s="1"/>
    </row>
    <row r="65" spans="1:13" s="38" customFormat="1" x14ac:dyDescent="0.2">
      <c r="A65" s="25" t="s">
        <v>265</v>
      </c>
      <c r="B65" s="75"/>
      <c r="C65" s="4" t="s">
        <v>265</v>
      </c>
      <c r="D65" s="6"/>
      <c r="E65" s="6"/>
      <c r="F65" s="6"/>
      <c r="G65" s="3">
        <f t="shared" si="2"/>
        <v>0</v>
      </c>
      <c r="H65" s="3">
        <f t="shared" si="3"/>
        <v>0</v>
      </c>
      <c r="I65" s="3">
        <f>SUMIF(recipes!K:K,A65,recipes!R:R)</f>
        <v>0</v>
      </c>
      <c r="J65" s="3">
        <f>SUMIF(recipes!K:K,A65,recipes!S:S)</f>
        <v>0</v>
      </c>
      <c r="K65" s="16">
        <f>SUMIF(recipes!K:K,A65,recipes!T:T)</f>
        <v>3.75</v>
      </c>
      <c r="L65" s="4"/>
    </row>
    <row r="66" spans="1:13" x14ac:dyDescent="0.2">
      <c r="A66" s="25" t="s">
        <v>243</v>
      </c>
      <c r="B66" s="75"/>
      <c r="C66" s="4" t="s">
        <v>243</v>
      </c>
      <c r="D66" s="6"/>
      <c r="E66" s="6"/>
      <c r="F66" s="6"/>
      <c r="G66" s="3">
        <f t="shared" ref="G66:G86" si="4">IF(D66&lt;&gt;0, E66/D66, 0)</f>
        <v>0</v>
      </c>
      <c r="H66" s="3">
        <f t="shared" ref="H66:H86" si="5">IF(D66&lt;&gt;0, F66/D66, 0)</f>
        <v>0</v>
      </c>
      <c r="I66" s="3">
        <f>SUMIF(recipes!K:K,A66,recipes!R:R)</f>
        <v>0</v>
      </c>
      <c r="J66" s="3">
        <f>SUMIF(recipes!K:K,A66,recipes!S:S)</f>
        <v>0</v>
      </c>
      <c r="K66" s="16">
        <f>SUMIF(recipes!K:K,A66,recipes!T:T)</f>
        <v>2</v>
      </c>
      <c r="L66" s="4"/>
      <c r="M66" s="38"/>
    </row>
    <row r="67" spans="1:13" s="38" customFormat="1" x14ac:dyDescent="0.2">
      <c r="A67" s="25" t="s">
        <v>99</v>
      </c>
      <c r="B67" s="75"/>
      <c r="C67" s="4" t="s">
        <v>99</v>
      </c>
      <c r="D67" s="6"/>
      <c r="E67" s="6"/>
      <c r="F67" s="6"/>
      <c r="G67" s="3">
        <f t="shared" si="4"/>
        <v>0</v>
      </c>
      <c r="H67" s="3">
        <f t="shared" si="5"/>
        <v>0</v>
      </c>
      <c r="I67" s="3">
        <f>SUMIF(recipes!K:K,A67,recipes!R:R)</f>
        <v>0</v>
      </c>
      <c r="J67" s="3">
        <f>SUMIF(recipes!K:K,A67,recipes!S:S)</f>
        <v>0</v>
      </c>
      <c r="K67" s="16">
        <f>SUMIF(recipes!K:K,A67,recipes!T:T)</f>
        <v>5.75</v>
      </c>
      <c r="L67" s="4"/>
      <c r="M67" s="1"/>
    </row>
    <row r="68" spans="1:13" x14ac:dyDescent="0.2">
      <c r="A68" s="25" t="s">
        <v>54</v>
      </c>
      <c r="B68" s="75"/>
      <c r="C68" s="4" t="s">
        <v>54</v>
      </c>
      <c r="D68" s="6"/>
      <c r="E68" s="6"/>
      <c r="F68" s="6"/>
      <c r="G68" s="3">
        <f t="shared" si="4"/>
        <v>0</v>
      </c>
      <c r="H68" s="3">
        <f t="shared" si="5"/>
        <v>0</v>
      </c>
      <c r="I68" s="3">
        <f>SUMIF(recipes!K:K,A68,recipes!R:R)</f>
        <v>0</v>
      </c>
      <c r="J68" s="3">
        <f>SUMIF(recipes!K:K,A68,recipes!S:S)</f>
        <v>0.41402941387499997</v>
      </c>
      <c r="K68" s="16">
        <f>SUMIF(recipes!K:K,A68,recipes!T:T)</f>
        <v>6.5</v>
      </c>
      <c r="L68" s="4"/>
      <c r="M68" s="38"/>
    </row>
    <row r="69" spans="1:13" x14ac:dyDescent="0.2">
      <c r="A69" s="25" t="s">
        <v>130</v>
      </c>
      <c r="B69" s="75"/>
      <c r="C69" s="4" t="s">
        <v>130</v>
      </c>
      <c r="D69" s="6"/>
      <c r="E69" s="6"/>
      <c r="F69" s="6"/>
      <c r="G69" s="3">
        <f t="shared" si="4"/>
        <v>0</v>
      </c>
      <c r="H69" s="3">
        <f t="shared" si="5"/>
        <v>0</v>
      </c>
      <c r="I69" s="3">
        <f>SUMIF(recipes!K:K,A69,recipes!R:R)</f>
        <v>0</v>
      </c>
      <c r="J69" s="3">
        <f>SUMIF(recipes!K:K,A69,recipes!S:S)</f>
        <v>0</v>
      </c>
      <c r="K69" s="16">
        <f>SUMIF(recipes!K:K,A69,recipes!T:T)</f>
        <v>4.75</v>
      </c>
      <c r="L69" s="4"/>
    </row>
    <row r="70" spans="1:13" x14ac:dyDescent="0.2">
      <c r="A70" s="25" t="s">
        <v>142</v>
      </c>
      <c r="B70" s="75"/>
      <c r="C70" s="4" t="s">
        <v>142</v>
      </c>
      <c r="D70" s="6"/>
      <c r="E70" s="6"/>
      <c r="F70" s="6"/>
      <c r="G70" s="3">
        <f t="shared" si="4"/>
        <v>0</v>
      </c>
      <c r="H70" s="3">
        <f t="shared" si="5"/>
        <v>0</v>
      </c>
      <c r="I70" s="3">
        <f>SUMIF(recipes!K:K,A70,recipes!R:R)</f>
        <v>0</v>
      </c>
      <c r="J70" s="3">
        <f>SUMIF(recipes!K:K,A70,recipes!S:S)</f>
        <v>0.53232353212499994</v>
      </c>
      <c r="K70" s="16">
        <f>SUMIF(recipes!K:K,A70,recipes!T:T)</f>
        <v>0</v>
      </c>
      <c r="L70" s="4"/>
    </row>
    <row r="71" spans="1:13" x14ac:dyDescent="0.2">
      <c r="A71" s="25" t="s">
        <v>86</v>
      </c>
      <c r="B71" s="75"/>
      <c r="C71" s="4" t="s">
        <v>86</v>
      </c>
      <c r="D71" s="6"/>
      <c r="E71" s="6"/>
      <c r="F71" s="6"/>
      <c r="G71" s="3">
        <f t="shared" si="4"/>
        <v>0</v>
      </c>
      <c r="H71" s="3">
        <f t="shared" si="5"/>
        <v>0</v>
      </c>
      <c r="I71" s="3">
        <f>SUMIF(recipes!K:K,A71,recipes!R:R)</f>
        <v>0</v>
      </c>
      <c r="J71" s="3">
        <f>SUMIF(recipes!K:K,A71,recipes!S:S)</f>
        <v>0</v>
      </c>
      <c r="K71" s="16">
        <f>SUMIF(recipes!K:K,A71,recipes!T:T)</f>
        <v>2</v>
      </c>
      <c r="L71" s="4"/>
    </row>
    <row r="72" spans="1:13" s="38" customFormat="1" x14ac:dyDescent="0.2">
      <c r="A72" s="25" t="s">
        <v>139</v>
      </c>
      <c r="B72" s="75" t="s">
        <v>319</v>
      </c>
      <c r="C72" s="4" t="s">
        <v>74</v>
      </c>
      <c r="D72" s="6"/>
      <c r="E72" s="6"/>
      <c r="F72" s="6"/>
      <c r="G72" s="3">
        <f t="shared" si="4"/>
        <v>0</v>
      </c>
      <c r="H72" s="3">
        <f t="shared" si="5"/>
        <v>0</v>
      </c>
      <c r="I72" s="3">
        <f>SUMIF(recipes!K:K,A72,recipes!R:R)</f>
        <v>0.5</v>
      </c>
      <c r="J72" s="3">
        <f>SUMIF(recipes!K:K,A72,recipes!S:S)</f>
        <v>0</v>
      </c>
      <c r="K72" s="16">
        <f>SUMIF(recipes!K:K,A72,recipes!T:T)</f>
        <v>2.25</v>
      </c>
      <c r="L72" s="4"/>
    </row>
    <row r="73" spans="1:13" x14ac:dyDescent="0.2">
      <c r="A73" s="25" t="s">
        <v>303</v>
      </c>
      <c r="B73" s="75" t="s">
        <v>319</v>
      </c>
      <c r="C73" s="4" t="s">
        <v>74</v>
      </c>
      <c r="D73" s="6"/>
      <c r="E73" s="6"/>
      <c r="F73" s="6"/>
      <c r="G73" s="3">
        <f t="shared" si="4"/>
        <v>0</v>
      </c>
      <c r="H73" s="3">
        <f t="shared" si="5"/>
        <v>0</v>
      </c>
      <c r="I73" s="3">
        <f>SUMIF(recipes!K:K,A73,recipes!R:R)</f>
        <v>0.75</v>
      </c>
      <c r="J73" s="3">
        <f>SUMIF(recipes!K:K,A73,recipes!S:S)</f>
        <v>0</v>
      </c>
      <c r="K73" s="16">
        <f>SUMIF(recipes!K:K,A73,recipes!T:T)</f>
        <v>0</v>
      </c>
      <c r="L73" s="4"/>
    </row>
    <row r="74" spans="1:13" x14ac:dyDescent="0.2">
      <c r="A74" s="25" t="s">
        <v>85</v>
      </c>
      <c r="B74" s="75" t="s">
        <v>319</v>
      </c>
      <c r="C74" s="4" t="s">
        <v>74</v>
      </c>
      <c r="D74" s="6"/>
      <c r="E74" s="6"/>
      <c r="F74" s="6"/>
      <c r="G74" s="3">
        <f t="shared" si="4"/>
        <v>0</v>
      </c>
      <c r="H74" s="3">
        <f t="shared" si="5"/>
        <v>0</v>
      </c>
      <c r="I74" s="3">
        <f>SUMIF(recipes!K:K,A74,recipes!R:R)</f>
        <v>0.75</v>
      </c>
      <c r="J74" s="3">
        <f>SUMIF(recipes!K:K,A74,recipes!S:S)</f>
        <v>0</v>
      </c>
      <c r="K74" s="16">
        <f>SUMIF(recipes!K:K,A74,recipes!T:T)</f>
        <v>0</v>
      </c>
      <c r="L74" s="4"/>
    </row>
    <row r="75" spans="1:13" x14ac:dyDescent="0.2">
      <c r="A75" s="25" t="s">
        <v>253</v>
      </c>
      <c r="B75" s="75" t="s">
        <v>319</v>
      </c>
      <c r="C75" s="4" t="s">
        <v>82</v>
      </c>
      <c r="D75" s="5">
        <v>4</v>
      </c>
      <c r="E75" s="5">
        <v>0.53</v>
      </c>
      <c r="F75" s="7"/>
      <c r="G75" s="3">
        <f t="shared" si="4"/>
        <v>0.13250000000000001</v>
      </c>
      <c r="H75" s="3">
        <f t="shared" si="5"/>
        <v>0</v>
      </c>
      <c r="I75" s="3">
        <f>SUMIF(recipes!K:K,A75,recipes!R:R)</f>
        <v>0</v>
      </c>
      <c r="J75" s="3">
        <f>SUMIF(recipes!K:K,A75,recipes!S:S)</f>
        <v>0</v>
      </c>
      <c r="K75" s="16">
        <f>SUMIF(recipes!K:K,A75,recipes!T:T)</f>
        <v>0</v>
      </c>
      <c r="L75" s="4"/>
    </row>
    <row r="76" spans="1:13" x14ac:dyDescent="0.2">
      <c r="A76" s="25" t="s">
        <v>69</v>
      </c>
      <c r="B76" s="75"/>
      <c r="C76" s="4" t="s">
        <v>69</v>
      </c>
      <c r="D76" s="6"/>
      <c r="E76" s="6"/>
      <c r="F76" s="6"/>
      <c r="G76" s="3">
        <f t="shared" si="4"/>
        <v>0</v>
      </c>
      <c r="H76" s="3">
        <f t="shared" si="5"/>
        <v>0</v>
      </c>
      <c r="I76" s="3">
        <f>SUMIF(recipes!K:K,A76,recipes!R:R)</f>
        <v>0</v>
      </c>
      <c r="J76" s="3">
        <f>SUMIF(recipes!K:K,A76,recipes!S:S)</f>
        <v>10.769588267250001</v>
      </c>
      <c r="K76" s="16">
        <f>SUMIF(recipes!K:K,A76,recipes!T:T)</f>
        <v>0</v>
      </c>
      <c r="L76" s="4"/>
    </row>
    <row r="77" spans="1:13" x14ac:dyDescent="0.2">
      <c r="A77" s="25" t="s">
        <v>70</v>
      </c>
      <c r="B77" s="75"/>
      <c r="C77" s="4" t="s">
        <v>70</v>
      </c>
      <c r="D77" s="6"/>
      <c r="E77" s="6"/>
      <c r="F77" s="6"/>
      <c r="G77" s="3">
        <f t="shared" si="4"/>
        <v>0</v>
      </c>
      <c r="H77" s="3">
        <f t="shared" si="5"/>
        <v>0</v>
      </c>
      <c r="I77" s="3">
        <f>SUMIF(recipes!K:K,A77,recipes!R:R)</f>
        <v>4.675E-2</v>
      </c>
      <c r="J77" s="3">
        <f>SUMIF(recipes!K:K,A77,recipes!S:S)</f>
        <v>0</v>
      </c>
      <c r="K77" s="16">
        <f>SUMIF(recipes!K:K,A77,recipes!T:T)</f>
        <v>0</v>
      </c>
      <c r="L77" s="4"/>
    </row>
    <row r="78" spans="1:13" x14ac:dyDescent="0.2">
      <c r="A78" s="25" t="s">
        <v>136</v>
      </c>
      <c r="B78" s="75"/>
      <c r="C78" s="4" t="s">
        <v>55</v>
      </c>
      <c r="D78" s="18">
        <v>1</v>
      </c>
      <c r="E78" s="18">
        <v>1</v>
      </c>
      <c r="F78" s="18">
        <v>1</v>
      </c>
      <c r="G78" s="3">
        <f t="shared" si="4"/>
        <v>1</v>
      </c>
      <c r="H78" s="3">
        <f t="shared" si="5"/>
        <v>1</v>
      </c>
      <c r="I78" s="3">
        <f>SUMIF(recipes!K:K,A78,recipes!R:R)</f>
        <v>0.65061765037499997</v>
      </c>
      <c r="J78" s="3">
        <f>SUMIF(recipes!K:K,A78,recipes!S:S)</f>
        <v>0</v>
      </c>
      <c r="K78" s="16">
        <f>SUMIF(recipes!K:K,A78,recipes!T:T)</f>
        <v>0</v>
      </c>
      <c r="L78" s="4"/>
    </row>
    <row r="79" spans="1:13" x14ac:dyDescent="0.2">
      <c r="A79" s="25" t="s">
        <v>55</v>
      </c>
      <c r="B79" s="75"/>
      <c r="C79" s="4" t="s">
        <v>55</v>
      </c>
      <c r="D79" s="18">
        <v>1</v>
      </c>
      <c r="E79" s="18">
        <v>1</v>
      </c>
      <c r="F79" s="18">
        <v>1</v>
      </c>
      <c r="G79" s="3">
        <f t="shared" si="4"/>
        <v>1</v>
      </c>
      <c r="H79" s="3">
        <f t="shared" si="5"/>
        <v>1</v>
      </c>
      <c r="I79" s="3">
        <f>SUMIF(recipes!K:K,A79,recipes!R:R)</f>
        <v>5.4628529613749999</v>
      </c>
      <c r="J79" s="3">
        <f>SUMIF(recipes!K:K,A79,recipes!S:S)</f>
        <v>0</v>
      </c>
      <c r="K79" s="16">
        <f>SUMIF(recipes!K:K,A79,recipes!T:T)</f>
        <v>0</v>
      </c>
      <c r="L79" s="4"/>
    </row>
    <row r="80" spans="1:13" x14ac:dyDescent="0.2">
      <c r="A80" s="25" t="s">
        <v>117</v>
      </c>
      <c r="B80" s="75" t="s">
        <v>319</v>
      </c>
      <c r="C80" s="4" t="s">
        <v>83</v>
      </c>
      <c r="D80" s="6"/>
      <c r="E80" s="6"/>
      <c r="F80" s="7"/>
      <c r="G80" s="3">
        <f t="shared" si="4"/>
        <v>0</v>
      </c>
      <c r="H80" s="3">
        <f t="shared" si="5"/>
        <v>0</v>
      </c>
      <c r="I80" s="3">
        <f>SUMIF(recipes!K:K,A80,recipes!R:R)</f>
        <v>0</v>
      </c>
      <c r="J80" s="3">
        <f>SUMIF(recipes!K:K,A80,recipes!S:S)</f>
        <v>0</v>
      </c>
      <c r="K80" s="16">
        <f>SUMIF(recipes!K:K,A80,recipes!T:T)</f>
        <v>13.25</v>
      </c>
      <c r="L80" s="4"/>
    </row>
    <row r="81" spans="1:12" x14ac:dyDescent="0.2">
      <c r="A81" s="25" t="s">
        <v>298</v>
      </c>
      <c r="B81" s="75" t="s">
        <v>319</v>
      </c>
      <c r="C81" s="4" t="s">
        <v>297</v>
      </c>
      <c r="D81" s="6"/>
      <c r="E81" s="6"/>
      <c r="F81" s="6"/>
      <c r="G81" s="3">
        <f t="shared" si="4"/>
        <v>0</v>
      </c>
      <c r="H81" s="3">
        <f t="shared" si="5"/>
        <v>0</v>
      </c>
      <c r="I81" s="3">
        <f>SUMIF(recipes!K:K,A81,recipes!R:R)</f>
        <v>0</v>
      </c>
      <c r="J81" s="3">
        <f>SUMIF(recipes!K:K,A81,recipes!S:S)</f>
        <v>1.1829411825</v>
      </c>
      <c r="K81" s="16">
        <f>SUMIF(recipes!K:K,A81,recipes!T:T)</f>
        <v>0</v>
      </c>
      <c r="L81" s="4"/>
    </row>
    <row r="82" spans="1:12" s="38" customFormat="1" x14ac:dyDescent="0.2">
      <c r="A82" s="25" t="s">
        <v>262</v>
      </c>
      <c r="B82" s="75" t="s">
        <v>319</v>
      </c>
      <c r="C82" s="4" t="s">
        <v>261</v>
      </c>
      <c r="D82" s="6"/>
      <c r="E82" s="6"/>
      <c r="F82" s="6"/>
      <c r="G82" s="3">
        <f t="shared" si="4"/>
        <v>0</v>
      </c>
      <c r="H82" s="3">
        <f t="shared" si="5"/>
        <v>0</v>
      </c>
      <c r="I82" s="3">
        <f>SUMIF(recipes!K:K,A82,recipes!R:R)</f>
        <v>0</v>
      </c>
      <c r="J82" s="3">
        <f>SUMIF(recipes!K:K,A82,recipes!S:S)</f>
        <v>0</v>
      </c>
      <c r="K82" s="16">
        <f>SUMIF(recipes!K:K,A82,recipes!T:T)</f>
        <v>2.5</v>
      </c>
      <c r="L82" s="4"/>
    </row>
    <row r="83" spans="1:12" x14ac:dyDescent="0.2">
      <c r="A83" s="25" t="s">
        <v>300</v>
      </c>
      <c r="B83" s="75" t="s">
        <v>319</v>
      </c>
      <c r="C83" s="4" t="s">
        <v>261</v>
      </c>
      <c r="D83" s="6"/>
      <c r="E83" s="6"/>
      <c r="F83" s="6"/>
      <c r="G83" s="3">
        <f t="shared" si="4"/>
        <v>0</v>
      </c>
      <c r="H83" s="3">
        <f t="shared" si="5"/>
        <v>0</v>
      </c>
      <c r="I83" s="3">
        <f>SUMIF(recipes!K:K,A83,recipes!R:R)</f>
        <v>0</v>
      </c>
      <c r="J83" s="3">
        <f>SUMIF(recipes!K:K,A83,recipes!S:S)</f>
        <v>0</v>
      </c>
      <c r="K83" s="16">
        <f>SUMIF(recipes!K:K,A83,recipes!T:T)</f>
        <v>1.25</v>
      </c>
      <c r="L83" s="4"/>
    </row>
    <row r="84" spans="1:12" x14ac:dyDescent="0.2">
      <c r="A84" s="25" t="s">
        <v>296</v>
      </c>
      <c r="B84" s="75" t="s">
        <v>319</v>
      </c>
      <c r="C84" s="4" t="s">
        <v>79</v>
      </c>
      <c r="D84" s="6"/>
      <c r="E84" s="6"/>
      <c r="F84" s="6"/>
      <c r="G84" s="3">
        <f t="shared" si="4"/>
        <v>0</v>
      </c>
      <c r="H84" s="3">
        <f t="shared" si="5"/>
        <v>0</v>
      </c>
      <c r="I84" s="3">
        <f>SUMIF(recipes!K:K,A84,recipes!R:R)</f>
        <v>0</v>
      </c>
      <c r="J84" s="3">
        <f>SUMIF(recipes!K:K,A84,recipes!S:S)</f>
        <v>1.1829411825</v>
      </c>
      <c r="K84" s="16">
        <f>SUMIF(recipes!K:K,A84,recipes!T:T)</f>
        <v>0</v>
      </c>
      <c r="L84" s="4"/>
    </row>
    <row r="85" spans="1:12" s="38" customFormat="1" ht="13.5" thickBot="1" x14ac:dyDescent="0.25">
      <c r="A85" s="26" t="s">
        <v>116</v>
      </c>
      <c r="B85" s="75" t="s">
        <v>319</v>
      </c>
      <c r="C85" s="4" t="s">
        <v>79</v>
      </c>
      <c r="D85" s="6"/>
      <c r="E85" s="6"/>
      <c r="F85" s="6"/>
      <c r="G85" s="3">
        <f t="shared" si="4"/>
        <v>0</v>
      </c>
      <c r="H85" s="3">
        <f t="shared" si="5"/>
        <v>0</v>
      </c>
      <c r="I85" s="3">
        <f>SUMIF(recipes!K:K,A85,recipes!R:R)</f>
        <v>0</v>
      </c>
      <c r="J85" s="3">
        <f>SUMIF(recipes!K:K,A85,recipes!S:S)</f>
        <v>0</v>
      </c>
      <c r="K85" s="16">
        <f>SUMIF(recipes!K:K,A85,recipes!T:T)</f>
        <v>4.75</v>
      </c>
      <c r="L85" s="4"/>
    </row>
    <row r="86" spans="1:12" ht="14.25" thickTop="1" thickBot="1" x14ac:dyDescent="0.25">
      <c r="A86" s="26" t="s">
        <v>129</v>
      </c>
      <c r="B86" s="76" t="s">
        <v>319</v>
      </c>
      <c r="C86" s="23" t="s">
        <v>79</v>
      </c>
      <c r="D86" s="19"/>
      <c r="E86" s="19"/>
      <c r="F86" s="19"/>
      <c r="G86" s="9">
        <f t="shared" si="4"/>
        <v>0</v>
      </c>
      <c r="H86" s="9">
        <f t="shared" si="5"/>
        <v>0</v>
      </c>
      <c r="I86" s="9">
        <f>SUMIF(recipes!K:K,A86,recipes!R:R)</f>
        <v>0</v>
      </c>
      <c r="J86" s="9">
        <f>SUMIF(recipes!K:K,A86,recipes!S:S)</f>
        <v>0</v>
      </c>
      <c r="K86" s="17">
        <f>SUMIF(recipes!K:K,A86,recipes!T:T)</f>
        <v>5.25</v>
      </c>
      <c r="L86" s="4"/>
    </row>
    <row r="87" spans="1:12" ht="14.25" thickTop="1" thickBot="1" x14ac:dyDescent="0.25">
      <c r="A87" s="10" t="s">
        <v>60</v>
      </c>
      <c r="B87" s="77"/>
      <c r="L87" s="4"/>
    </row>
  </sheetData>
  <sortState ref="A2:K86">
    <sortCondition ref="C2:C86"/>
    <sortCondition ref="A2:A86"/>
  </sortState>
  <conditionalFormatting sqref="G2:K86">
    <cfRule type="cellIs" dxfId="1" priority="1" operator="equal">
      <formula>0</formula>
    </cfRule>
  </conditionalFormatting>
  <dataValidations count="2">
    <dataValidation type="list" showInputMessage="1" showErrorMessage="1" sqref="C2:C86" xr:uid="{124AB2BC-86CC-4B23-9BC2-BB9FD1721E5B}">
      <formula1>shoppingNames</formula1>
    </dataValidation>
    <dataValidation type="list" allowBlank="1" showInputMessage="1" showErrorMessage="1" sqref="B2:B86" xr:uid="{719B68A9-48D6-496A-B9EA-4C7B9E5D27A4}">
      <formula1>prepMethods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4F1E-C26E-4F90-A95D-D6E10706BE4A}">
  <dimension ref="A1:E72"/>
  <sheetViews>
    <sheetView zoomScale="85" zoomScaleNormal="85" workbookViewId="0">
      <selection activeCell="Q34" sqref="Q34"/>
    </sheetView>
  </sheetViews>
  <sheetFormatPr defaultRowHeight="12.75" x14ac:dyDescent="0.2"/>
  <cols>
    <col min="1" max="1" width="19.140625" style="1" bestFit="1" customWidth="1"/>
    <col min="2" max="3" width="6" style="2" bestFit="1" customWidth="1"/>
    <col min="4" max="4" width="6.42578125" style="2" bestFit="1" customWidth="1"/>
    <col min="5" max="5" width="14.42578125" style="2" bestFit="1" customWidth="1"/>
    <col min="6" max="16384" width="9.140625" style="1"/>
  </cols>
  <sheetData>
    <row r="1" spans="1:5" ht="26.25" thickBot="1" x14ac:dyDescent="0.25">
      <c r="A1" s="14" t="s">
        <v>84</v>
      </c>
      <c r="B1" s="15" t="s">
        <v>134</v>
      </c>
      <c r="C1" s="15" t="s">
        <v>135</v>
      </c>
      <c r="D1" s="15" t="s">
        <v>133</v>
      </c>
      <c r="E1" s="15" t="s">
        <v>264</v>
      </c>
    </row>
    <row r="2" spans="1:5" x14ac:dyDescent="0.2">
      <c r="A2" s="27" t="s">
        <v>103</v>
      </c>
      <c r="B2" s="30">
        <f>SUMIF(support!C:C,A2,support!I:I)</f>
        <v>0</v>
      </c>
      <c r="C2" s="31">
        <f>SUMIF(support!C:C,A2,support!J:J)</f>
        <v>0</v>
      </c>
      <c r="D2" s="31">
        <f>SUMIF(support!C:C,A2,support!K:K)</f>
        <v>4.25</v>
      </c>
      <c r="E2" s="32"/>
    </row>
    <row r="3" spans="1:5" x14ac:dyDescent="0.2">
      <c r="A3" s="28" t="s">
        <v>58</v>
      </c>
      <c r="B3" s="33">
        <f>SUMIF(support!C:C,A3,support!I:I)</f>
        <v>3.7333412732584614E-2</v>
      </c>
      <c r="C3" s="3">
        <f>SUMIF(support!C:C,A3,support!J:J)</f>
        <v>0</v>
      </c>
      <c r="D3" s="3">
        <f>SUMIF(support!C:C,A3,support!K:K)</f>
        <v>0</v>
      </c>
      <c r="E3" s="34"/>
    </row>
    <row r="4" spans="1:5" x14ac:dyDescent="0.2">
      <c r="A4" s="28" t="s">
        <v>2</v>
      </c>
      <c r="B4" s="33">
        <f>SUMIF(support!C:C,A4,support!I:I)</f>
        <v>1.0954999999999999</v>
      </c>
      <c r="C4" s="3">
        <f>SUMIF(support!C:C,A4,support!J:J)</f>
        <v>1.77441177375</v>
      </c>
      <c r="D4" s="3">
        <f>SUMIF(support!C:C,A4,support!K:K)</f>
        <v>0</v>
      </c>
      <c r="E4" s="34"/>
    </row>
    <row r="5" spans="1:5" x14ac:dyDescent="0.2">
      <c r="A5" s="28" t="s">
        <v>76</v>
      </c>
      <c r="B5" s="33">
        <f>SUMIF(support!C:C,A5,support!I:I)</f>
        <v>2.8554166666666672</v>
      </c>
      <c r="C5" s="3">
        <f>SUMIF(support!C:C,A5,support!J:J)</f>
        <v>0.59147059125000001</v>
      </c>
      <c r="D5" s="3">
        <f>SUMIF(support!C:C,A5,support!K:K)</f>
        <v>21.25</v>
      </c>
      <c r="E5" s="34"/>
    </row>
    <row r="6" spans="1:5" x14ac:dyDescent="0.2">
      <c r="A6" s="28" t="s">
        <v>274</v>
      </c>
      <c r="B6" s="33">
        <f>SUMIF(support!C:C,A6,support!I:I)</f>
        <v>0</v>
      </c>
      <c r="C6" s="3">
        <f>SUMIF(support!C:C,A6,support!J:J)</f>
        <v>0.47317647299999999</v>
      </c>
      <c r="D6" s="3">
        <f>SUMIF(support!C:C,A6,support!K:K)</f>
        <v>0</v>
      </c>
      <c r="E6" s="34"/>
    </row>
    <row r="7" spans="1:5" s="38" customFormat="1" x14ac:dyDescent="0.2">
      <c r="A7" s="28" t="s">
        <v>248</v>
      </c>
      <c r="B7" s="33">
        <f>SUMIF(support!C:C,A7,support!I:I)</f>
        <v>0</v>
      </c>
      <c r="C7" s="3">
        <f>SUMIF(support!C:C,A7,support!J:J)</f>
        <v>0</v>
      </c>
      <c r="D7" s="3">
        <f>SUMIF(support!C:C,A7,support!K:K)</f>
        <v>3</v>
      </c>
      <c r="E7" s="34"/>
    </row>
    <row r="8" spans="1:5" x14ac:dyDescent="0.2">
      <c r="A8" s="28" t="s">
        <v>75</v>
      </c>
      <c r="B8" s="33">
        <f>SUMIF(support!C:C,A8,support!I:I)</f>
        <v>0</v>
      </c>
      <c r="C8" s="3">
        <f>SUMIF(support!C:C,A8,support!J:J)</f>
        <v>0</v>
      </c>
      <c r="D8" s="3">
        <f>SUMIF(support!C:C,A8,support!K:K)</f>
        <v>29.25</v>
      </c>
      <c r="E8" s="34"/>
    </row>
    <row r="9" spans="1:5" x14ac:dyDescent="0.2">
      <c r="A9" s="28" t="s">
        <v>92</v>
      </c>
      <c r="B9" s="33">
        <f>SUMIF(support!C:C,A9,support!I:I)</f>
        <v>0</v>
      </c>
      <c r="C9" s="3">
        <f>SUMIF(support!C:C,A9,support!J:J)</f>
        <v>0</v>
      </c>
      <c r="D9" s="3">
        <f>SUMIF(support!C:C,A9,support!K:K)</f>
        <v>0</v>
      </c>
      <c r="E9" s="34"/>
    </row>
    <row r="10" spans="1:5" s="38" customFormat="1" x14ac:dyDescent="0.2">
      <c r="A10" s="28" t="s">
        <v>137</v>
      </c>
      <c r="B10" s="33">
        <f>SUMIF(support!C:C,A10,support!I:I)</f>
        <v>0</v>
      </c>
      <c r="C10" s="3">
        <f>SUMIF(support!C:C,A10,support!J:J)</f>
        <v>5.9147059124999998E-2</v>
      </c>
      <c r="D10" s="3">
        <f>SUMIF(support!C:C,A10,support!K:K)</f>
        <v>0</v>
      </c>
      <c r="E10" s="34"/>
    </row>
    <row r="11" spans="1:5" x14ac:dyDescent="0.2">
      <c r="A11" s="28" t="s">
        <v>120</v>
      </c>
      <c r="B11" s="33">
        <f>SUMIF(support!C:C,A11,support!I:I)</f>
        <v>1.0388910983621014E-2</v>
      </c>
      <c r="C11" s="3">
        <f>SUMIF(support!C:C,A11,support!J:J)</f>
        <v>0</v>
      </c>
      <c r="D11" s="3">
        <f>SUMIF(support!C:C,A11,support!K:K)</f>
        <v>0</v>
      </c>
      <c r="E11" s="34"/>
    </row>
    <row r="12" spans="1:5" x14ac:dyDescent="0.2">
      <c r="A12" s="28" t="s">
        <v>247</v>
      </c>
      <c r="B12" s="33">
        <f>SUMIF(support!C:C,A12,support!I:I)</f>
        <v>0</v>
      </c>
      <c r="C12" s="3">
        <f>SUMIF(support!C:C,A12,support!J:J)</f>
        <v>0</v>
      </c>
      <c r="D12" s="3">
        <f>SUMIF(support!C:C,A12,support!K:K)</f>
        <v>0</v>
      </c>
      <c r="E12" s="34"/>
    </row>
    <row r="13" spans="1:5" x14ac:dyDescent="0.2">
      <c r="A13" s="28" t="s">
        <v>59</v>
      </c>
      <c r="B13" s="33">
        <f>SUMIF(support!C:C,A13,support!I:I)</f>
        <v>2.5666721253651919E-2</v>
      </c>
      <c r="C13" s="3">
        <f>SUMIF(support!C:C,A13,support!J:J)</f>
        <v>0</v>
      </c>
      <c r="D13" s="3">
        <f>SUMIF(support!C:C,A13,support!K:K)</f>
        <v>0</v>
      </c>
      <c r="E13" s="34"/>
    </row>
    <row r="14" spans="1:5" x14ac:dyDescent="0.2">
      <c r="A14" s="28" t="s">
        <v>10</v>
      </c>
      <c r="B14" s="33">
        <f>SUMIF(support!C:C,A14,support!I:I)</f>
        <v>4.2000089324157684E-2</v>
      </c>
      <c r="C14" s="3">
        <f>SUMIF(support!C:C,A14,support!J:J)</f>
        <v>0</v>
      </c>
      <c r="D14" s="3">
        <f>SUMIF(support!C:C,A14,support!K:K)</f>
        <v>0</v>
      </c>
      <c r="E14" s="34"/>
    </row>
    <row r="15" spans="1:5" x14ac:dyDescent="0.2">
      <c r="A15" s="28" t="s">
        <v>87</v>
      </c>
      <c r="B15" s="33">
        <f>SUMIF(support!C:C,A15,support!I:I)</f>
        <v>0</v>
      </c>
      <c r="C15" s="3">
        <f>SUMIF(support!C:C,A15,support!J:J)</f>
        <v>7.7630515101562492E-2</v>
      </c>
      <c r="D15" s="3">
        <f>SUMIF(support!C:C,A15,support!K:K)</f>
        <v>0</v>
      </c>
      <c r="E15" s="34"/>
    </row>
    <row r="16" spans="1:5" s="38" customFormat="1" x14ac:dyDescent="0.2">
      <c r="A16" s="28" t="s">
        <v>119</v>
      </c>
      <c r="B16" s="33">
        <f>SUMIF(support!C:C,A16,support!I:I)</f>
        <v>1.1666691478932692E-3</v>
      </c>
      <c r="C16" s="3">
        <f>SUMIF(support!C:C,A16,support!J:J)</f>
        <v>0</v>
      </c>
      <c r="D16" s="3">
        <f>SUMIF(support!C:C,A16,support!K:K)</f>
        <v>0</v>
      </c>
      <c r="E16" s="34"/>
    </row>
    <row r="17" spans="1:5" x14ac:dyDescent="0.2">
      <c r="A17" s="28" t="s">
        <v>112</v>
      </c>
      <c r="B17" s="33">
        <f>SUMIF(support!C:C,A17,support!I:I)</f>
        <v>0.23843748639447968</v>
      </c>
      <c r="C17" s="3">
        <f>SUMIF(support!C:C,A17,support!J:J)</f>
        <v>0</v>
      </c>
      <c r="D17" s="3">
        <f>SUMIF(support!C:C,A17,support!K:K)</f>
        <v>0</v>
      </c>
      <c r="E17" s="34"/>
    </row>
    <row r="18" spans="1:5" x14ac:dyDescent="0.2">
      <c r="A18" s="28" t="s">
        <v>113</v>
      </c>
      <c r="B18" s="33">
        <f>SUMIF(support!C:C,A18,support!I:I)</f>
        <v>0.70699995965775986</v>
      </c>
      <c r="C18" s="3">
        <f>SUMIF(support!C:C,A18,support!J:J)</f>
        <v>0</v>
      </c>
      <c r="D18" s="3">
        <f>SUMIF(support!C:C,A18,support!K:K)</f>
        <v>0</v>
      </c>
      <c r="E18" s="34"/>
    </row>
    <row r="19" spans="1:5" x14ac:dyDescent="0.2">
      <c r="A19" s="28" t="s">
        <v>315</v>
      </c>
      <c r="B19" s="33">
        <f>SUMIF(support!C:C,A19,support!I:I)</f>
        <v>1.0587499395864968</v>
      </c>
      <c r="C19" s="3">
        <f>SUMIF(support!C:C,A19,support!J:J)</f>
        <v>0</v>
      </c>
      <c r="D19" s="3">
        <f>SUMIF(support!C:C,A19,support!K:K)</f>
        <v>0</v>
      </c>
      <c r="E19" s="34"/>
    </row>
    <row r="20" spans="1:5" x14ac:dyDescent="0.2">
      <c r="A20" s="28" t="s">
        <v>97</v>
      </c>
      <c r="B20" s="33">
        <f>SUMIF(support!C:C,A20,support!I:I)</f>
        <v>0</v>
      </c>
      <c r="C20" s="3">
        <f>SUMIF(support!C:C,A20,support!J:J)</f>
        <v>0</v>
      </c>
      <c r="D20" s="3">
        <f>SUMIF(support!C:C,A20,support!K:K)</f>
        <v>0</v>
      </c>
      <c r="E20" s="34"/>
    </row>
    <row r="21" spans="1:5" x14ac:dyDescent="0.2">
      <c r="A21" s="28" t="s">
        <v>91</v>
      </c>
      <c r="B21" s="33">
        <f>SUMIF(support!C:C,A21,support!I:I)</f>
        <v>0</v>
      </c>
      <c r="C21" s="3">
        <f>SUMIF(support!C:C,A21,support!J:J)</f>
        <v>0</v>
      </c>
      <c r="D21" s="3">
        <f>SUMIF(support!C:C,A21,support!K:K)</f>
        <v>0</v>
      </c>
      <c r="E21" s="34"/>
    </row>
    <row r="22" spans="1:5" x14ac:dyDescent="0.2">
      <c r="A22" s="28" t="s">
        <v>104</v>
      </c>
      <c r="B22" s="33">
        <f>SUMIF(support!C:C,A22,support!I:I)</f>
        <v>0</v>
      </c>
      <c r="C22" s="3">
        <f>SUMIF(support!C:C,A22,support!J:J)</f>
        <v>0</v>
      </c>
      <c r="D22" s="3">
        <f>SUMIF(support!C:C,A22,support!K:K)</f>
        <v>2.5</v>
      </c>
      <c r="E22" s="34"/>
    </row>
    <row r="23" spans="1:5" x14ac:dyDescent="0.2">
      <c r="A23" s="28" t="s">
        <v>105</v>
      </c>
      <c r="B23" s="33">
        <f>SUMIF(support!C:C,A23,support!I:I)</f>
        <v>0</v>
      </c>
      <c r="C23" s="3">
        <f>SUMIF(support!C:C,A23,support!J:J)</f>
        <v>0</v>
      </c>
      <c r="D23" s="3">
        <f>SUMIF(support!C:C,A23,support!K:K)</f>
        <v>2.5</v>
      </c>
      <c r="E23" s="34"/>
    </row>
    <row r="24" spans="1:5" x14ac:dyDescent="0.2">
      <c r="A24" s="28" t="s">
        <v>11</v>
      </c>
      <c r="B24" s="33">
        <f>SUMIF(support!C:C,A24,support!I:I)</f>
        <v>2.5000053169141483E-2</v>
      </c>
      <c r="C24" s="3">
        <f>SUMIF(support!C:C,A24,support!J:J)</f>
        <v>0</v>
      </c>
      <c r="D24" s="3">
        <f>SUMIF(support!C:C,A24,support!K:K)</f>
        <v>0</v>
      </c>
      <c r="E24" s="34"/>
    </row>
    <row r="25" spans="1:5" x14ac:dyDescent="0.2">
      <c r="A25" s="28" t="s">
        <v>80</v>
      </c>
      <c r="B25" s="33">
        <f>SUMIF(support!C:C,A25,support!I:I)</f>
        <v>0</v>
      </c>
      <c r="C25" s="3">
        <f>SUMIF(support!C:C,A25,support!J:J)</f>
        <v>0</v>
      </c>
      <c r="D25" s="3">
        <f>SUMIF(support!C:C,A25,support!K:K)</f>
        <v>32.25</v>
      </c>
      <c r="E25" s="34"/>
    </row>
    <row r="26" spans="1:5" x14ac:dyDescent="0.2">
      <c r="A26" s="28" t="s">
        <v>81</v>
      </c>
      <c r="B26" s="33">
        <f>SUMIF(support!C:C,A26,support!I:I)</f>
        <v>0</v>
      </c>
      <c r="C26" s="3">
        <f>SUMIF(support!C:C,A26,support!J:J)</f>
        <v>0.36966911953125003</v>
      </c>
      <c r="D26" s="3">
        <f>SUMIF(support!C:C,A26,support!K:K)</f>
        <v>0</v>
      </c>
      <c r="E26" s="34"/>
    </row>
    <row r="27" spans="1:5" x14ac:dyDescent="0.2">
      <c r="A27" s="28" t="s">
        <v>290</v>
      </c>
      <c r="B27" s="33">
        <f>SUMIF(support!C:C,A27,support!I:I)</f>
        <v>0</v>
      </c>
      <c r="C27" s="3">
        <f>SUMIF(support!C:C,A27,support!J:J)</f>
        <v>0.1478676478125</v>
      </c>
      <c r="D27" s="3">
        <f>SUMIF(support!C:C,A27,support!K:K)</f>
        <v>0</v>
      </c>
      <c r="E27" s="39" t="s">
        <v>291</v>
      </c>
    </row>
    <row r="28" spans="1:5" x14ac:dyDescent="0.2">
      <c r="A28" s="28" t="s">
        <v>268</v>
      </c>
      <c r="B28" s="33">
        <f>SUMIF(support!C:C,A28,support!I:I)</f>
        <v>0</v>
      </c>
      <c r="C28" s="3">
        <f>SUMIF(support!C:C,A28,support!J:J)</f>
        <v>0</v>
      </c>
      <c r="D28" s="3">
        <f>SUMIF(support!C:C,A28,support!K:K)</f>
        <v>1.25</v>
      </c>
      <c r="E28" s="34" t="s">
        <v>269</v>
      </c>
    </row>
    <row r="29" spans="1:5" x14ac:dyDescent="0.2">
      <c r="A29" s="28" t="s">
        <v>249</v>
      </c>
      <c r="B29" s="33">
        <f>SUMIF(support!C:C,A29,support!I:I)</f>
        <v>0.35677506064199999</v>
      </c>
      <c r="C29" s="3">
        <f>SUMIF(support!C:C,A29,support!J:J)</f>
        <v>0</v>
      </c>
      <c r="D29" s="3">
        <f>SUMIF(support!C:C,A29,support!K:K)</f>
        <v>0</v>
      </c>
      <c r="E29" s="34"/>
    </row>
    <row r="30" spans="1:5" x14ac:dyDescent="0.2">
      <c r="A30" s="28" t="s">
        <v>56</v>
      </c>
      <c r="B30" s="33">
        <f>SUMIF(support!C:C,A30,support!I:I)</f>
        <v>0</v>
      </c>
      <c r="C30" s="3">
        <f>SUMIF(support!C:C,A30,support!J:J)</f>
        <v>0</v>
      </c>
      <c r="D30" s="3">
        <f>SUMIF(support!C:C,A30,support!K:K)</f>
        <v>2.5</v>
      </c>
      <c r="E30" s="34"/>
    </row>
    <row r="31" spans="1:5" s="38" customFormat="1" x14ac:dyDescent="0.2">
      <c r="A31" s="28" t="s">
        <v>93</v>
      </c>
      <c r="B31" s="33">
        <f>SUMIF(support!C:C,A31,support!I:I)</f>
        <v>0</v>
      </c>
      <c r="C31" s="3">
        <f>SUMIF(support!C:C,A31,support!J:J)</f>
        <v>0</v>
      </c>
      <c r="D31" s="3">
        <f>SUMIF(support!C:C,A31,support!K:K)</f>
        <v>0</v>
      </c>
      <c r="E31" s="34"/>
    </row>
    <row r="32" spans="1:5" x14ac:dyDescent="0.2">
      <c r="A32" s="28" t="s">
        <v>240</v>
      </c>
      <c r="B32" s="33">
        <f>SUMIF(support!C:C,A32,support!I:I)</f>
        <v>0</v>
      </c>
      <c r="C32" s="3">
        <f>SUMIF(support!C:C,A32,support!J:J)</f>
        <v>1.84834559765625E-2</v>
      </c>
      <c r="D32" s="3">
        <f>SUMIF(support!C:C,A32,support!K:K)</f>
        <v>0</v>
      </c>
      <c r="E32" s="34"/>
    </row>
    <row r="33" spans="1:5" x14ac:dyDescent="0.2">
      <c r="A33" s="28" t="s">
        <v>16</v>
      </c>
      <c r="B33" s="33">
        <f>SUMIF(support!C:C,A33,support!I:I)</f>
        <v>2.5666721253651922E-2</v>
      </c>
      <c r="C33" s="3">
        <f>SUMIF(support!C:C,A33,support!J:J)</f>
        <v>0</v>
      </c>
      <c r="D33" s="3">
        <f>SUMIF(support!C:C,A33,support!K:K)</f>
        <v>0</v>
      </c>
      <c r="E33" s="34"/>
    </row>
    <row r="34" spans="1:5" s="38" customFormat="1" x14ac:dyDescent="0.2">
      <c r="A34" s="28" t="s">
        <v>15</v>
      </c>
      <c r="B34" s="33">
        <f>SUMIF(support!C:C,A34,support!I:I)</f>
        <v>6.3000133986236537E-2</v>
      </c>
      <c r="C34" s="3">
        <f>SUMIF(support!C:C,A34,support!J:J)</f>
        <v>0</v>
      </c>
      <c r="D34" s="3">
        <f>SUMIF(support!C:C,A34,support!K:K)</f>
        <v>0</v>
      </c>
      <c r="E34" s="34"/>
    </row>
    <row r="35" spans="1:5" x14ac:dyDescent="0.2">
      <c r="A35" s="28" t="s">
        <v>3</v>
      </c>
      <c r="B35" s="33">
        <f>SUMIF(support!C:C,A35,support!I:I)</f>
        <v>1.7850000000000001</v>
      </c>
      <c r="C35" s="3">
        <f>SUMIF(support!C:C,A35,support!J:J)</f>
        <v>0</v>
      </c>
      <c r="D35" s="3">
        <f>SUMIF(support!C:C,A35,support!K:K)</f>
        <v>0</v>
      </c>
      <c r="E35" s="34"/>
    </row>
    <row r="36" spans="1:5" x14ac:dyDescent="0.2">
      <c r="A36" s="28" t="s">
        <v>246</v>
      </c>
      <c r="B36" s="33">
        <f>SUMIF(support!C:C,A36,support!I:I)</f>
        <v>0</v>
      </c>
      <c r="C36" s="3">
        <f>SUMIF(support!C:C,A36,support!J:J)</f>
        <v>3.6966911953125001E-2</v>
      </c>
      <c r="D36" s="3">
        <f>SUMIF(support!C:C,A36,support!K:K)</f>
        <v>1.25</v>
      </c>
      <c r="E36" s="34"/>
    </row>
    <row r="37" spans="1:5" x14ac:dyDescent="0.2">
      <c r="A37" s="28" t="s">
        <v>250</v>
      </c>
      <c r="B37" s="33">
        <f>SUMIF(support!C:C,A37,support!I:I)</f>
        <v>0</v>
      </c>
      <c r="C37" s="3">
        <f>SUMIF(support!C:C,A37,support!J:J)</f>
        <v>0</v>
      </c>
      <c r="D37" s="3">
        <f>SUMIF(support!C:C,A37,support!K:K)</f>
        <v>0</v>
      </c>
      <c r="E37" s="34"/>
    </row>
    <row r="38" spans="1:5" x14ac:dyDescent="0.2">
      <c r="A38" s="28" t="s">
        <v>267</v>
      </c>
      <c r="B38" s="33">
        <f>SUMIF(support!C:C,A38,support!I:I)</f>
        <v>0</v>
      </c>
      <c r="C38" s="3">
        <f>SUMIF(support!C:C,A38,support!J:J)</f>
        <v>0.25</v>
      </c>
      <c r="D38" s="3">
        <f>SUMIF(support!C:C,A38,support!K:K)</f>
        <v>0</v>
      </c>
      <c r="E38" s="34"/>
    </row>
    <row r="39" spans="1:5" s="38" customFormat="1" x14ac:dyDescent="0.2">
      <c r="A39" s="28" t="s">
        <v>71</v>
      </c>
      <c r="B39" s="33">
        <f>SUMIF(support!C:C,A39,support!I:I)</f>
        <v>0</v>
      </c>
      <c r="C39" s="3">
        <f>SUMIF(support!C:C,A39,support!J:J)</f>
        <v>4.8056985539062499E-2</v>
      </c>
      <c r="D39" s="3">
        <f>SUMIF(support!C:C,A39,support!K:K)</f>
        <v>0</v>
      </c>
      <c r="E39" s="34"/>
    </row>
    <row r="40" spans="1:5" s="38" customFormat="1" x14ac:dyDescent="0.2">
      <c r="A40" s="28" t="s">
        <v>88</v>
      </c>
      <c r="B40" s="33">
        <f>SUMIF(support!C:C,A40,support!I:I)</f>
        <v>0</v>
      </c>
      <c r="C40" s="3">
        <f>SUMIF(support!C:C,A40,support!J:J)</f>
        <v>5.9147059124999998E-2</v>
      </c>
      <c r="D40" s="3">
        <f>SUMIF(support!C:C,A40,support!K:K)</f>
        <v>0</v>
      </c>
      <c r="E40" s="34"/>
    </row>
    <row r="41" spans="1:5" x14ac:dyDescent="0.2">
      <c r="A41" s="28" t="s">
        <v>53</v>
      </c>
      <c r="B41" s="33">
        <f>SUMIF(support!C:C,A41,support!I:I)</f>
        <v>0</v>
      </c>
      <c r="C41" s="3">
        <f>SUMIF(support!C:C,A41,support!J:J)</f>
        <v>0.50275000256250002</v>
      </c>
      <c r="D41" s="3">
        <f>SUMIF(support!C:C,A41,support!K:K)</f>
        <v>0</v>
      </c>
      <c r="E41" s="34"/>
    </row>
    <row r="42" spans="1:5" x14ac:dyDescent="0.2">
      <c r="A42" s="28" t="s">
        <v>89</v>
      </c>
      <c r="B42" s="33">
        <f>SUMIF(support!C:C,A42,support!I:I)</f>
        <v>0</v>
      </c>
      <c r="C42" s="3">
        <f>SUMIF(support!C:C,A42,support!J:J)</f>
        <v>5.9147059124999998E-2</v>
      </c>
      <c r="D42" s="3">
        <f>SUMIF(support!C:C,A42,support!K:K)</f>
        <v>0</v>
      </c>
      <c r="E42" s="34"/>
    </row>
    <row r="43" spans="1:5" x14ac:dyDescent="0.2">
      <c r="A43" s="28" t="s">
        <v>77</v>
      </c>
      <c r="B43" s="33">
        <f>SUMIF(support!C:C,A43,support!I:I)</f>
        <v>4.5877823562874998</v>
      </c>
      <c r="C43" s="3">
        <f>SUMIF(support!C:C,A43,support!J:J)</f>
        <v>0</v>
      </c>
      <c r="D43" s="3">
        <f>SUMIF(support!C:C,A43,support!K:K)</f>
        <v>0</v>
      </c>
      <c r="E43" s="34"/>
    </row>
    <row r="44" spans="1:5" x14ac:dyDescent="0.2">
      <c r="A44" s="28" t="s">
        <v>118</v>
      </c>
      <c r="B44" s="33">
        <f>SUMIF(support!C:C,A44,support!I:I)</f>
        <v>7.3333489296148356E-3</v>
      </c>
      <c r="C44" s="3">
        <f>SUMIF(support!C:C,A44,support!J:J)</f>
        <v>0</v>
      </c>
      <c r="D44" s="3">
        <f>SUMIF(support!C:C,A44,support!K:K)</f>
        <v>0</v>
      </c>
      <c r="E44" s="34"/>
    </row>
    <row r="45" spans="1:5" x14ac:dyDescent="0.2">
      <c r="A45" s="28" t="s">
        <v>128</v>
      </c>
      <c r="B45" s="33">
        <f>SUMIF(support!C:C,A45,support!I:I)</f>
        <v>0</v>
      </c>
      <c r="C45" s="3">
        <f>SUMIF(support!C:C,A45,support!J:J)</f>
        <v>0.70976470949999992</v>
      </c>
      <c r="D45" s="3">
        <f>SUMIF(support!C:C,A45,support!K:K)</f>
        <v>0</v>
      </c>
      <c r="E45" s="34"/>
    </row>
    <row r="46" spans="1:5" x14ac:dyDescent="0.2">
      <c r="A46" s="28" t="s">
        <v>141</v>
      </c>
      <c r="B46" s="33">
        <f>SUMIF(support!C:C,A46,support!I:I)</f>
        <v>0</v>
      </c>
      <c r="C46" s="3">
        <f>SUMIF(support!C:C,A46,support!J:J)</f>
        <v>0.23658823649999999</v>
      </c>
      <c r="D46" s="3">
        <f>SUMIF(support!C:C,A46,support!K:K)</f>
        <v>0</v>
      </c>
      <c r="E46" s="34"/>
    </row>
    <row r="47" spans="1:5" x14ac:dyDescent="0.2">
      <c r="A47" s="28" t="s">
        <v>78</v>
      </c>
      <c r="B47" s="33">
        <f>SUMIF(support!C:C,A47,support!I:I)</f>
        <v>6.4749999999999996</v>
      </c>
      <c r="C47" s="3">
        <f>SUMIF(support!C:C,A47,support!J:J)</f>
        <v>0</v>
      </c>
      <c r="D47" s="3">
        <f>SUMIF(support!C:C,A47,support!K:K)</f>
        <v>0</v>
      </c>
      <c r="E47" s="34"/>
    </row>
    <row r="48" spans="1:5" x14ac:dyDescent="0.2">
      <c r="A48" s="28" t="s">
        <v>278</v>
      </c>
      <c r="B48" s="33">
        <f>SUMIF(support!C:C,A48,support!I:I)</f>
        <v>0</v>
      </c>
      <c r="C48" s="3">
        <f>SUMIF(support!C:C,A48,support!J:J)</f>
        <v>0</v>
      </c>
      <c r="D48" s="3">
        <f>SUMIF(support!C:C,A48,support!K:K)</f>
        <v>0.25</v>
      </c>
      <c r="E48" s="34"/>
    </row>
    <row r="49" spans="1:5" x14ac:dyDescent="0.2">
      <c r="A49" s="28" t="s">
        <v>293</v>
      </c>
      <c r="B49" s="33">
        <f>SUMIF(support!C:C,A49,support!I:I)</f>
        <v>0</v>
      </c>
      <c r="C49" s="3">
        <f>SUMIF(support!C:C,A49,support!J:J)</f>
        <v>3.6966911953125001E-2</v>
      </c>
      <c r="D49" s="3">
        <f>SUMIF(support!C:C,A49,support!K:K)</f>
        <v>0</v>
      </c>
      <c r="E49" s="34"/>
    </row>
    <row r="50" spans="1:5" s="38" customFormat="1" x14ac:dyDescent="0.2">
      <c r="A50" s="28" t="s">
        <v>12</v>
      </c>
      <c r="B50" s="33">
        <f>SUMIF(support!C:C,A50,support!I:I)</f>
        <v>4.5833430810092723E-2</v>
      </c>
      <c r="C50" s="3">
        <f>SUMIF(support!C:C,A50,support!J:J)</f>
        <v>0</v>
      </c>
      <c r="D50" s="3">
        <f>SUMIF(support!C:C,A50,support!K:K)</f>
        <v>0</v>
      </c>
      <c r="E50" s="34"/>
    </row>
    <row r="51" spans="1:5" x14ac:dyDescent="0.2">
      <c r="A51" s="28" t="s">
        <v>259</v>
      </c>
      <c r="B51" s="33">
        <f>SUMIF(support!C:C,A51,support!I:I)</f>
        <v>0</v>
      </c>
      <c r="C51" s="3">
        <f>SUMIF(support!C:C,A51,support!J:J)</f>
        <v>9.2417279882812495E-2</v>
      </c>
      <c r="D51" s="3">
        <f>SUMIF(support!C:C,A51,support!K:K)</f>
        <v>0</v>
      </c>
      <c r="E51" s="34"/>
    </row>
    <row r="52" spans="1:5" x14ac:dyDescent="0.2">
      <c r="A52" s="28" t="s">
        <v>106</v>
      </c>
      <c r="B52" s="33">
        <f>SUMIF(support!C:C,A52,support!I:I)</f>
        <v>0.75</v>
      </c>
      <c r="C52" s="3">
        <f>SUMIF(support!C:C,A52,support!J:J)</f>
        <v>0</v>
      </c>
      <c r="D52" s="3">
        <f>SUMIF(support!C:C,A52,support!K:K)</f>
        <v>14.25</v>
      </c>
      <c r="E52" s="34"/>
    </row>
    <row r="53" spans="1:5" x14ac:dyDescent="0.2">
      <c r="A53" s="28" t="s">
        <v>138</v>
      </c>
      <c r="B53" s="33">
        <f>SUMIF(support!C:C,A53,support!I:I)</f>
        <v>0</v>
      </c>
      <c r="C53" s="3">
        <f>SUMIF(support!C:C,A53,support!J:J)</f>
        <v>5.9147059124999998E-2</v>
      </c>
      <c r="D53" s="3">
        <f>SUMIF(support!C:C,A53,support!K:K)</f>
        <v>0</v>
      </c>
      <c r="E53" s="39" t="s">
        <v>279</v>
      </c>
    </row>
    <row r="54" spans="1:5" s="38" customFormat="1" x14ac:dyDescent="0.2">
      <c r="A54" s="28" t="s">
        <v>257</v>
      </c>
      <c r="B54" s="33">
        <f>SUMIF(support!C:C,A54,support!I:I)</f>
        <v>0</v>
      </c>
      <c r="C54" s="3">
        <f>SUMIF(support!C:C,A54,support!J:J)</f>
        <v>4.4360294343749995E-2</v>
      </c>
      <c r="D54" s="3">
        <f>SUMIF(support!C:C,A54,support!K:K)</f>
        <v>0</v>
      </c>
      <c r="E54" s="34"/>
    </row>
    <row r="55" spans="1:5" x14ac:dyDescent="0.2">
      <c r="A55" s="28" t="s">
        <v>260</v>
      </c>
      <c r="B55" s="33">
        <f>SUMIF(support!C:C,A55,support!I:I)</f>
        <v>0</v>
      </c>
      <c r="C55" s="3">
        <f>SUMIF(support!C:C,A55,support!J:J)</f>
        <v>4.4360294343749995E-2</v>
      </c>
      <c r="D55" s="3">
        <f>SUMIF(support!C:C,A55,support!K:K)</f>
        <v>0</v>
      </c>
      <c r="E55" s="34"/>
    </row>
    <row r="56" spans="1:5" s="38" customFormat="1" x14ac:dyDescent="0.2">
      <c r="A56" s="28" t="s">
        <v>265</v>
      </c>
      <c r="B56" s="33">
        <f>SUMIF(support!C:C,A56,support!I:I)</f>
        <v>0</v>
      </c>
      <c r="C56" s="3">
        <f>SUMIF(support!C:C,A56,support!J:J)</f>
        <v>0</v>
      </c>
      <c r="D56" s="3">
        <f>SUMIF(support!C:C,A56,support!K:K)</f>
        <v>3.75</v>
      </c>
      <c r="E56" s="34" t="s">
        <v>266</v>
      </c>
    </row>
    <row r="57" spans="1:5" x14ac:dyDescent="0.2">
      <c r="A57" s="28" t="s">
        <v>243</v>
      </c>
      <c r="B57" s="33">
        <f>SUMIF(support!C:C,A57,support!I:I)</f>
        <v>0</v>
      </c>
      <c r="C57" s="3">
        <f>SUMIF(support!C:C,A57,support!J:J)</f>
        <v>0</v>
      </c>
      <c r="D57" s="3">
        <f>SUMIF(support!C:C,A57,support!K:K)</f>
        <v>2</v>
      </c>
      <c r="E57" s="34"/>
    </row>
    <row r="58" spans="1:5" s="38" customFormat="1" x14ac:dyDescent="0.2">
      <c r="A58" s="28" t="s">
        <v>99</v>
      </c>
      <c r="B58" s="33">
        <f>SUMIF(support!C:C,A58,support!I:I)</f>
        <v>0</v>
      </c>
      <c r="C58" s="3">
        <f>SUMIF(support!C:C,A58,support!J:J)</f>
        <v>0</v>
      </c>
      <c r="D58" s="3">
        <f>SUMIF(support!C:C,A58,support!K:K)</f>
        <v>5.75</v>
      </c>
      <c r="E58" s="34"/>
    </row>
    <row r="59" spans="1:5" x14ac:dyDescent="0.2">
      <c r="A59" s="28" t="s">
        <v>54</v>
      </c>
      <c r="B59" s="33">
        <f>SUMIF(support!C:C,A59,support!I:I)</f>
        <v>0</v>
      </c>
      <c r="C59" s="3">
        <f>SUMIF(support!C:C,A59,support!J:J)</f>
        <v>0.41402941387499997</v>
      </c>
      <c r="D59" s="3">
        <f>SUMIF(support!C:C,A59,support!K:K)</f>
        <v>6.5</v>
      </c>
      <c r="E59" s="34"/>
    </row>
    <row r="60" spans="1:5" x14ac:dyDescent="0.2">
      <c r="A60" s="28" t="s">
        <v>130</v>
      </c>
      <c r="B60" s="33">
        <f>SUMIF(support!C:C,A60,support!I:I)</f>
        <v>0</v>
      </c>
      <c r="C60" s="3">
        <f>SUMIF(support!C:C,A60,support!J:J)</f>
        <v>0</v>
      </c>
      <c r="D60" s="3">
        <f>SUMIF(support!C:C,A60,support!K:K)</f>
        <v>4.75</v>
      </c>
      <c r="E60" s="34"/>
    </row>
    <row r="61" spans="1:5" x14ac:dyDescent="0.2">
      <c r="A61" s="28" t="s">
        <v>142</v>
      </c>
      <c r="B61" s="33">
        <f>SUMIF(support!C:C,A61,support!I:I)</f>
        <v>0</v>
      </c>
      <c r="C61" s="3">
        <f>SUMIF(support!C:C,A61,support!J:J)</f>
        <v>0.53232353212499994</v>
      </c>
      <c r="D61" s="3">
        <f>SUMIF(support!C:C,A61,support!K:K)</f>
        <v>0</v>
      </c>
      <c r="E61" s="34"/>
    </row>
    <row r="62" spans="1:5" x14ac:dyDescent="0.2">
      <c r="A62" s="28" t="s">
        <v>86</v>
      </c>
      <c r="B62" s="33">
        <f>SUMIF(support!C:C,A62,support!I:I)</f>
        <v>0</v>
      </c>
      <c r="C62" s="3">
        <f>SUMIF(support!C:C,A62,support!J:J)</f>
        <v>0</v>
      </c>
      <c r="D62" s="3">
        <f>SUMIF(support!C:C,A62,support!K:K)</f>
        <v>2</v>
      </c>
      <c r="E62" s="34"/>
    </row>
    <row r="63" spans="1:5" x14ac:dyDescent="0.2">
      <c r="A63" s="28" t="s">
        <v>74</v>
      </c>
      <c r="B63" s="33">
        <f>SUMIF(support!C:C,A63,support!I:I)</f>
        <v>2</v>
      </c>
      <c r="C63" s="3">
        <f>SUMIF(support!C:C,A63,support!J:J)</f>
        <v>0</v>
      </c>
      <c r="D63" s="3">
        <f>SUMIF(support!C:C,A63,support!K:K)</f>
        <v>2.25</v>
      </c>
      <c r="E63" s="34"/>
    </row>
    <row r="64" spans="1:5" x14ac:dyDescent="0.2">
      <c r="A64" s="28" t="s">
        <v>82</v>
      </c>
      <c r="B64" s="33">
        <f>SUMIF(support!C:C,A64,support!I:I)</f>
        <v>0</v>
      </c>
      <c r="C64" s="3">
        <f>SUMIF(support!C:C,A64,support!J:J)</f>
        <v>0</v>
      </c>
      <c r="D64" s="3">
        <f>SUMIF(support!C:C,A64,support!K:K)</f>
        <v>0</v>
      </c>
      <c r="E64" s="34"/>
    </row>
    <row r="65" spans="1:5" x14ac:dyDescent="0.2">
      <c r="A65" s="28" t="s">
        <v>69</v>
      </c>
      <c r="B65" s="33">
        <f>SUMIF(support!C:C,A65,support!I:I)</f>
        <v>0</v>
      </c>
      <c r="C65" s="3">
        <f>SUMIF(support!C:C,A65,support!J:J)</f>
        <v>10.769588267250001</v>
      </c>
      <c r="D65" s="3">
        <f>SUMIF(support!C:C,A65,support!K:K)</f>
        <v>0</v>
      </c>
      <c r="E65" s="34"/>
    </row>
    <row r="66" spans="1:5" x14ac:dyDescent="0.2">
      <c r="A66" s="28" t="s">
        <v>70</v>
      </c>
      <c r="B66" s="33">
        <f>SUMIF(support!C:C,A66,support!I:I)</f>
        <v>4.675E-2</v>
      </c>
      <c r="C66" s="3">
        <f>SUMIF(support!C:C,A66,support!J:J)</f>
        <v>0</v>
      </c>
      <c r="D66" s="3">
        <f>SUMIF(support!C:C,A66,support!K:K)</f>
        <v>0</v>
      </c>
      <c r="E66" s="34"/>
    </row>
    <row r="67" spans="1:5" x14ac:dyDescent="0.2">
      <c r="A67" s="28" t="s">
        <v>55</v>
      </c>
      <c r="B67" s="33">
        <f>SUMIF(support!C:C,A67,support!I:I)</f>
        <v>6.1134706117499995</v>
      </c>
      <c r="C67" s="3">
        <f>SUMIF(support!C:C,A67,support!J:J)</f>
        <v>0</v>
      </c>
      <c r="D67" s="3">
        <f>SUMIF(support!C:C,A67,support!K:K)</f>
        <v>0</v>
      </c>
      <c r="E67" s="34"/>
    </row>
    <row r="68" spans="1:5" x14ac:dyDescent="0.2">
      <c r="A68" s="28" t="s">
        <v>83</v>
      </c>
      <c r="B68" s="33">
        <f>SUMIF(support!C:C,A68,support!I:I)</f>
        <v>0</v>
      </c>
      <c r="C68" s="3">
        <f>SUMIF(support!C:C,A68,support!J:J)</f>
        <v>0</v>
      </c>
      <c r="D68" s="3">
        <f>SUMIF(support!C:C,A68,support!K:K)</f>
        <v>13.25</v>
      </c>
      <c r="E68" s="34"/>
    </row>
    <row r="69" spans="1:5" x14ac:dyDescent="0.2">
      <c r="A69" s="28" t="s">
        <v>297</v>
      </c>
      <c r="B69" s="33">
        <f>SUMIF(support!C:C,A69,support!I:I)</f>
        <v>0</v>
      </c>
      <c r="C69" s="3">
        <f>SUMIF(support!C:C,A69,support!J:J)</f>
        <v>1.1829411825</v>
      </c>
      <c r="D69" s="3">
        <f>SUMIF(support!C:C,A69,support!K:K)</f>
        <v>0</v>
      </c>
      <c r="E69" s="34"/>
    </row>
    <row r="70" spans="1:5" x14ac:dyDescent="0.2">
      <c r="A70" s="28" t="s">
        <v>261</v>
      </c>
      <c r="B70" s="33">
        <f>SUMIF(support!C:C,A70,support!I:I)</f>
        <v>0</v>
      </c>
      <c r="C70" s="3">
        <f>SUMIF(support!C:C,A70,support!J:J)</f>
        <v>0</v>
      </c>
      <c r="D70" s="3">
        <f>SUMIF(support!C:C,A70,support!K:K)</f>
        <v>3.75</v>
      </c>
      <c r="E70" s="34"/>
    </row>
    <row r="71" spans="1:5" ht="13.5" thickBot="1" x14ac:dyDescent="0.25">
      <c r="A71" s="29" t="s">
        <v>79</v>
      </c>
      <c r="B71" s="35">
        <f>SUMIF(support!C:C,A71,support!I:I)</f>
        <v>0</v>
      </c>
      <c r="C71" s="36">
        <f>SUMIF(support!C:C,A71,support!J:J)</f>
        <v>1.1829411825</v>
      </c>
      <c r="D71" s="36">
        <f>SUMIF(support!C:C,A71,support!K:K)</f>
        <v>10</v>
      </c>
      <c r="E71" s="37"/>
    </row>
    <row r="72" spans="1:5" ht="13.5" thickBot="1" x14ac:dyDescent="0.25">
      <c r="A72" s="10" t="s">
        <v>132</v>
      </c>
    </row>
  </sheetData>
  <sortState ref="A2:E71">
    <sortCondition ref="A2:A71"/>
  </sortState>
  <conditionalFormatting sqref="B1:D1048576">
    <cfRule type="cellIs" dxfId="0" priority="1" operator="equal">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21</vt:i4>
      </vt:variant>
    </vt:vector>
  </HeadingPairs>
  <TitlesOfParts>
    <vt:vector size="25" baseType="lpstr">
      <vt:lpstr>recipes</vt:lpstr>
      <vt:lpstr>todos</vt:lpstr>
      <vt:lpstr>support</vt:lpstr>
      <vt:lpstr>shopping</vt:lpstr>
      <vt:lpstr>itemGPerQty</vt:lpstr>
      <vt:lpstr>itemMlPerQty</vt:lpstr>
      <vt:lpstr>itemNames</vt:lpstr>
      <vt:lpstr>itemPrepMethods</vt:lpstr>
      <vt:lpstr>prepMethods</vt:lpstr>
      <vt:lpstr>recipe01Scale</vt:lpstr>
      <vt:lpstr>recipe02Scale</vt:lpstr>
      <vt:lpstr>recipe03Scale</vt:lpstr>
      <vt:lpstr>recipe04Scale</vt:lpstr>
      <vt:lpstr>recipe05Scale</vt:lpstr>
      <vt:lpstr>recipe06Scale</vt:lpstr>
      <vt:lpstr>recipe07Scale</vt:lpstr>
      <vt:lpstr>recipe08Scale</vt:lpstr>
      <vt:lpstr>recipe09Scale</vt:lpstr>
      <vt:lpstr>recipe10Scale</vt:lpstr>
      <vt:lpstr>recipe11Scale</vt:lpstr>
      <vt:lpstr>recipe12Scale</vt:lpstr>
      <vt:lpstr>recipe13Scale</vt:lpstr>
      <vt:lpstr>roundTo</vt:lpstr>
      <vt:lpstr>shoppingNames</vt:lpstr>
      <vt:lpstr>unitNames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dc:creator>
  <cp:lastModifiedBy>leonard</cp:lastModifiedBy>
  <cp:lastPrinted>2018-10-22T04:46:37Z</cp:lastPrinted>
  <dcterms:created xsi:type="dcterms:W3CDTF">2018-10-15T07:06:03Z</dcterms:created>
  <dcterms:modified xsi:type="dcterms:W3CDTF">2018-11-04T01:31:03Z</dcterms:modified>
</cp:coreProperties>
</file>