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4462B4A2-9BCE-4970-847A-97A20F3A1418}" xr6:coauthVersionLast="38" xr6:coauthVersionMax="38" xr10:uidLastSave="{00000000-0000-0000-0000-000000000000}"/>
  <bookViews>
    <workbookView xWindow="0" yWindow="0" windowWidth="28770" windowHeight="11520" activeTab="1" xr2:uid="{222B344E-0651-4EE9-BCB8-5C41E8873491}"/>
  </bookViews>
  <sheets>
    <sheet name="recipes" sheetId="2" r:id="rId1"/>
    <sheet name="todos" sheetId="4" r:id="rId2"/>
    <sheet name="support" sheetId="1" r:id="rId3"/>
    <sheet name="shopping" sheetId="3" r:id="rId4"/>
  </sheets>
  <definedNames>
    <definedName name="itemGPerQty">support!$G$2:$G$94</definedName>
    <definedName name="itemMlPerQty">support!$H$2:$H$94</definedName>
    <definedName name="itemNames">support!$A$2:$A$94</definedName>
    <definedName name="itemPrepMethods">support!$B$2:$B$94</definedName>
    <definedName name="prepMethods">support!$Q$2:$Q$3</definedName>
    <definedName name="recipe01Scale">recipes!$F$27</definedName>
    <definedName name="recipe02Scale">recipes!$F$49</definedName>
    <definedName name="recipe03Scale">recipes!$F$112</definedName>
    <definedName name="recipe04Scale">recipes!$F$135</definedName>
    <definedName name="recipe05Scale">recipes!$F$167</definedName>
    <definedName name="recipe06Scale">recipes!$F$199</definedName>
    <definedName name="recipe07Scale">recipes!$F$225</definedName>
    <definedName name="recipe08Scale">recipes!$F$75</definedName>
    <definedName name="recipe09Scale">recipes!$F$284</definedName>
    <definedName name="recipe10Scale">recipes!$F$318</definedName>
    <definedName name="recipe11Scale">recipes!$F$351</definedName>
    <definedName name="recipe12Scale">recipes!$F$251</definedName>
    <definedName name="recipe13Scale">recipes!$F$4</definedName>
    <definedName name="roundTo">support!$O$2</definedName>
    <definedName name="shoppingNames">shopping!$A$2:$A$77</definedName>
    <definedName name="unitNames">support!$M$2:$M$9</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73" i="2" l="1"/>
  <c r="H53" i="1"/>
  <c r="N186" i="2"/>
  <c r="O186" i="2"/>
  <c r="P186" i="2"/>
  <c r="F167" i="2"/>
  <c r="Q186" i="2"/>
  <c r="R186" i="2"/>
  <c r="S186" i="2"/>
  <c r="T186" i="2"/>
  <c r="N276" i="2"/>
  <c r="O276" i="2"/>
  <c r="P276" i="2"/>
  <c r="F251" i="2"/>
  <c r="Q276" i="2"/>
  <c r="M276" i="2"/>
  <c r="R276" i="2"/>
  <c r="S276" i="2"/>
  <c r="T276" i="2"/>
  <c r="K52" i="1"/>
  <c r="J52" i="1"/>
  <c r="I52" i="1"/>
  <c r="H52" i="1"/>
  <c r="G52" i="1"/>
  <c r="N273" i="2"/>
  <c r="O273" i="2"/>
  <c r="P273" i="2"/>
  <c r="Q273" i="2"/>
  <c r="M273" i="2"/>
  <c r="R273" i="2"/>
  <c r="S273" i="2"/>
  <c r="T273" i="2"/>
  <c r="K51" i="1"/>
  <c r="J51" i="1"/>
  <c r="I51" i="1"/>
  <c r="H51" i="1"/>
  <c r="G51" i="1"/>
  <c r="H50" i="1"/>
  <c r="N272" i="2"/>
  <c r="O272" i="2"/>
  <c r="P272" i="2"/>
  <c r="Q272" i="2"/>
  <c r="M272" i="2"/>
  <c r="R272" i="2"/>
  <c r="S272" i="2"/>
  <c r="T272" i="2"/>
  <c r="K50" i="1"/>
  <c r="J50" i="1"/>
  <c r="I50" i="1"/>
  <c r="G50" i="1"/>
  <c r="D53" i="3"/>
  <c r="C53" i="3"/>
  <c r="B53" i="3"/>
  <c r="D52" i="3"/>
  <c r="C52" i="3"/>
  <c r="B52" i="3"/>
  <c r="H63" i="1"/>
  <c r="N8" i="2"/>
  <c r="O8" i="2"/>
  <c r="P8" i="2"/>
  <c r="F4" i="2"/>
  <c r="Q8" i="2"/>
  <c r="R8" i="2"/>
  <c r="S8" i="2"/>
  <c r="T8" i="2"/>
  <c r="K63" i="1"/>
  <c r="D51" i="3"/>
  <c r="J63" i="1"/>
  <c r="C51" i="3"/>
  <c r="I63" i="1"/>
  <c r="B51" i="3"/>
  <c r="AA272" i="2"/>
  <c r="AD272" i="2"/>
  <c r="AC272" i="2"/>
  <c r="AB272" i="2"/>
  <c r="V272" i="2"/>
  <c r="Y272" i="2"/>
  <c r="X272" i="2"/>
  <c r="H6" i="1"/>
  <c r="W272" i="2"/>
  <c r="G6" i="1"/>
  <c r="D272" i="2"/>
  <c r="C272" i="2"/>
  <c r="B272" i="2"/>
  <c r="AA274" i="2"/>
  <c r="AD274" i="2"/>
  <c r="AC274" i="2"/>
  <c r="AB274" i="2"/>
  <c r="V274" i="2"/>
  <c r="Y274" i="2"/>
  <c r="X274" i="2"/>
  <c r="N274" i="2"/>
  <c r="M274" i="2"/>
  <c r="O274" i="2"/>
  <c r="P274" i="2"/>
  <c r="Q274" i="2"/>
  <c r="W274" i="2"/>
  <c r="R274" i="2"/>
  <c r="S274" i="2"/>
  <c r="T274" i="2"/>
  <c r="D274" i="2"/>
  <c r="C274" i="2"/>
  <c r="B274" i="2"/>
  <c r="AA273" i="2"/>
  <c r="AD273" i="2"/>
  <c r="AC273" i="2"/>
  <c r="AB273" i="2"/>
  <c r="V273" i="2"/>
  <c r="Y273" i="2"/>
  <c r="X273" i="2"/>
  <c r="W273" i="2"/>
  <c r="C273" i="2"/>
  <c r="B273" i="2"/>
  <c r="AA275" i="2"/>
  <c r="AD275" i="2"/>
  <c r="AC275" i="2"/>
  <c r="AB275" i="2"/>
  <c r="V275" i="2"/>
  <c r="Y275" i="2"/>
  <c r="X275" i="2"/>
  <c r="N275" i="2"/>
  <c r="M275" i="2"/>
  <c r="O275" i="2"/>
  <c r="P275" i="2"/>
  <c r="Q275" i="2"/>
  <c r="W275" i="2"/>
  <c r="R275" i="2"/>
  <c r="S275" i="2"/>
  <c r="T275" i="2"/>
  <c r="D275" i="2"/>
  <c r="C275" i="2"/>
  <c r="B275" i="2"/>
  <c r="AA276" i="2"/>
  <c r="AD276" i="2"/>
  <c r="AC276" i="2"/>
  <c r="AB276" i="2"/>
  <c r="V276" i="2"/>
  <c r="Y276" i="2"/>
  <c r="X276" i="2"/>
  <c r="W276" i="2"/>
  <c r="D276" i="2"/>
  <c r="C276" i="2"/>
  <c r="B276" i="2"/>
  <c r="H77" i="1"/>
  <c r="N263" i="2"/>
  <c r="O263" i="2"/>
  <c r="P263" i="2"/>
  <c r="Q263" i="2"/>
  <c r="G77" i="1"/>
  <c r="M263" i="2"/>
  <c r="R263" i="2"/>
  <c r="S263" i="2"/>
  <c r="T263" i="2"/>
  <c r="K77" i="1"/>
  <c r="D66" i="3"/>
  <c r="J77" i="1"/>
  <c r="C66" i="3"/>
  <c r="I77" i="1"/>
  <c r="B66" i="3"/>
  <c r="H78" i="1"/>
  <c r="N219" i="2"/>
  <c r="O219" i="2"/>
  <c r="P219" i="2"/>
  <c r="F199" i="2"/>
  <c r="Q219" i="2"/>
  <c r="R219" i="2"/>
  <c r="S219" i="2"/>
  <c r="T219" i="2"/>
  <c r="AA263" i="2"/>
  <c r="AD263" i="2"/>
  <c r="AC263" i="2"/>
  <c r="AB263" i="2"/>
  <c r="V263" i="2"/>
  <c r="Y263" i="2"/>
  <c r="X263" i="2"/>
  <c r="W263" i="2"/>
  <c r="D263" i="2"/>
  <c r="C263" i="2"/>
  <c r="B263" i="2"/>
  <c r="H21" i="1"/>
  <c r="N181" i="2"/>
  <c r="O181" i="2"/>
  <c r="P181" i="2"/>
  <c r="Q181" i="2"/>
  <c r="R181" i="2"/>
  <c r="S181" i="2"/>
  <c r="T181" i="2"/>
  <c r="O260" i="2"/>
  <c r="P260" i="2"/>
  <c r="Q260" i="2"/>
  <c r="G22" i="1"/>
  <c r="M260" i="2"/>
  <c r="R260" i="2"/>
  <c r="H22" i="1"/>
  <c r="N260" i="2"/>
  <c r="S260" i="2"/>
  <c r="T260" i="2"/>
  <c r="K22" i="1"/>
  <c r="J22" i="1"/>
  <c r="I22" i="1"/>
  <c r="D16" i="3"/>
  <c r="C16" i="3"/>
  <c r="B16" i="3"/>
  <c r="AA259" i="2"/>
  <c r="AD259" i="2"/>
  <c r="AC259" i="2"/>
  <c r="AB259" i="2"/>
  <c r="V259" i="2"/>
  <c r="Y259" i="2"/>
  <c r="X259" i="2"/>
  <c r="Q259" i="2"/>
  <c r="W259" i="2"/>
  <c r="H12" i="1"/>
  <c r="N259" i="2"/>
  <c r="G12" i="1"/>
  <c r="M259" i="2"/>
  <c r="O259" i="2"/>
  <c r="P259" i="2"/>
  <c r="R259" i="2"/>
  <c r="S259" i="2"/>
  <c r="T259" i="2"/>
  <c r="D259" i="2"/>
  <c r="C259" i="2"/>
  <c r="B259" i="2"/>
  <c r="AA258" i="2"/>
  <c r="AD258" i="2"/>
  <c r="AC258" i="2"/>
  <c r="AB258" i="2"/>
  <c r="V258" i="2"/>
  <c r="Y258" i="2"/>
  <c r="X258" i="2"/>
  <c r="N258" i="2"/>
  <c r="M258" i="2"/>
  <c r="O258" i="2"/>
  <c r="P258" i="2"/>
  <c r="Q258" i="2"/>
  <c r="W258" i="2"/>
  <c r="R258" i="2"/>
  <c r="S258" i="2"/>
  <c r="T258" i="2"/>
  <c r="D258" i="2"/>
  <c r="C258" i="2"/>
  <c r="B258" i="2"/>
  <c r="AA260" i="2"/>
  <c r="AD260" i="2"/>
  <c r="AC260" i="2"/>
  <c r="AB260" i="2"/>
  <c r="V260" i="2"/>
  <c r="Y260" i="2"/>
  <c r="X260" i="2"/>
  <c r="W260" i="2"/>
  <c r="D260" i="2"/>
  <c r="C260" i="2"/>
  <c r="B260" i="2"/>
  <c r="AA255" i="2"/>
  <c r="AD255" i="2"/>
  <c r="AC255" i="2"/>
  <c r="AB255" i="2"/>
  <c r="V255" i="2"/>
  <c r="Y255" i="2"/>
  <c r="X255" i="2"/>
  <c r="Q255" i="2"/>
  <c r="W255" i="2"/>
  <c r="H60" i="1"/>
  <c r="N255" i="2"/>
  <c r="G60" i="1"/>
  <c r="M255" i="2"/>
  <c r="O255" i="2"/>
  <c r="P255" i="2"/>
  <c r="R255" i="2"/>
  <c r="S255" i="2"/>
  <c r="T255" i="2"/>
  <c r="D255" i="2"/>
  <c r="C255" i="2"/>
  <c r="B255" i="2"/>
  <c r="O28" i="2"/>
  <c r="F27" i="2"/>
  <c r="Q28" i="2"/>
  <c r="R28" i="2"/>
  <c r="S28" i="2"/>
  <c r="T28" i="2"/>
  <c r="F351" i="2"/>
  <c r="Q365" i="2"/>
  <c r="G61" i="1"/>
  <c r="M365" i="2"/>
  <c r="R365" i="2"/>
  <c r="S365" i="2"/>
  <c r="T365" i="2"/>
  <c r="K60" i="1"/>
  <c r="J60" i="1"/>
  <c r="I60" i="1"/>
  <c r="H25" i="1"/>
  <c r="N254" i="2"/>
  <c r="O254" i="2"/>
  <c r="P254" i="2"/>
  <c r="Q254" i="2"/>
  <c r="R254" i="2"/>
  <c r="S254" i="2"/>
  <c r="T254" i="2"/>
  <c r="K25" i="1"/>
  <c r="J25" i="1"/>
  <c r="I25" i="1"/>
  <c r="G25" i="1"/>
  <c r="D19" i="3"/>
  <c r="C19" i="3"/>
  <c r="B19" i="3"/>
  <c r="AA254" i="2"/>
  <c r="AD254" i="2"/>
  <c r="AC254" i="2"/>
  <c r="AB254" i="2"/>
  <c r="V254" i="2"/>
  <c r="Y254" i="2"/>
  <c r="X254" i="2"/>
  <c r="W254" i="2"/>
  <c r="M254" i="2"/>
  <c r="D254" i="2"/>
  <c r="C254" i="2"/>
  <c r="B254" i="2"/>
  <c r="AA191" i="2"/>
  <c r="AD191" i="2"/>
  <c r="AC191" i="2"/>
  <c r="AB191" i="2"/>
  <c r="V191" i="2"/>
  <c r="Y191" i="2"/>
  <c r="X191" i="2"/>
  <c r="W191" i="2"/>
  <c r="D191" i="2"/>
  <c r="C191" i="2"/>
  <c r="AA173" i="2"/>
  <c r="AD173" i="2"/>
  <c r="AC173" i="2"/>
  <c r="AB173" i="2"/>
  <c r="V173" i="2"/>
  <c r="Y173" i="2"/>
  <c r="X173" i="2"/>
  <c r="W173" i="2"/>
  <c r="D173" i="2"/>
  <c r="C173" i="2"/>
  <c r="F135" i="2"/>
  <c r="Q138" i="2"/>
  <c r="B138" i="2"/>
  <c r="C138" i="2"/>
  <c r="D138" i="2"/>
  <c r="G56" i="1"/>
  <c r="M138" i="2"/>
  <c r="H56" i="1"/>
  <c r="N138" i="2"/>
  <c r="O138" i="2"/>
  <c r="P138" i="2"/>
  <c r="R138" i="2"/>
  <c r="S138" i="2"/>
  <c r="T138" i="2"/>
  <c r="V138" i="2"/>
  <c r="W138" i="2"/>
  <c r="X138" i="2"/>
  <c r="Y138" i="2"/>
  <c r="AA138" i="2"/>
  <c r="AB138" i="2"/>
  <c r="AC138" i="2"/>
  <c r="AD138" i="2"/>
  <c r="D96" i="2"/>
  <c r="D95" i="2"/>
  <c r="D94" i="2"/>
  <c r="D79" i="2"/>
  <c r="G37" i="1"/>
  <c r="M68" i="2"/>
  <c r="O68" i="2"/>
  <c r="H37" i="1"/>
  <c r="N68" i="2"/>
  <c r="P68" i="2"/>
  <c r="F49" i="2"/>
  <c r="Q68" i="2"/>
  <c r="R68" i="2"/>
  <c r="S68" i="2"/>
  <c r="T68" i="2"/>
  <c r="K37" i="1"/>
  <c r="J37" i="1"/>
  <c r="I37" i="1"/>
  <c r="D33" i="2"/>
  <c r="Q370" i="2"/>
  <c r="Q367" i="2"/>
  <c r="Q366" i="2"/>
  <c r="H87" i="1"/>
  <c r="N364" i="2"/>
  <c r="G87" i="1"/>
  <c r="M364" i="2"/>
  <c r="O364" i="2"/>
  <c r="P364" i="2"/>
  <c r="Q364" i="2"/>
  <c r="N361" i="2"/>
  <c r="O361" i="2"/>
  <c r="P361" i="2"/>
  <c r="Q361" i="2"/>
  <c r="H17" i="1"/>
  <c r="N360" i="2"/>
  <c r="G17" i="1"/>
  <c r="M360" i="2"/>
  <c r="O360" i="2"/>
  <c r="P360" i="2"/>
  <c r="Q360" i="2"/>
  <c r="H43" i="1"/>
  <c r="N359" i="2"/>
  <c r="G43" i="1"/>
  <c r="M359" i="2"/>
  <c r="O359" i="2"/>
  <c r="P359" i="2"/>
  <c r="Q359" i="2"/>
  <c r="Q358" i="2"/>
  <c r="H54" i="1"/>
  <c r="N357" i="2"/>
  <c r="O357" i="2"/>
  <c r="P357" i="2"/>
  <c r="Q357" i="2"/>
  <c r="H27" i="1"/>
  <c r="N354" i="2"/>
  <c r="G27" i="1"/>
  <c r="M354" i="2"/>
  <c r="O354" i="2"/>
  <c r="P354" i="2"/>
  <c r="Q354" i="2"/>
  <c r="H9" i="1"/>
  <c r="N345" i="2"/>
  <c r="O345" i="2"/>
  <c r="P345" i="2"/>
  <c r="F318" i="2"/>
  <c r="Q345" i="2"/>
  <c r="Q340" i="2"/>
  <c r="O339" i="2"/>
  <c r="Q339" i="2"/>
  <c r="H48" i="1"/>
  <c r="N338" i="2"/>
  <c r="M338" i="2"/>
  <c r="O338" i="2"/>
  <c r="P338" i="2"/>
  <c r="Q338" i="2"/>
  <c r="Q335" i="2"/>
  <c r="Q334" i="2"/>
  <c r="Q333" i="2"/>
  <c r="Q332" i="2"/>
  <c r="N331" i="2"/>
  <c r="M331" i="2"/>
  <c r="O331" i="2"/>
  <c r="P331" i="2"/>
  <c r="Q331" i="2"/>
  <c r="Q328" i="2"/>
  <c r="N327" i="2"/>
  <c r="O327" i="2"/>
  <c r="P327" i="2"/>
  <c r="Q327" i="2"/>
  <c r="Q326" i="2"/>
  <c r="H71" i="1"/>
  <c r="N325" i="2"/>
  <c r="O325" i="2"/>
  <c r="P325" i="2"/>
  <c r="Q325" i="2"/>
  <c r="H65" i="1"/>
  <c r="N324" i="2"/>
  <c r="O324" i="2"/>
  <c r="P324" i="2"/>
  <c r="Q324" i="2"/>
  <c r="H70" i="1"/>
  <c r="N321" i="2"/>
  <c r="O321" i="2"/>
  <c r="P321" i="2"/>
  <c r="Q321" i="2"/>
  <c r="O320" i="2"/>
  <c r="Q320" i="2"/>
  <c r="F284" i="2"/>
  <c r="Q309" i="2"/>
  <c r="Q308" i="2"/>
  <c r="Q303" i="2"/>
  <c r="Q302" i="2"/>
  <c r="Q301" i="2"/>
  <c r="H84" i="1"/>
  <c r="N300" i="2"/>
  <c r="O300" i="2"/>
  <c r="P300" i="2"/>
  <c r="Q300" i="2"/>
  <c r="N297" i="2"/>
  <c r="M297" i="2"/>
  <c r="O297" i="2"/>
  <c r="P297" i="2"/>
  <c r="Q297" i="2"/>
  <c r="N296" i="2"/>
  <c r="M296" i="2"/>
  <c r="O296" i="2"/>
  <c r="P296" i="2"/>
  <c r="Q296" i="2"/>
  <c r="H41" i="1"/>
  <c r="N295" i="2"/>
  <c r="O295" i="2"/>
  <c r="P295" i="2"/>
  <c r="Q295" i="2"/>
  <c r="H42" i="1"/>
  <c r="N294" i="2"/>
  <c r="G42" i="1"/>
  <c r="M294" i="2"/>
  <c r="O294" i="2"/>
  <c r="P294" i="2"/>
  <c r="Q294" i="2"/>
  <c r="H20" i="1"/>
  <c r="N293" i="2"/>
  <c r="G20" i="1"/>
  <c r="M293" i="2"/>
  <c r="O293" i="2"/>
  <c r="P293" i="2"/>
  <c r="Q293" i="2"/>
  <c r="Q292" i="2"/>
  <c r="N291" i="2"/>
  <c r="O291" i="2"/>
  <c r="P291" i="2"/>
  <c r="Q291" i="2"/>
  <c r="Q287" i="2"/>
  <c r="N290" i="2"/>
  <c r="O290" i="2"/>
  <c r="P290" i="2"/>
  <c r="Q290" i="2"/>
  <c r="H3" i="1"/>
  <c r="N103" i="2"/>
  <c r="G3" i="1"/>
  <c r="M103" i="2"/>
  <c r="O103" i="2"/>
  <c r="P103" i="2"/>
  <c r="F75" i="2"/>
  <c r="Q103" i="2"/>
  <c r="H19" i="1"/>
  <c r="N102" i="2"/>
  <c r="G19" i="1"/>
  <c r="M102" i="2"/>
  <c r="O102" i="2"/>
  <c r="P102" i="2"/>
  <c r="Q102" i="2"/>
  <c r="N99" i="2"/>
  <c r="O99" i="2"/>
  <c r="P99" i="2"/>
  <c r="Q99" i="2"/>
  <c r="H34" i="1"/>
  <c r="N91" i="2"/>
  <c r="O91" i="2"/>
  <c r="P91" i="2"/>
  <c r="Q91" i="2"/>
  <c r="Q90" i="2"/>
  <c r="H64" i="1"/>
  <c r="N89" i="2"/>
  <c r="G64" i="1"/>
  <c r="M89" i="2"/>
  <c r="O89" i="2"/>
  <c r="P89" i="2"/>
  <c r="Q89" i="2"/>
  <c r="N88" i="2"/>
  <c r="M88" i="2"/>
  <c r="O88" i="2"/>
  <c r="P88" i="2"/>
  <c r="Q88" i="2"/>
  <c r="Q85" i="2"/>
  <c r="Q84" i="2"/>
  <c r="N81" i="2"/>
  <c r="O81" i="2"/>
  <c r="P81" i="2"/>
  <c r="Q81" i="2"/>
  <c r="N80" i="2"/>
  <c r="M80" i="2"/>
  <c r="O80" i="2"/>
  <c r="P80" i="2"/>
  <c r="Q80" i="2"/>
  <c r="H26" i="1"/>
  <c r="N76" i="2"/>
  <c r="G26" i="1"/>
  <c r="M76" i="2"/>
  <c r="O76" i="2"/>
  <c r="P76" i="2"/>
  <c r="Q76" i="2"/>
  <c r="H49" i="1"/>
  <c r="N243" i="2"/>
  <c r="O243" i="2"/>
  <c r="P243" i="2"/>
  <c r="F225" i="2"/>
  <c r="Q243" i="2"/>
  <c r="O240" i="2"/>
  <c r="Q240" i="2"/>
  <c r="O237" i="2"/>
  <c r="Q237" i="2"/>
  <c r="N232" i="2"/>
  <c r="O232" i="2"/>
  <c r="P232" i="2"/>
  <c r="Q232" i="2"/>
  <c r="Q229" i="2"/>
  <c r="Q228" i="2"/>
  <c r="Q227" i="2"/>
  <c r="N226" i="2"/>
  <c r="O226" i="2"/>
  <c r="P226" i="2"/>
  <c r="Q226" i="2"/>
  <c r="H59" i="1"/>
  <c r="N218" i="2"/>
  <c r="O218" i="2"/>
  <c r="P218" i="2"/>
  <c r="Q218" i="2"/>
  <c r="Q217" i="2"/>
  <c r="Q216" i="2"/>
  <c r="N213" i="2"/>
  <c r="O213" i="2"/>
  <c r="P213" i="2"/>
  <c r="Q213" i="2"/>
  <c r="Q211" i="2"/>
  <c r="Q212" i="2"/>
  <c r="Q208" i="2"/>
  <c r="H69" i="1"/>
  <c r="N205" i="2"/>
  <c r="O205" i="2"/>
  <c r="P205" i="2"/>
  <c r="Q205" i="2"/>
  <c r="H16" i="1"/>
  <c r="N204" i="2"/>
  <c r="O204" i="2"/>
  <c r="P204" i="2"/>
  <c r="Q204" i="2"/>
  <c r="H86" i="1"/>
  <c r="N201" i="2"/>
  <c r="G86" i="1"/>
  <c r="M201" i="2"/>
  <c r="O201" i="2"/>
  <c r="P201" i="2"/>
  <c r="Q201" i="2"/>
  <c r="H58" i="1"/>
  <c r="N200" i="2"/>
  <c r="O200" i="2"/>
  <c r="P200" i="2"/>
  <c r="Q200" i="2"/>
  <c r="H55" i="1"/>
  <c r="N182" i="2"/>
  <c r="O182" i="2"/>
  <c r="P182" i="2"/>
  <c r="Q182" i="2"/>
  <c r="N185" i="2"/>
  <c r="M185" i="2"/>
  <c r="O185" i="2"/>
  <c r="P185" i="2"/>
  <c r="Q185" i="2"/>
  <c r="Q180" i="2"/>
  <c r="N168" i="2"/>
  <c r="O168" i="2"/>
  <c r="P168" i="2"/>
  <c r="Q168" i="2"/>
  <c r="Q172" i="2"/>
  <c r="Q171" i="2"/>
  <c r="H74" i="1"/>
  <c r="N158" i="2"/>
  <c r="G74" i="1"/>
  <c r="M158" i="2"/>
  <c r="O158" i="2"/>
  <c r="P158" i="2"/>
  <c r="Q158" i="2"/>
  <c r="Q157" i="2"/>
  <c r="N154" i="2"/>
  <c r="M154" i="2"/>
  <c r="O154" i="2"/>
  <c r="P154" i="2"/>
  <c r="Q154" i="2"/>
  <c r="Q153" i="2"/>
  <c r="Q152" i="2"/>
  <c r="Q151" i="2"/>
  <c r="Q148" i="2"/>
  <c r="Q147" i="2"/>
  <c r="N144" i="2"/>
  <c r="O144" i="2"/>
  <c r="P144" i="2"/>
  <c r="Q144" i="2"/>
  <c r="N143" i="2"/>
  <c r="O143" i="2"/>
  <c r="P143" i="2"/>
  <c r="Q143" i="2"/>
  <c r="N140" i="2"/>
  <c r="O140" i="2"/>
  <c r="P140" i="2"/>
  <c r="Q140" i="2"/>
  <c r="N139" i="2"/>
  <c r="O139" i="2"/>
  <c r="P139" i="2"/>
  <c r="Q139" i="2"/>
  <c r="Q137" i="2"/>
  <c r="N136" i="2"/>
  <c r="O136" i="2"/>
  <c r="P136" i="2"/>
  <c r="Q136" i="2"/>
  <c r="O125" i="2"/>
  <c r="F112" i="2"/>
  <c r="Q125" i="2"/>
  <c r="Q122" i="2"/>
  <c r="Q121" i="2"/>
  <c r="Q120" i="2"/>
  <c r="N119" i="2"/>
  <c r="O119" i="2"/>
  <c r="P119" i="2"/>
  <c r="Q119" i="2"/>
  <c r="Q118" i="2"/>
  <c r="Q115" i="2"/>
  <c r="Q114" i="2"/>
  <c r="N113" i="2"/>
  <c r="O113" i="2"/>
  <c r="P113" i="2"/>
  <c r="Q113" i="2"/>
  <c r="N63" i="2"/>
  <c r="M63" i="2"/>
  <c r="O63" i="2"/>
  <c r="P63" i="2"/>
  <c r="Q63" i="2"/>
  <c r="Q62" i="2"/>
  <c r="N61" i="2"/>
  <c r="M61" i="2"/>
  <c r="O61" i="2"/>
  <c r="P61" i="2"/>
  <c r="Q61" i="2"/>
  <c r="H23" i="1"/>
  <c r="N60" i="2"/>
  <c r="G23" i="1"/>
  <c r="M60" i="2"/>
  <c r="O60" i="2"/>
  <c r="P60" i="2"/>
  <c r="Q60" i="2"/>
  <c r="N59" i="2"/>
  <c r="M59" i="2"/>
  <c r="O59" i="2"/>
  <c r="P59" i="2"/>
  <c r="Q59" i="2"/>
  <c r="H57" i="1"/>
  <c r="N58" i="2"/>
  <c r="G57" i="1"/>
  <c r="M58" i="2"/>
  <c r="O58" i="2"/>
  <c r="P58" i="2"/>
  <c r="Q58" i="2"/>
  <c r="N55" i="2"/>
  <c r="M55" i="2"/>
  <c r="O55" i="2"/>
  <c r="P55" i="2"/>
  <c r="Q55" i="2"/>
  <c r="Q54" i="2"/>
  <c r="Q53" i="2"/>
  <c r="H24" i="1"/>
  <c r="N50" i="2"/>
  <c r="G24" i="1"/>
  <c r="M50" i="2"/>
  <c r="O50" i="2"/>
  <c r="P50" i="2"/>
  <c r="Q50" i="2"/>
  <c r="N40" i="2"/>
  <c r="M40" i="2"/>
  <c r="O40" i="2"/>
  <c r="P40" i="2"/>
  <c r="Q40" i="2"/>
  <c r="N39" i="2"/>
  <c r="M39" i="2"/>
  <c r="O39" i="2"/>
  <c r="P39" i="2"/>
  <c r="Q39" i="2"/>
  <c r="N38" i="2"/>
  <c r="M38" i="2"/>
  <c r="O38" i="2"/>
  <c r="P38" i="2"/>
  <c r="Q38" i="2"/>
  <c r="H32" i="1"/>
  <c r="N37" i="2"/>
  <c r="G32" i="1"/>
  <c r="M37" i="2"/>
  <c r="O37" i="2"/>
  <c r="P37" i="2"/>
  <c r="Q37" i="2"/>
  <c r="N36" i="2"/>
  <c r="M36" i="2"/>
  <c r="O36" i="2"/>
  <c r="P36" i="2"/>
  <c r="Q36" i="2"/>
  <c r="Q32" i="2"/>
  <c r="Q33" i="2"/>
  <c r="N29" i="2"/>
  <c r="M29" i="2"/>
  <c r="O29" i="2"/>
  <c r="P29" i="2"/>
  <c r="Q29" i="2"/>
  <c r="D373" i="2"/>
  <c r="D372" i="2"/>
  <c r="D371" i="2"/>
  <c r="D370" i="2"/>
  <c r="D367" i="2"/>
  <c r="D366" i="2"/>
  <c r="D365" i="2"/>
  <c r="D364" i="2"/>
  <c r="D361" i="2"/>
  <c r="D360" i="2"/>
  <c r="D359" i="2"/>
  <c r="D358" i="2"/>
  <c r="D357" i="2"/>
  <c r="D354" i="2"/>
  <c r="D347" i="2"/>
  <c r="D346" i="2"/>
  <c r="D345" i="2"/>
  <c r="D340" i="2"/>
  <c r="D339" i="2"/>
  <c r="D338" i="2"/>
  <c r="D335" i="2"/>
  <c r="D334" i="2"/>
  <c r="D333" i="2"/>
  <c r="D332" i="2"/>
  <c r="D331" i="2"/>
  <c r="D328" i="2"/>
  <c r="D327" i="2"/>
  <c r="D326" i="2"/>
  <c r="D325" i="2"/>
  <c r="D324" i="2"/>
  <c r="D321" i="2"/>
  <c r="D320" i="2"/>
  <c r="D319" i="2"/>
  <c r="D312" i="2"/>
  <c r="D311" i="2"/>
  <c r="D310" i="2"/>
  <c r="D309" i="2"/>
  <c r="D308" i="2"/>
  <c r="D303" i="2"/>
  <c r="D302" i="2"/>
  <c r="D301" i="2"/>
  <c r="D300" i="2"/>
  <c r="D297" i="2"/>
  <c r="D296" i="2"/>
  <c r="D295" i="2"/>
  <c r="D294" i="2"/>
  <c r="D293" i="2"/>
  <c r="D292" i="2"/>
  <c r="D291" i="2"/>
  <c r="D287" i="2"/>
  <c r="D290" i="2"/>
  <c r="D108" i="2"/>
  <c r="D103" i="2"/>
  <c r="D102" i="2"/>
  <c r="D99" i="2"/>
  <c r="D91" i="2"/>
  <c r="D90" i="2"/>
  <c r="D89" i="2"/>
  <c r="D88" i="2"/>
  <c r="D85" i="2"/>
  <c r="D84" i="2"/>
  <c r="D81" i="2"/>
  <c r="D80" i="2"/>
  <c r="D76" i="2"/>
  <c r="D247" i="2"/>
  <c r="D246" i="2"/>
  <c r="D243" i="2"/>
  <c r="D240" i="2"/>
  <c r="D237" i="2"/>
  <c r="D232" i="2"/>
  <c r="D229" i="2"/>
  <c r="D228" i="2"/>
  <c r="D227" i="2"/>
  <c r="D226" i="2"/>
  <c r="D221" i="2"/>
  <c r="D220" i="2"/>
  <c r="D219" i="2"/>
  <c r="D218" i="2"/>
  <c r="D217" i="2"/>
  <c r="D216" i="2"/>
  <c r="D213" i="2"/>
  <c r="D211" i="2"/>
  <c r="D212" i="2"/>
  <c r="D208" i="2"/>
  <c r="D205" i="2"/>
  <c r="D204" i="2"/>
  <c r="D201" i="2"/>
  <c r="D200" i="2"/>
  <c r="D195" i="2"/>
  <c r="D192" i="2"/>
  <c r="D182" i="2"/>
  <c r="D186" i="2"/>
  <c r="D181" i="2"/>
  <c r="D185" i="2"/>
  <c r="D180" i="2"/>
  <c r="D168" i="2"/>
  <c r="D172" i="2"/>
  <c r="D171" i="2"/>
  <c r="D161" i="2"/>
  <c r="D160" i="2"/>
  <c r="D159" i="2"/>
  <c r="D158" i="2"/>
  <c r="D157" i="2"/>
  <c r="D154" i="2"/>
  <c r="D153" i="2"/>
  <c r="D152" i="2"/>
  <c r="D151" i="2"/>
  <c r="D148" i="2"/>
  <c r="D147" i="2"/>
  <c r="D144" i="2"/>
  <c r="D143" i="2"/>
  <c r="D140" i="2"/>
  <c r="D139" i="2"/>
  <c r="D137" i="2"/>
  <c r="D136" i="2"/>
  <c r="D131" i="2"/>
  <c r="D125" i="2"/>
  <c r="D130" i="2"/>
  <c r="D122" i="2"/>
  <c r="D121" i="2"/>
  <c r="D120" i="2"/>
  <c r="D119" i="2"/>
  <c r="D118" i="2"/>
  <c r="D113" i="2"/>
  <c r="D115" i="2"/>
  <c r="D114" i="2"/>
  <c r="D68" i="2"/>
  <c r="D63" i="2"/>
  <c r="D62" i="2"/>
  <c r="D61" i="2"/>
  <c r="D60" i="2"/>
  <c r="D59" i="2"/>
  <c r="D58" i="2"/>
  <c r="D55" i="2"/>
  <c r="D54" i="2"/>
  <c r="D53" i="2"/>
  <c r="D50" i="2"/>
  <c r="D43" i="2"/>
  <c r="D45" i="2"/>
  <c r="D40" i="2"/>
  <c r="D44" i="2"/>
  <c r="D39" i="2"/>
  <c r="D38" i="2"/>
  <c r="D37" i="2"/>
  <c r="D36" i="2"/>
  <c r="D32" i="2"/>
  <c r="D28" i="2"/>
  <c r="D29" i="2"/>
  <c r="AA373" i="2"/>
  <c r="AD373" i="2"/>
  <c r="AC373" i="2"/>
  <c r="AB373" i="2"/>
  <c r="V373" i="2"/>
  <c r="Y373" i="2"/>
  <c r="X373" i="2"/>
  <c r="W373" i="2"/>
  <c r="AA372" i="2"/>
  <c r="AD372" i="2"/>
  <c r="AC372" i="2"/>
  <c r="AB372" i="2"/>
  <c r="V372" i="2"/>
  <c r="Y372" i="2"/>
  <c r="X372" i="2"/>
  <c r="W372" i="2"/>
  <c r="AA370" i="2"/>
  <c r="AD370" i="2"/>
  <c r="AC370" i="2"/>
  <c r="AB370" i="2"/>
  <c r="V370" i="2"/>
  <c r="Y370" i="2"/>
  <c r="X370" i="2"/>
  <c r="W370" i="2"/>
  <c r="AA367" i="2"/>
  <c r="AD367" i="2"/>
  <c r="AC367" i="2"/>
  <c r="AB367" i="2"/>
  <c r="V367" i="2"/>
  <c r="Y367" i="2"/>
  <c r="X367" i="2"/>
  <c r="W367" i="2"/>
  <c r="AA366" i="2"/>
  <c r="AD366" i="2"/>
  <c r="AC366" i="2"/>
  <c r="AB366" i="2"/>
  <c r="V366" i="2"/>
  <c r="Y366" i="2"/>
  <c r="X366" i="2"/>
  <c r="W366" i="2"/>
  <c r="AA365" i="2"/>
  <c r="AD365" i="2"/>
  <c r="AC365" i="2"/>
  <c r="AB365" i="2"/>
  <c r="V365" i="2"/>
  <c r="Y365" i="2"/>
  <c r="X365" i="2"/>
  <c r="W365" i="2"/>
  <c r="AA364" i="2"/>
  <c r="AD364" i="2"/>
  <c r="AC364" i="2"/>
  <c r="AB364" i="2"/>
  <c r="V364" i="2"/>
  <c r="Y364" i="2"/>
  <c r="X364" i="2"/>
  <c r="W364" i="2"/>
  <c r="AA361" i="2"/>
  <c r="AD361" i="2"/>
  <c r="AC361" i="2"/>
  <c r="AB361" i="2"/>
  <c r="V361" i="2"/>
  <c r="Y361" i="2"/>
  <c r="X361" i="2"/>
  <c r="W361" i="2"/>
  <c r="AA360" i="2"/>
  <c r="AD360" i="2"/>
  <c r="AC360" i="2"/>
  <c r="AB360" i="2"/>
  <c r="V360" i="2"/>
  <c r="Y360" i="2"/>
  <c r="X360" i="2"/>
  <c r="W360" i="2"/>
  <c r="AA359" i="2"/>
  <c r="AD359" i="2"/>
  <c r="AC359" i="2"/>
  <c r="AB359" i="2"/>
  <c r="V359" i="2"/>
  <c r="Y359" i="2"/>
  <c r="X359" i="2"/>
  <c r="W359" i="2"/>
  <c r="AA358" i="2"/>
  <c r="AD358" i="2"/>
  <c r="AC358" i="2"/>
  <c r="AB358" i="2"/>
  <c r="V358" i="2"/>
  <c r="Y358" i="2"/>
  <c r="X358" i="2"/>
  <c r="W358" i="2"/>
  <c r="AA357" i="2"/>
  <c r="AD357" i="2"/>
  <c r="AC357" i="2"/>
  <c r="AB357" i="2"/>
  <c r="V357" i="2"/>
  <c r="Y357" i="2"/>
  <c r="X357" i="2"/>
  <c r="W357" i="2"/>
  <c r="AA354" i="2"/>
  <c r="AD354" i="2"/>
  <c r="AC354" i="2"/>
  <c r="AB354" i="2"/>
  <c r="V354" i="2"/>
  <c r="Y354" i="2"/>
  <c r="X354" i="2"/>
  <c r="W354" i="2"/>
  <c r="AA347" i="2"/>
  <c r="AD347" i="2"/>
  <c r="AC347" i="2"/>
  <c r="AB347" i="2"/>
  <c r="V347" i="2"/>
  <c r="Y347" i="2"/>
  <c r="X347" i="2"/>
  <c r="W347" i="2"/>
  <c r="AA345" i="2"/>
  <c r="AD345" i="2"/>
  <c r="AC345" i="2"/>
  <c r="AB345" i="2"/>
  <c r="V345" i="2"/>
  <c r="Y345" i="2"/>
  <c r="X345" i="2"/>
  <c r="W345" i="2"/>
  <c r="AA340" i="2"/>
  <c r="AD340" i="2"/>
  <c r="AC340" i="2"/>
  <c r="AB340" i="2"/>
  <c r="V340" i="2"/>
  <c r="Y340" i="2"/>
  <c r="X340" i="2"/>
  <c r="W340" i="2"/>
  <c r="AA339" i="2"/>
  <c r="AD339" i="2"/>
  <c r="AC339" i="2"/>
  <c r="AB339" i="2"/>
  <c r="V339" i="2"/>
  <c r="Y339" i="2"/>
  <c r="X339" i="2"/>
  <c r="W339" i="2"/>
  <c r="AA338" i="2"/>
  <c r="AD338" i="2"/>
  <c r="AC338" i="2"/>
  <c r="AB338" i="2"/>
  <c r="V338" i="2"/>
  <c r="Y338" i="2"/>
  <c r="X338" i="2"/>
  <c r="W338" i="2"/>
  <c r="AA335" i="2"/>
  <c r="AD335" i="2"/>
  <c r="AC335" i="2"/>
  <c r="AB335" i="2"/>
  <c r="V335" i="2"/>
  <c r="Y335" i="2"/>
  <c r="X335" i="2"/>
  <c r="W335" i="2"/>
  <c r="AA334" i="2"/>
  <c r="AD334" i="2"/>
  <c r="AC334" i="2"/>
  <c r="AB334" i="2"/>
  <c r="V334" i="2"/>
  <c r="Y334" i="2"/>
  <c r="X334" i="2"/>
  <c r="W334" i="2"/>
  <c r="AA333" i="2"/>
  <c r="AD333" i="2"/>
  <c r="AC333" i="2"/>
  <c r="AB333" i="2"/>
  <c r="V333" i="2"/>
  <c r="Y333" i="2"/>
  <c r="X333" i="2"/>
  <c r="W333" i="2"/>
  <c r="AA332" i="2"/>
  <c r="AD332" i="2"/>
  <c r="AC332" i="2"/>
  <c r="AB332" i="2"/>
  <c r="V332" i="2"/>
  <c r="Y332" i="2"/>
  <c r="X332" i="2"/>
  <c r="W332" i="2"/>
  <c r="AA331" i="2"/>
  <c r="AD331" i="2"/>
  <c r="AC331" i="2"/>
  <c r="AB331" i="2"/>
  <c r="V331" i="2"/>
  <c r="Y331" i="2"/>
  <c r="X331" i="2"/>
  <c r="W331" i="2"/>
  <c r="AA328" i="2"/>
  <c r="AD328" i="2"/>
  <c r="AC328" i="2"/>
  <c r="AB328" i="2"/>
  <c r="V328" i="2"/>
  <c r="Y328" i="2"/>
  <c r="X328" i="2"/>
  <c r="W328" i="2"/>
  <c r="AA327" i="2"/>
  <c r="AD327" i="2"/>
  <c r="AC327" i="2"/>
  <c r="AB327" i="2"/>
  <c r="V327" i="2"/>
  <c r="Y327" i="2"/>
  <c r="X327" i="2"/>
  <c r="W327" i="2"/>
  <c r="AA326" i="2"/>
  <c r="AD326" i="2"/>
  <c r="AC326" i="2"/>
  <c r="AB326" i="2"/>
  <c r="V326" i="2"/>
  <c r="Y326" i="2"/>
  <c r="X326" i="2"/>
  <c r="W326" i="2"/>
  <c r="AA325" i="2"/>
  <c r="AD325" i="2"/>
  <c r="AC325" i="2"/>
  <c r="AB325" i="2"/>
  <c r="V325" i="2"/>
  <c r="Y325" i="2"/>
  <c r="X325" i="2"/>
  <c r="W325" i="2"/>
  <c r="AA324" i="2"/>
  <c r="AD324" i="2"/>
  <c r="AC324" i="2"/>
  <c r="AB324" i="2"/>
  <c r="V324" i="2"/>
  <c r="Y324" i="2"/>
  <c r="X324" i="2"/>
  <c r="W324" i="2"/>
  <c r="AA321" i="2"/>
  <c r="AD321" i="2"/>
  <c r="AC321" i="2"/>
  <c r="AB321" i="2"/>
  <c r="V321" i="2"/>
  <c r="Y321" i="2"/>
  <c r="X321" i="2"/>
  <c r="W321" i="2"/>
  <c r="AA320" i="2"/>
  <c r="AD320" i="2"/>
  <c r="AC320" i="2"/>
  <c r="AB320" i="2"/>
  <c r="V320" i="2"/>
  <c r="Y320" i="2"/>
  <c r="X320" i="2"/>
  <c r="W320" i="2"/>
  <c r="AA319" i="2"/>
  <c r="AD319" i="2"/>
  <c r="AC319" i="2"/>
  <c r="AB319" i="2"/>
  <c r="V319" i="2"/>
  <c r="Y319" i="2"/>
  <c r="X319" i="2"/>
  <c r="W319" i="2"/>
  <c r="AA312" i="2"/>
  <c r="AD312" i="2"/>
  <c r="AC312" i="2"/>
  <c r="AB312" i="2"/>
  <c r="V312" i="2"/>
  <c r="Y312" i="2"/>
  <c r="X312" i="2"/>
  <c r="W312" i="2"/>
  <c r="AA311" i="2"/>
  <c r="AD311" i="2"/>
  <c r="AC311" i="2"/>
  <c r="AB311" i="2"/>
  <c r="V311" i="2"/>
  <c r="Y311" i="2"/>
  <c r="X311" i="2"/>
  <c r="W311" i="2"/>
  <c r="AA310" i="2"/>
  <c r="AD310" i="2"/>
  <c r="AC310" i="2"/>
  <c r="AB310" i="2"/>
  <c r="V310" i="2"/>
  <c r="Y310" i="2"/>
  <c r="X310" i="2"/>
  <c r="W310" i="2"/>
  <c r="AA309" i="2"/>
  <c r="AD309" i="2"/>
  <c r="AC309" i="2"/>
  <c r="AB309" i="2"/>
  <c r="V309" i="2"/>
  <c r="Y309" i="2"/>
  <c r="X309" i="2"/>
  <c r="W309" i="2"/>
  <c r="AA308" i="2"/>
  <c r="AD308" i="2"/>
  <c r="AC308" i="2"/>
  <c r="AB308" i="2"/>
  <c r="V308" i="2"/>
  <c r="Y308" i="2"/>
  <c r="X308" i="2"/>
  <c r="W308" i="2"/>
  <c r="AA303" i="2"/>
  <c r="AD303" i="2"/>
  <c r="AC303" i="2"/>
  <c r="AB303" i="2"/>
  <c r="V303" i="2"/>
  <c r="Y303" i="2"/>
  <c r="X303" i="2"/>
  <c r="W303" i="2"/>
  <c r="AA302" i="2"/>
  <c r="AD302" i="2"/>
  <c r="AC302" i="2"/>
  <c r="AB302" i="2"/>
  <c r="V302" i="2"/>
  <c r="Y302" i="2"/>
  <c r="X302" i="2"/>
  <c r="W302" i="2"/>
  <c r="AA301" i="2"/>
  <c r="AD301" i="2"/>
  <c r="AC301" i="2"/>
  <c r="AB301" i="2"/>
  <c r="V301" i="2"/>
  <c r="Y301" i="2"/>
  <c r="X301" i="2"/>
  <c r="W301" i="2"/>
  <c r="AA300" i="2"/>
  <c r="AD300" i="2"/>
  <c r="AC300" i="2"/>
  <c r="AB300" i="2"/>
  <c r="V300" i="2"/>
  <c r="Y300" i="2"/>
  <c r="X300" i="2"/>
  <c r="W300" i="2"/>
  <c r="AA297" i="2"/>
  <c r="AD297" i="2"/>
  <c r="AC297" i="2"/>
  <c r="AB297" i="2"/>
  <c r="V297" i="2"/>
  <c r="Y297" i="2"/>
  <c r="X297" i="2"/>
  <c r="W297" i="2"/>
  <c r="AA296" i="2"/>
  <c r="AD296" i="2"/>
  <c r="AC296" i="2"/>
  <c r="AB296" i="2"/>
  <c r="V296" i="2"/>
  <c r="Y296" i="2"/>
  <c r="X296" i="2"/>
  <c r="W296" i="2"/>
  <c r="AA295" i="2"/>
  <c r="AD295" i="2"/>
  <c r="AC295" i="2"/>
  <c r="AB295" i="2"/>
  <c r="V295" i="2"/>
  <c r="Y295" i="2"/>
  <c r="X295" i="2"/>
  <c r="W295" i="2"/>
  <c r="AA294" i="2"/>
  <c r="AD294" i="2"/>
  <c r="AC294" i="2"/>
  <c r="AB294" i="2"/>
  <c r="V294" i="2"/>
  <c r="Y294" i="2"/>
  <c r="X294" i="2"/>
  <c r="W294" i="2"/>
  <c r="AA293" i="2"/>
  <c r="AD293" i="2"/>
  <c r="AC293" i="2"/>
  <c r="AB293" i="2"/>
  <c r="V293" i="2"/>
  <c r="Y293" i="2"/>
  <c r="X293" i="2"/>
  <c r="W293" i="2"/>
  <c r="AA292" i="2"/>
  <c r="AD292" i="2"/>
  <c r="AC292" i="2"/>
  <c r="AB292" i="2"/>
  <c r="V292" i="2"/>
  <c r="Y292" i="2"/>
  <c r="X292" i="2"/>
  <c r="W292" i="2"/>
  <c r="AA291" i="2"/>
  <c r="AD291" i="2"/>
  <c r="AC291" i="2"/>
  <c r="AB291" i="2"/>
  <c r="V291" i="2"/>
  <c r="Y291" i="2"/>
  <c r="X291" i="2"/>
  <c r="W291" i="2"/>
  <c r="AA287" i="2"/>
  <c r="AD287" i="2"/>
  <c r="AC287" i="2"/>
  <c r="AB287" i="2"/>
  <c r="V287" i="2"/>
  <c r="Y287" i="2"/>
  <c r="X287" i="2"/>
  <c r="W287" i="2"/>
  <c r="AA290" i="2"/>
  <c r="AD290" i="2"/>
  <c r="AC290" i="2"/>
  <c r="AB290" i="2"/>
  <c r="V290" i="2"/>
  <c r="Y290" i="2"/>
  <c r="X290" i="2"/>
  <c r="W290" i="2"/>
  <c r="AA108" i="2"/>
  <c r="AD108" i="2"/>
  <c r="AC108" i="2"/>
  <c r="AB108" i="2"/>
  <c r="V108" i="2"/>
  <c r="Y108" i="2"/>
  <c r="X108" i="2"/>
  <c r="W108" i="2"/>
  <c r="AA103" i="2"/>
  <c r="AD103" i="2"/>
  <c r="AC103" i="2"/>
  <c r="AB103" i="2"/>
  <c r="V103" i="2"/>
  <c r="Y103" i="2"/>
  <c r="X103" i="2"/>
  <c r="W103" i="2"/>
  <c r="AA102" i="2"/>
  <c r="AD102" i="2"/>
  <c r="AC102" i="2"/>
  <c r="AB102" i="2"/>
  <c r="V102" i="2"/>
  <c r="Y102" i="2"/>
  <c r="X102" i="2"/>
  <c r="W102" i="2"/>
  <c r="AA99" i="2"/>
  <c r="AD99" i="2"/>
  <c r="AC99" i="2"/>
  <c r="AB99" i="2"/>
  <c r="V99" i="2"/>
  <c r="Y99" i="2"/>
  <c r="X99" i="2"/>
  <c r="W99" i="2"/>
  <c r="AA91" i="2"/>
  <c r="AD91" i="2"/>
  <c r="AC91" i="2"/>
  <c r="AB91" i="2"/>
  <c r="V91" i="2"/>
  <c r="Y91" i="2"/>
  <c r="X91" i="2"/>
  <c r="W91" i="2"/>
  <c r="AA90" i="2"/>
  <c r="AD90" i="2"/>
  <c r="AC90" i="2"/>
  <c r="AB90" i="2"/>
  <c r="V90" i="2"/>
  <c r="Y90" i="2"/>
  <c r="X90" i="2"/>
  <c r="W90" i="2"/>
  <c r="AA89" i="2"/>
  <c r="AD89" i="2"/>
  <c r="AC89" i="2"/>
  <c r="AB89" i="2"/>
  <c r="V89" i="2"/>
  <c r="Y89" i="2"/>
  <c r="X89" i="2"/>
  <c r="W89" i="2"/>
  <c r="AA88" i="2"/>
  <c r="AD88" i="2"/>
  <c r="AC88" i="2"/>
  <c r="AB88" i="2"/>
  <c r="V88" i="2"/>
  <c r="Y88" i="2"/>
  <c r="X88" i="2"/>
  <c r="W88" i="2"/>
  <c r="AA85" i="2"/>
  <c r="AD85" i="2"/>
  <c r="AC85" i="2"/>
  <c r="AB85" i="2"/>
  <c r="V85" i="2"/>
  <c r="Y85" i="2"/>
  <c r="X85" i="2"/>
  <c r="W85" i="2"/>
  <c r="AA84" i="2"/>
  <c r="AD84" i="2"/>
  <c r="AC84" i="2"/>
  <c r="AB84" i="2"/>
  <c r="V84" i="2"/>
  <c r="Y84" i="2"/>
  <c r="X84" i="2"/>
  <c r="W84" i="2"/>
  <c r="AA81" i="2"/>
  <c r="AD81" i="2"/>
  <c r="AC81" i="2"/>
  <c r="AB81" i="2"/>
  <c r="V81" i="2"/>
  <c r="Y81" i="2"/>
  <c r="X81" i="2"/>
  <c r="W81" i="2"/>
  <c r="AA80" i="2"/>
  <c r="AD80" i="2"/>
  <c r="AC80" i="2"/>
  <c r="AB80" i="2"/>
  <c r="V80" i="2"/>
  <c r="Y80" i="2"/>
  <c r="X80" i="2"/>
  <c r="W80" i="2"/>
  <c r="AA76" i="2"/>
  <c r="AD76" i="2"/>
  <c r="AC76" i="2"/>
  <c r="AB76" i="2"/>
  <c r="V76" i="2"/>
  <c r="Y76" i="2"/>
  <c r="X76" i="2"/>
  <c r="W76" i="2"/>
  <c r="AA247" i="2"/>
  <c r="AD247" i="2"/>
  <c r="AC247" i="2"/>
  <c r="AB247" i="2"/>
  <c r="V247" i="2"/>
  <c r="Y247" i="2"/>
  <c r="X247" i="2"/>
  <c r="W247" i="2"/>
  <c r="AA246" i="2"/>
  <c r="AD246" i="2"/>
  <c r="AC246" i="2"/>
  <c r="AB246" i="2"/>
  <c r="V246" i="2"/>
  <c r="Y246" i="2"/>
  <c r="X246" i="2"/>
  <c r="W246" i="2"/>
  <c r="AA243" i="2"/>
  <c r="AD243" i="2"/>
  <c r="AC243" i="2"/>
  <c r="AB243" i="2"/>
  <c r="V243" i="2"/>
  <c r="Y243" i="2"/>
  <c r="X243" i="2"/>
  <c r="W243" i="2"/>
  <c r="AA240" i="2"/>
  <c r="AD240" i="2"/>
  <c r="AC240" i="2"/>
  <c r="AB240" i="2"/>
  <c r="V240" i="2"/>
  <c r="Y240" i="2"/>
  <c r="X240" i="2"/>
  <c r="W240" i="2"/>
  <c r="AA237" i="2"/>
  <c r="AD237" i="2"/>
  <c r="AC237" i="2"/>
  <c r="AB237" i="2"/>
  <c r="V237" i="2"/>
  <c r="Y237" i="2"/>
  <c r="X237" i="2"/>
  <c r="W237" i="2"/>
  <c r="AA232" i="2"/>
  <c r="AD232" i="2"/>
  <c r="AC232" i="2"/>
  <c r="AB232" i="2"/>
  <c r="V232" i="2"/>
  <c r="Y232" i="2"/>
  <c r="X232" i="2"/>
  <c r="W232" i="2"/>
  <c r="AA229" i="2"/>
  <c r="AD229" i="2"/>
  <c r="AC229" i="2"/>
  <c r="AB229" i="2"/>
  <c r="V229" i="2"/>
  <c r="Y229" i="2"/>
  <c r="X229" i="2"/>
  <c r="W229" i="2"/>
  <c r="AA228" i="2"/>
  <c r="AD228" i="2"/>
  <c r="AC228" i="2"/>
  <c r="AB228" i="2"/>
  <c r="V228" i="2"/>
  <c r="Y228" i="2"/>
  <c r="X228" i="2"/>
  <c r="W228" i="2"/>
  <c r="AA227" i="2"/>
  <c r="AD227" i="2"/>
  <c r="AC227" i="2"/>
  <c r="AB227" i="2"/>
  <c r="V227" i="2"/>
  <c r="Y227" i="2"/>
  <c r="X227" i="2"/>
  <c r="W227" i="2"/>
  <c r="AA226" i="2"/>
  <c r="AD226" i="2"/>
  <c r="AC226" i="2"/>
  <c r="AB226" i="2"/>
  <c r="V226" i="2"/>
  <c r="Y226" i="2"/>
  <c r="X226" i="2"/>
  <c r="W226" i="2"/>
  <c r="AA219" i="2"/>
  <c r="AD219" i="2"/>
  <c r="AC219" i="2"/>
  <c r="AB219" i="2"/>
  <c r="V219" i="2"/>
  <c r="Y219" i="2"/>
  <c r="X219" i="2"/>
  <c r="W219" i="2"/>
  <c r="AA218" i="2"/>
  <c r="AD218" i="2"/>
  <c r="AC218" i="2"/>
  <c r="AB218" i="2"/>
  <c r="V218" i="2"/>
  <c r="Y218" i="2"/>
  <c r="X218" i="2"/>
  <c r="W218" i="2"/>
  <c r="AA217" i="2"/>
  <c r="AD217" i="2"/>
  <c r="AC217" i="2"/>
  <c r="AB217" i="2"/>
  <c r="V217" i="2"/>
  <c r="Y217" i="2"/>
  <c r="X217" i="2"/>
  <c r="W217" i="2"/>
  <c r="AA216" i="2"/>
  <c r="AD216" i="2"/>
  <c r="AC216" i="2"/>
  <c r="AB216" i="2"/>
  <c r="V216" i="2"/>
  <c r="Y216" i="2"/>
  <c r="X216" i="2"/>
  <c r="W216" i="2"/>
  <c r="AA213" i="2"/>
  <c r="AD213" i="2"/>
  <c r="AC213" i="2"/>
  <c r="AB213" i="2"/>
  <c r="V213" i="2"/>
  <c r="Y213" i="2"/>
  <c r="X213" i="2"/>
  <c r="W213" i="2"/>
  <c r="AA211" i="2"/>
  <c r="AD211" i="2"/>
  <c r="AC211" i="2"/>
  <c r="AB211" i="2"/>
  <c r="V211" i="2"/>
  <c r="Y211" i="2"/>
  <c r="X211" i="2"/>
  <c r="W211" i="2"/>
  <c r="AA212" i="2"/>
  <c r="AD212" i="2"/>
  <c r="AC212" i="2"/>
  <c r="AB212" i="2"/>
  <c r="V212" i="2"/>
  <c r="Y212" i="2"/>
  <c r="X212" i="2"/>
  <c r="W212" i="2"/>
  <c r="AA208" i="2"/>
  <c r="AD208" i="2"/>
  <c r="AC208" i="2"/>
  <c r="AB208" i="2"/>
  <c r="V208" i="2"/>
  <c r="Y208" i="2"/>
  <c r="X208" i="2"/>
  <c r="W208" i="2"/>
  <c r="AA205" i="2"/>
  <c r="AD205" i="2"/>
  <c r="AC205" i="2"/>
  <c r="AB205" i="2"/>
  <c r="V205" i="2"/>
  <c r="Y205" i="2"/>
  <c r="X205" i="2"/>
  <c r="W205" i="2"/>
  <c r="AA204" i="2"/>
  <c r="AD204" i="2"/>
  <c r="AC204" i="2"/>
  <c r="AB204" i="2"/>
  <c r="V204" i="2"/>
  <c r="Y204" i="2"/>
  <c r="X204" i="2"/>
  <c r="W204" i="2"/>
  <c r="AA201" i="2"/>
  <c r="AD201" i="2"/>
  <c r="AC201" i="2"/>
  <c r="AB201" i="2"/>
  <c r="V201" i="2"/>
  <c r="Y201" i="2"/>
  <c r="X201" i="2"/>
  <c r="W201" i="2"/>
  <c r="AA200" i="2"/>
  <c r="AD200" i="2"/>
  <c r="AC200" i="2"/>
  <c r="AB200" i="2"/>
  <c r="V200" i="2"/>
  <c r="Y200" i="2"/>
  <c r="X200" i="2"/>
  <c r="W200" i="2"/>
  <c r="AA195" i="2"/>
  <c r="AD195" i="2"/>
  <c r="AC195" i="2"/>
  <c r="AB195" i="2"/>
  <c r="V195" i="2"/>
  <c r="Y195" i="2"/>
  <c r="X195" i="2"/>
  <c r="W195" i="2"/>
  <c r="AA192" i="2"/>
  <c r="AD192" i="2"/>
  <c r="AC192" i="2"/>
  <c r="AB192" i="2"/>
  <c r="V192" i="2"/>
  <c r="Y192" i="2"/>
  <c r="X192" i="2"/>
  <c r="W192" i="2"/>
  <c r="AA182" i="2"/>
  <c r="AD182" i="2"/>
  <c r="AC182" i="2"/>
  <c r="AB182" i="2"/>
  <c r="V182" i="2"/>
  <c r="Y182" i="2"/>
  <c r="X182" i="2"/>
  <c r="W182" i="2"/>
  <c r="AA186" i="2"/>
  <c r="AD186" i="2"/>
  <c r="AC186" i="2"/>
  <c r="AB186" i="2"/>
  <c r="V186" i="2"/>
  <c r="Y186" i="2"/>
  <c r="X186" i="2"/>
  <c r="W186" i="2"/>
  <c r="AA181" i="2"/>
  <c r="AD181" i="2"/>
  <c r="AC181" i="2"/>
  <c r="AB181" i="2"/>
  <c r="V181" i="2"/>
  <c r="Y181" i="2"/>
  <c r="X181" i="2"/>
  <c r="W181" i="2"/>
  <c r="AA185" i="2"/>
  <c r="AD185" i="2"/>
  <c r="AC185" i="2"/>
  <c r="AB185" i="2"/>
  <c r="V185" i="2"/>
  <c r="Y185" i="2"/>
  <c r="X185" i="2"/>
  <c r="W185" i="2"/>
  <c r="AA180" i="2"/>
  <c r="AD180" i="2"/>
  <c r="AC180" i="2"/>
  <c r="AB180" i="2"/>
  <c r="V180" i="2"/>
  <c r="Y180" i="2"/>
  <c r="X180" i="2"/>
  <c r="W180" i="2"/>
  <c r="AA168" i="2"/>
  <c r="AD168" i="2"/>
  <c r="AC168" i="2"/>
  <c r="AB168" i="2"/>
  <c r="V168" i="2"/>
  <c r="Y168" i="2"/>
  <c r="X168" i="2"/>
  <c r="W168" i="2"/>
  <c r="AA172" i="2"/>
  <c r="AD172" i="2"/>
  <c r="AC172" i="2"/>
  <c r="AB172" i="2"/>
  <c r="V172" i="2"/>
  <c r="Y172" i="2"/>
  <c r="X172" i="2"/>
  <c r="W172" i="2"/>
  <c r="AA171" i="2"/>
  <c r="AD171" i="2"/>
  <c r="AC171" i="2"/>
  <c r="AB171" i="2"/>
  <c r="V171" i="2"/>
  <c r="Y171" i="2"/>
  <c r="X171" i="2"/>
  <c r="W171" i="2"/>
  <c r="AA161" i="2"/>
  <c r="AD161" i="2"/>
  <c r="AC161" i="2"/>
  <c r="AB161" i="2"/>
  <c r="V161" i="2"/>
  <c r="Y161" i="2"/>
  <c r="X161" i="2"/>
  <c r="W161" i="2"/>
  <c r="AA160" i="2"/>
  <c r="AD160" i="2"/>
  <c r="AC160" i="2"/>
  <c r="AB160" i="2"/>
  <c r="V160" i="2"/>
  <c r="Y160" i="2"/>
  <c r="X160" i="2"/>
  <c r="W160" i="2"/>
  <c r="AA159" i="2"/>
  <c r="AD159" i="2"/>
  <c r="AC159" i="2"/>
  <c r="AB159" i="2"/>
  <c r="V159" i="2"/>
  <c r="Y159" i="2"/>
  <c r="X159" i="2"/>
  <c r="W159" i="2"/>
  <c r="AA158" i="2"/>
  <c r="AD158" i="2"/>
  <c r="AC158" i="2"/>
  <c r="AB158" i="2"/>
  <c r="V158" i="2"/>
  <c r="Y158" i="2"/>
  <c r="X158" i="2"/>
  <c r="W158" i="2"/>
  <c r="AA157" i="2"/>
  <c r="AD157" i="2"/>
  <c r="AC157" i="2"/>
  <c r="AB157" i="2"/>
  <c r="V157" i="2"/>
  <c r="Y157" i="2"/>
  <c r="X157" i="2"/>
  <c r="W157" i="2"/>
  <c r="AA154" i="2"/>
  <c r="AD154" i="2"/>
  <c r="AC154" i="2"/>
  <c r="AB154" i="2"/>
  <c r="V154" i="2"/>
  <c r="Y154" i="2"/>
  <c r="X154" i="2"/>
  <c r="W154" i="2"/>
  <c r="AA153" i="2"/>
  <c r="AD153" i="2"/>
  <c r="AC153" i="2"/>
  <c r="AB153" i="2"/>
  <c r="V153" i="2"/>
  <c r="Y153" i="2"/>
  <c r="X153" i="2"/>
  <c r="W153" i="2"/>
  <c r="AA152" i="2"/>
  <c r="AD152" i="2"/>
  <c r="AC152" i="2"/>
  <c r="AB152" i="2"/>
  <c r="V152" i="2"/>
  <c r="Y152" i="2"/>
  <c r="X152" i="2"/>
  <c r="W152" i="2"/>
  <c r="AA151" i="2"/>
  <c r="AD151" i="2"/>
  <c r="AC151" i="2"/>
  <c r="AB151" i="2"/>
  <c r="V151" i="2"/>
  <c r="Y151" i="2"/>
  <c r="X151" i="2"/>
  <c r="W151" i="2"/>
  <c r="AA148" i="2"/>
  <c r="AD148" i="2"/>
  <c r="AC148" i="2"/>
  <c r="AB148" i="2"/>
  <c r="V148" i="2"/>
  <c r="Y148" i="2"/>
  <c r="X148" i="2"/>
  <c r="W148" i="2"/>
  <c r="AA147" i="2"/>
  <c r="AD147" i="2"/>
  <c r="AC147" i="2"/>
  <c r="AB147" i="2"/>
  <c r="V147" i="2"/>
  <c r="Y147" i="2"/>
  <c r="X147" i="2"/>
  <c r="W147" i="2"/>
  <c r="AA144" i="2"/>
  <c r="AD144" i="2"/>
  <c r="AC144" i="2"/>
  <c r="AB144" i="2"/>
  <c r="V144" i="2"/>
  <c r="Y144" i="2"/>
  <c r="X144" i="2"/>
  <c r="W144" i="2"/>
  <c r="AA143" i="2"/>
  <c r="AD143" i="2"/>
  <c r="AC143" i="2"/>
  <c r="AB143" i="2"/>
  <c r="V143" i="2"/>
  <c r="Y143" i="2"/>
  <c r="X143" i="2"/>
  <c r="W143" i="2"/>
  <c r="AA140" i="2"/>
  <c r="AD140" i="2"/>
  <c r="AC140" i="2"/>
  <c r="AB140" i="2"/>
  <c r="V140" i="2"/>
  <c r="Y140" i="2"/>
  <c r="X140" i="2"/>
  <c r="W140" i="2"/>
  <c r="AA139" i="2"/>
  <c r="AD139" i="2"/>
  <c r="AC139" i="2"/>
  <c r="AB139" i="2"/>
  <c r="V139" i="2"/>
  <c r="Y139" i="2"/>
  <c r="X139" i="2"/>
  <c r="W139" i="2"/>
  <c r="AA137" i="2"/>
  <c r="AD137" i="2"/>
  <c r="AC137" i="2"/>
  <c r="AB137" i="2"/>
  <c r="V137" i="2"/>
  <c r="Y137" i="2"/>
  <c r="X137" i="2"/>
  <c r="W137" i="2"/>
  <c r="AA136" i="2"/>
  <c r="AD136" i="2"/>
  <c r="AC136" i="2"/>
  <c r="AB136" i="2"/>
  <c r="V136" i="2"/>
  <c r="Y136" i="2"/>
  <c r="X136" i="2"/>
  <c r="W136" i="2"/>
  <c r="AA125" i="2"/>
  <c r="AD125" i="2"/>
  <c r="AC125" i="2"/>
  <c r="AB125" i="2"/>
  <c r="V125" i="2"/>
  <c r="Y125" i="2"/>
  <c r="X125" i="2"/>
  <c r="W125" i="2"/>
  <c r="AA131" i="2"/>
  <c r="AD131" i="2"/>
  <c r="AC131" i="2"/>
  <c r="AB131" i="2"/>
  <c r="V131" i="2"/>
  <c r="Y131" i="2"/>
  <c r="X131" i="2"/>
  <c r="W131" i="2"/>
  <c r="AA130" i="2"/>
  <c r="AD130" i="2"/>
  <c r="AC130" i="2"/>
  <c r="AB130" i="2"/>
  <c r="V130" i="2"/>
  <c r="Y130" i="2"/>
  <c r="X130" i="2"/>
  <c r="W130" i="2"/>
  <c r="AA122" i="2"/>
  <c r="AD122" i="2"/>
  <c r="AC122" i="2"/>
  <c r="AB122" i="2"/>
  <c r="V122" i="2"/>
  <c r="Y122" i="2"/>
  <c r="X122" i="2"/>
  <c r="W122" i="2"/>
  <c r="AA121" i="2"/>
  <c r="AD121" i="2"/>
  <c r="AC121" i="2"/>
  <c r="AB121" i="2"/>
  <c r="V121" i="2"/>
  <c r="Y121" i="2"/>
  <c r="X121" i="2"/>
  <c r="W121" i="2"/>
  <c r="AA120" i="2"/>
  <c r="AD120" i="2"/>
  <c r="AC120" i="2"/>
  <c r="AB120" i="2"/>
  <c r="V120" i="2"/>
  <c r="Y120" i="2"/>
  <c r="X120" i="2"/>
  <c r="W120" i="2"/>
  <c r="AA119" i="2"/>
  <c r="AD119" i="2"/>
  <c r="AC119" i="2"/>
  <c r="AB119" i="2"/>
  <c r="V119" i="2"/>
  <c r="Y119" i="2"/>
  <c r="X119" i="2"/>
  <c r="W119" i="2"/>
  <c r="AA118" i="2"/>
  <c r="AD118" i="2"/>
  <c r="AC118" i="2"/>
  <c r="AB118" i="2"/>
  <c r="V118" i="2"/>
  <c r="Y118" i="2"/>
  <c r="X118" i="2"/>
  <c r="W118" i="2"/>
  <c r="AA115" i="2"/>
  <c r="AD115" i="2"/>
  <c r="AC115" i="2"/>
  <c r="AB115" i="2"/>
  <c r="V115" i="2"/>
  <c r="Y115" i="2"/>
  <c r="X115" i="2"/>
  <c r="W115" i="2"/>
  <c r="AA114" i="2"/>
  <c r="AD114" i="2"/>
  <c r="AC114" i="2"/>
  <c r="AB114" i="2"/>
  <c r="V114" i="2"/>
  <c r="Y114" i="2"/>
  <c r="X114" i="2"/>
  <c r="W114" i="2"/>
  <c r="AA113" i="2"/>
  <c r="AD113" i="2"/>
  <c r="AC113" i="2"/>
  <c r="AB113" i="2"/>
  <c r="V113" i="2"/>
  <c r="Y113" i="2"/>
  <c r="X113" i="2"/>
  <c r="W113" i="2"/>
  <c r="AA68" i="2"/>
  <c r="AD68" i="2"/>
  <c r="AC68" i="2"/>
  <c r="AB68" i="2"/>
  <c r="V68" i="2"/>
  <c r="Y68" i="2"/>
  <c r="X68" i="2"/>
  <c r="W68" i="2"/>
  <c r="AA63" i="2"/>
  <c r="AD63" i="2"/>
  <c r="AC63" i="2"/>
  <c r="AB63" i="2"/>
  <c r="V63" i="2"/>
  <c r="Y63" i="2"/>
  <c r="X63" i="2"/>
  <c r="W63" i="2"/>
  <c r="AA62" i="2"/>
  <c r="AD62" i="2"/>
  <c r="AC62" i="2"/>
  <c r="AB62" i="2"/>
  <c r="V62" i="2"/>
  <c r="Y62" i="2"/>
  <c r="X62" i="2"/>
  <c r="W62" i="2"/>
  <c r="AA61" i="2"/>
  <c r="AD61" i="2"/>
  <c r="AC61" i="2"/>
  <c r="AB61" i="2"/>
  <c r="V61" i="2"/>
  <c r="Y61" i="2"/>
  <c r="X61" i="2"/>
  <c r="W61" i="2"/>
  <c r="AA60" i="2"/>
  <c r="AD60" i="2"/>
  <c r="AC60" i="2"/>
  <c r="AB60" i="2"/>
  <c r="V60" i="2"/>
  <c r="Y60" i="2"/>
  <c r="X60" i="2"/>
  <c r="W60" i="2"/>
  <c r="AA59" i="2"/>
  <c r="AD59" i="2"/>
  <c r="AC59" i="2"/>
  <c r="AB59" i="2"/>
  <c r="V59" i="2"/>
  <c r="Y59" i="2"/>
  <c r="X59" i="2"/>
  <c r="W59" i="2"/>
  <c r="AA58" i="2"/>
  <c r="AD58" i="2"/>
  <c r="AC58" i="2"/>
  <c r="AB58" i="2"/>
  <c r="V58" i="2"/>
  <c r="Y58" i="2"/>
  <c r="X58" i="2"/>
  <c r="W58" i="2"/>
  <c r="AA55" i="2"/>
  <c r="AD55" i="2"/>
  <c r="AC55" i="2"/>
  <c r="AB55" i="2"/>
  <c r="V55" i="2"/>
  <c r="Y55" i="2"/>
  <c r="X55" i="2"/>
  <c r="W55" i="2"/>
  <c r="AA54" i="2"/>
  <c r="AD54" i="2"/>
  <c r="AC54" i="2"/>
  <c r="AB54" i="2"/>
  <c r="V54" i="2"/>
  <c r="Y54" i="2"/>
  <c r="X54" i="2"/>
  <c r="W54" i="2"/>
  <c r="AA53" i="2"/>
  <c r="AD53" i="2"/>
  <c r="AC53" i="2"/>
  <c r="AB53" i="2"/>
  <c r="V53" i="2"/>
  <c r="Y53" i="2"/>
  <c r="X53" i="2"/>
  <c r="W53" i="2"/>
  <c r="AA50" i="2"/>
  <c r="AD50" i="2"/>
  <c r="AC50" i="2"/>
  <c r="AB50" i="2"/>
  <c r="V50" i="2"/>
  <c r="Y50" i="2"/>
  <c r="X50" i="2"/>
  <c r="W50" i="2"/>
  <c r="AA40" i="2"/>
  <c r="AD40" i="2"/>
  <c r="AC40" i="2"/>
  <c r="AB40" i="2"/>
  <c r="V40" i="2"/>
  <c r="Y40" i="2"/>
  <c r="X40" i="2"/>
  <c r="W40" i="2"/>
  <c r="AA39" i="2"/>
  <c r="AD39" i="2"/>
  <c r="AC39" i="2"/>
  <c r="AB39" i="2"/>
  <c r="V39" i="2"/>
  <c r="Y39" i="2"/>
  <c r="X39" i="2"/>
  <c r="W39" i="2"/>
  <c r="AA38" i="2"/>
  <c r="AD38" i="2"/>
  <c r="AC38" i="2"/>
  <c r="AB38" i="2"/>
  <c r="V38" i="2"/>
  <c r="Y38" i="2"/>
  <c r="X38" i="2"/>
  <c r="W38" i="2"/>
  <c r="AA37" i="2"/>
  <c r="AD37" i="2"/>
  <c r="AC37" i="2"/>
  <c r="AB37" i="2"/>
  <c r="V37" i="2"/>
  <c r="Y37" i="2"/>
  <c r="X37" i="2"/>
  <c r="W37" i="2"/>
  <c r="AA36" i="2"/>
  <c r="AD36" i="2"/>
  <c r="AC36" i="2"/>
  <c r="AB36" i="2"/>
  <c r="V36" i="2"/>
  <c r="Y36" i="2"/>
  <c r="X36" i="2"/>
  <c r="W36" i="2"/>
  <c r="AA32" i="2"/>
  <c r="AD32" i="2"/>
  <c r="AC32" i="2"/>
  <c r="AB32" i="2"/>
  <c r="V32" i="2"/>
  <c r="Y32" i="2"/>
  <c r="X32" i="2"/>
  <c r="W32" i="2"/>
  <c r="AA33" i="2"/>
  <c r="AD33" i="2"/>
  <c r="AC33" i="2"/>
  <c r="AB33" i="2"/>
  <c r="V33" i="2"/>
  <c r="Y33" i="2"/>
  <c r="X33" i="2"/>
  <c r="W33" i="2"/>
  <c r="AA29" i="2"/>
  <c r="AD29" i="2"/>
  <c r="AC29" i="2"/>
  <c r="AB29" i="2"/>
  <c r="V29" i="2"/>
  <c r="Y29" i="2"/>
  <c r="X29" i="2"/>
  <c r="W29" i="2"/>
  <c r="AA28" i="2"/>
  <c r="AD28" i="2"/>
  <c r="AC28" i="2"/>
  <c r="AB28" i="2"/>
  <c r="V28" i="2"/>
  <c r="Y28" i="2"/>
  <c r="X28" i="2"/>
  <c r="W28" i="2"/>
  <c r="AA18" i="2"/>
  <c r="AD18" i="2"/>
  <c r="AC18" i="2"/>
  <c r="AB18" i="2"/>
  <c r="V18" i="2"/>
  <c r="Y18" i="2"/>
  <c r="X18" i="2"/>
  <c r="Q18" i="2"/>
  <c r="W18" i="2"/>
  <c r="AA17" i="2"/>
  <c r="AD17" i="2"/>
  <c r="AC17" i="2"/>
  <c r="AB17" i="2"/>
  <c r="V17" i="2"/>
  <c r="Y17" i="2"/>
  <c r="X17" i="2"/>
  <c r="H7" i="1"/>
  <c r="N17" i="2"/>
  <c r="O17" i="2"/>
  <c r="P17" i="2"/>
  <c r="Q17" i="2"/>
  <c r="W17" i="2"/>
  <c r="AA16" i="2"/>
  <c r="AD16" i="2"/>
  <c r="AC16" i="2"/>
  <c r="AB16" i="2"/>
  <c r="V16" i="2"/>
  <c r="Y16" i="2"/>
  <c r="X16" i="2"/>
  <c r="H89" i="1"/>
  <c r="N16" i="2"/>
  <c r="O16" i="2"/>
  <c r="P16" i="2"/>
  <c r="Q16" i="2"/>
  <c r="W16" i="2"/>
  <c r="AA15" i="2"/>
  <c r="AD15" i="2"/>
  <c r="AC15" i="2"/>
  <c r="AB15" i="2"/>
  <c r="V15" i="2"/>
  <c r="Y15" i="2"/>
  <c r="X15" i="2"/>
  <c r="H92" i="1"/>
  <c r="N15" i="2"/>
  <c r="O15" i="2"/>
  <c r="P15" i="2"/>
  <c r="Q15" i="2"/>
  <c r="W15" i="2"/>
  <c r="AA14" i="2"/>
  <c r="AD14" i="2"/>
  <c r="AC14" i="2"/>
  <c r="AB14" i="2"/>
  <c r="V14" i="2"/>
  <c r="Y14" i="2"/>
  <c r="X14" i="2"/>
  <c r="H4" i="1"/>
  <c r="N14" i="2"/>
  <c r="O14" i="2"/>
  <c r="P14" i="2"/>
  <c r="Q14" i="2"/>
  <c r="W14" i="2"/>
  <c r="AA13" i="2"/>
  <c r="AD13" i="2"/>
  <c r="AC13" i="2"/>
  <c r="AB13" i="2"/>
  <c r="V13" i="2"/>
  <c r="Y13" i="2"/>
  <c r="X13" i="2"/>
  <c r="W13" i="2"/>
  <c r="AA9" i="2"/>
  <c r="AD9" i="2"/>
  <c r="AC9" i="2"/>
  <c r="AB9" i="2"/>
  <c r="V9" i="2"/>
  <c r="Y9" i="2"/>
  <c r="X9" i="2"/>
  <c r="N9" i="2"/>
  <c r="O9" i="2"/>
  <c r="P9" i="2"/>
  <c r="Q9" i="2"/>
  <c r="W9" i="2"/>
  <c r="AA8" i="2"/>
  <c r="AD8" i="2"/>
  <c r="AC8" i="2"/>
  <c r="AB8" i="2"/>
  <c r="V8" i="2"/>
  <c r="Y8" i="2"/>
  <c r="X8" i="2"/>
  <c r="W8" i="2"/>
  <c r="AA7" i="2"/>
  <c r="AD7" i="2"/>
  <c r="AC7" i="2"/>
  <c r="AB7" i="2"/>
  <c r="V7" i="2"/>
  <c r="Y7" i="2"/>
  <c r="X7" i="2"/>
  <c r="W7" i="2"/>
  <c r="AA6" i="2"/>
  <c r="AD6" i="2"/>
  <c r="AC6" i="2"/>
  <c r="AB6" i="2"/>
  <c r="V6" i="2"/>
  <c r="Y6" i="2"/>
  <c r="X6" i="2"/>
  <c r="W6" i="2"/>
  <c r="AA5" i="2"/>
  <c r="AD5" i="2"/>
  <c r="AC5" i="2"/>
  <c r="AB5" i="2"/>
  <c r="V5" i="2"/>
  <c r="X5" i="2"/>
  <c r="Y5" i="2"/>
  <c r="O5" i="2"/>
  <c r="Q5" i="2"/>
  <c r="W5" i="2"/>
  <c r="G76" i="1"/>
  <c r="M370" i="2"/>
  <c r="R370" i="2"/>
  <c r="H76" i="1"/>
  <c r="N370" i="2"/>
  <c r="S370" i="2"/>
  <c r="T370" i="2"/>
  <c r="G66" i="1"/>
  <c r="M367" i="2"/>
  <c r="R367" i="2"/>
  <c r="H66" i="1"/>
  <c r="N367" i="2"/>
  <c r="S367" i="2"/>
  <c r="T367" i="2"/>
  <c r="G11" i="1"/>
  <c r="M366" i="2"/>
  <c r="R366" i="2"/>
  <c r="H11" i="1"/>
  <c r="N366" i="2"/>
  <c r="S366" i="2"/>
  <c r="T366" i="2"/>
  <c r="G62" i="1"/>
  <c r="H62" i="1"/>
  <c r="R364" i="2"/>
  <c r="S364" i="2"/>
  <c r="T364" i="2"/>
  <c r="R361" i="2"/>
  <c r="S361" i="2"/>
  <c r="T361" i="2"/>
  <c r="R360" i="2"/>
  <c r="S360" i="2"/>
  <c r="T360" i="2"/>
  <c r="R359" i="2"/>
  <c r="S359" i="2"/>
  <c r="T359" i="2"/>
  <c r="G33" i="1"/>
  <c r="M358" i="2"/>
  <c r="R358" i="2"/>
  <c r="H33" i="1"/>
  <c r="N358" i="2"/>
  <c r="S358" i="2"/>
  <c r="T358" i="2"/>
  <c r="R357" i="2"/>
  <c r="S357" i="2"/>
  <c r="T357" i="2"/>
  <c r="R354" i="2"/>
  <c r="S354" i="2"/>
  <c r="T354" i="2"/>
  <c r="R345" i="2"/>
  <c r="S345" i="2"/>
  <c r="T345" i="2"/>
  <c r="M340" i="2"/>
  <c r="R340" i="2"/>
  <c r="N340" i="2"/>
  <c r="S340" i="2"/>
  <c r="T340" i="2"/>
  <c r="G36" i="1"/>
  <c r="M339" i="2"/>
  <c r="R339" i="2"/>
  <c r="H36" i="1"/>
  <c r="N339" i="2"/>
  <c r="S339" i="2"/>
  <c r="T339" i="2"/>
  <c r="R338" i="2"/>
  <c r="S338" i="2"/>
  <c r="T338" i="2"/>
  <c r="G72" i="1"/>
  <c r="M335" i="2"/>
  <c r="R335" i="2"/>
  <c r="H72" i="1"/>
  <c r="N335" i="2"/>
  <c r="S335" i="2"/>
  <c r="T335" i="2"/>
  <c r="G13" i="1"/>
  <c r="M334" i="2"/>
  <c r="R334" i="2"/>
  <c r="H13" i="1"/>
  <c r="N334" i="2"/>
  <c r="S334" i="2"/>
  <c r="T334" i="2"/>
  <c r="G90" i="1"/>
  <c r="M333" i="2"/>
  <c r="R333" i="2"/>
  <c r="H90" i="1"/>
  <c r="N333" i="2"/>
  <c r="S333" i="2"/>
  <c r="T333" i="2"/>
  <c r="G4" i="1"/>
  <c r="M332" i="2"/>
  <c r="R332" i="2"/>
  <c r="S332" i="2"/>
  <c r="T332" i="2"/>
  <c r="R331" i="2"/>
  <c r="S331" i="2"/>
  <c r="T331" i="2"/>
  <c r="G10" i="1"/>
  <c r="M328" i="2"/>
  <c r="R328" i="2"/>
  <c r="H10" i="1"/>
  <c r="N328" i="2"/>
  <c r="S328" i="2"/>
  <c r="T328" i="2"/>
  <c r="R327" i="2"/>
  <c r="S327" i="2"/>
  <c r="T327" i="2"/>
  <c r="M326" i="2"/>
  <c r="R326" i="2"/>
  <c r="S326" i="2"/>
  <c r="T326" i="2"/>
  <c r="R325" i="2"/>
  <c r="S325" i="2"/>
  <c r="T325" i="2"/>
  <c r="R324" i="2"/>
  <c r="S324" i="2"/>
  <c r="T324" i="2"/>
  <c r="R321" i="2"/>
  <c r="S321" i="2"/>
  <c r="T321" i="2"/>
  <c r="R320" i="2"/>
  <c r="S320" i="2"/>
  <c r="T320" i="2"/>
  <c r="G46" i="1"/>
  <c r="M309" i="2"/>
  <c r="R309" i="2"/>
  <c r="H46" i="1"/>
  <c r="N309" i="2"/>
  <c r="S309" i="2"/>
  <c r="T309" i="2"/>
  <c r="M308" i="2"/>
  <c r="R308" i="2"/>
  <c r="N308" i="2"/>
  <c r="S308" i="2"/>
  <c r="T308" i="2"/>
  <c r="G73" i="1"/>
  <c r="M303" i="2"/>
  <c r="R303" i="2"/>
  <c r="H73" i="1"/>
  <c r="N303" i="2"/>
  <c r="S303" i="2"/>
  <c r="T303" i="2"/>
  <c r="G44" i="1"/>
  <c r="M302" i="2"/>
  <c r="R302" i="2"/>
  <c r="S302" i="2"/>
  <c r="T302" i="2"/>
  <c r="G5" i="1"/>
  <c r="M301" i="2"/>
  <c r="R301" i="2"/>
  <c r="S301" i="2"/>
  <c r="T301" i="2"/>
  <c r="R300" i="2"/>
  <c r="S300" i="2"/>
  <c r="T300" i="2"/>
  <c r="R297" i="2"/>
  <c r="S297" i="2"/>
  <c r="T297" i="2"/>
  <c r="R296" i="2"/>
  <c r="S296" i="2"/>
  <c r="T296" i="2"/>
  <c r="R295" i="2"/>
  <c r="S295" i="2"/>
  <c r="T295" i="2"/>
  <c r="R294" i="2"/>
  <c r="S294" i="2"/>
  <c r="T294" i="2"/>
  <c r="R293" i="2"/>
  <c r="S293" i="2"/>
  <c r="T293" i="2"/>
  <c r="M292" i="2"/>
  <c r="R292" i="2"/>
  <c r="N292" i="2"/>
  <c r="S292" i="2"/>
  <c r="T292" i="2"/>
  <c r="R291" i="2"/>
  <c r="S291" i="2"/>
  <c r="T291" i="2"/>
  <c r="M287" i="2"/>
  <c r="R287" i="2"/>
  <c r="N287" i="2"/>
  <c r="S287" i="2"/>
  <c r="T287" i="2"/>
  <c r="R290" i="2"/>
  <c r="S290" i="2"/>
  <c r="T290" i="2"/>
  <c r="R103" i="2"/>
  <c r="S103" i="2"/>
  <c r="T103" i="2"/>
  <c r="R102" i="2"/>
  <c r="S102" i="2"/>
  <c r="T102" i="2"/>
  <c r="R99" i="2"/>
  <c r="S99" i="2"/>
  <c r="T99" i="2"/>
  <c r="R91" i="2"/>
  <c r="S91" i="2"/>
  <c r="T91" i="2"/>
  <c r="G39" i="1"/>
  <c r="M90" i="2"/>
  <c r="R90" i="2"/>
  <c r="H39" i="1"/>
  <c r="N90" i="2"/>
  <c r="S90" i="2"/>
  <c r="T90" i="2"/>
  <c r="R89" i="2"/>
  <c r="S89" i="2"/>
  <c r="T89" i="2"/>
  <c r="R88" i="2"/>
  <c r="S88" i="2"/>
  <c r="T88" i="2"/>
  <c r="G93" i="1"/>
  <c r="G92" i="1"/>
  <c r="M85" i="2"/>
  <c r="R85" i="2"/>
  <c r="H93" i="1"/>
  <c r="N85" i="2"/>
  <c r="S85" i="2"/>
  <c r="T85" i="2"/>
  <c r="G75" i="1"/>
  <c r="M84" i="2"/>
  <c r="R84" i="2"/>
  <c r="H75" i="1"/>
  <c r="N84" i="2"/>
  <c r="S84" i="2"/>
  <c r="T84" i="2"/>
  <c r="R81" i="2"/>
  <c r="S81" i="2"/>
  <c r="T81" i="2"/>
  <c r="R80" i="2"/>
  <c r="S80" i="2"/>
  <c r="T80" i="2"/>
  <c r="R76" i="2"/>
  <c r="S76" i="2"/>
  <c r="T76" i="2"/>
  <c r="R243" i="2"/>
  <c r="S243" i="2"/>
  <c r="T243" i="2"/>
  <c r="R240" i="2"/>
  <c r="S240" i="2"/>
  <c r="T240" i="2"/>
  <c r="R237" i="2"/>
  <c r="S237" i="2"/>
  <c r="T237" i="2"/>
  <c r="R232" i="2"/>
  <c r="S232" i="2"/>
  <c r="T232" i="2"/>
  <c r="G88" i="1"/>
  <c r="M229" i="2"/>
  <c r="R229" i="2"/>
  <c r="H88" i="1"/>
  <c r="N229" i="2"/>
  <c r="S229" i="2"/>
  <c r="T229" i="2"/>
  <c r="G14" i="1"/>
  <c r="M228" i="2"/>
  <c r="R228" i="2"/>
  <c r="H14" i="1"/>
  <c r="N228" i="2"/>
  <c r="S228" i="2"/>
  <c r="T228" i="2"/>
  <c r="G8" i="1"/>
  <c r="M227" i="2"/>
  <c r="R227" i="2"/>
  <c r="H8" i="1"/>
  <c r="N227" i="2"/>
  <c r="S227" i="2"/>
  <c r="T227" i="2"/>
  <c r="R226" i="2"/>
  <c r="S226" i="2"/>
  <c r="T226" i="2"/>
  <c r="R218" i="2"/>
  <c r="S218" i="2"/>
  <c r="T218" i="2"/>
  <c r="M217" i="2"/>
  <c r="R217" i="2"/>
  <c r="N217" i="2"/>
  <c r="S217" i="2"/>
  <c r="T217" i="2"/>
  <c r="M216" i="2"/>
  <c r="R216" i="2"/>
  <c r="S216" i="2"/>
  <c r="T216" i="2"/>
  <c r="R213" i="2"/>
  <c r="S213" i="2"/>
  <c r="T213" i="2"/>
  <c r="M211" i="2"/>
  <c r="R211" i="2"/>
  <c r="N211" i="2"/>
  <c r="S211" i="2"/>
  <c r="T211" i="2"/>
  <c r="M212" i="2"/>
  <c r="R212" i="2"/>
  <c r="S212" i="2"/>
  <c r="T212" i="2"/>
  <c r="G80" i="1"/>
  <c r="M208" i="2"/>
  <c r="R208" i="2"/>
  <c r="H80" i="1"/>
  <c r="N208" i="2"/>
  <c r="S208" i="2"/>
  <c r="T208" i="2"/>
  <c r="R205" i="2"/>
  <c r="S205" i="2"/>
  <c r="T205" i="2"/>
  <c r="R204" i="2"/>
  <c r="S204" i="2"/>
  <c r="T204" i="2"/>
  <c r="R201" i="2"/>
  <c r="S201" i="2"/>
  <c r="T201" i="2"/>
  <c r="R200" i="2"/>
  <c r="S200" i="2"/>
  <c r="T200" i="2"/>
  <c r="R182" i="2"/>
  <c r="S182" i="2"/>
  <c r="T182" i="2"/>
  <c r="R185" i="2"/>
  <c r="S185" i="2"/>
  <c r="T185" i="2"/>
  <c r="G79" i="1"/>
  <c r="M180" i="2"/>
  <c r="R180" i="2"/>
  <c r="H79" i="1"/>
  <c r="N180" i="2"/>
  <c r="S180" i="2"/>
  <c r="T180" i="2"/>
  <c r="R168" i="2"/>
  <c r="S168" i="2"/>
  <c r="T168" i="2"/>
  <c r="M172" i="2"/>
  <c r="R172" i="2"/>
  <c r="S172" i="2"/>
  <c r="T172" i="2"/>
  <c r="M171" i="2"/>
  <c r="R171" i="2"/>
  <c r="S171" i="2"/>
  <c r="T171" i="2"/>
  <c r="R158" i="2"/>
  <c r="S158" i="2"/>
  <c r="T158" i="2"/>
  <c r="M157" i="2"/>
  <c r="R157" i="2"/>
  <c r="N157" i="2"/>
  <c r="S157" i="2"/>
  <c r="T157" i="2"/>
  <c r="R154" i="2"/>
  <c r="S154" i="2"/>
  <c r="T154" i="2"/>
  <c r="G67" i="1"/>
  <c r="M153" i="2"/>
  <c r="R153" i="2"/>
  <c r="H67" i="1"/>
  <c r="N153" i="2"/>
  <c r="S153" i="2"/>
  <c r="T153" i="2"/>
  <c r="G94" i="1"/>
  <c r="M152" i="2"/>
  <c r="R152" i="2"/>
  <c r="H94" i="1"/>
  <c r="N152" i="2"/>
  <c r="S152" i="2"/>
  <c r="T152" i="2"/>
  <c r="M151" i="2"/>
  <c r="R151" i="2"/>
  <c r="N151" i="2"/>
  <c r="S151" i="2"/>
  <c r="T151" i="2"/>
  <c r="M148" i="2"/>
  <c r="R148" i="2"/>
  <c r="S148" i="2"/>
  <c r="T148" i="2"/>
  <c r="M147" i="2"/>
  <c r="R147" i="2"/>
  <c r="S147" i="2"/>
  <c r="T147" i="2"/>
  <c r="R144" i="2"/>
  <c r="S144" i="2"/>
  <c r="T144" i="2"/>
  <c r="R143" i="2"/>
  <c r="S143" i="2"/>
  <c r="T143" i="2"/>
  <c r="R140" i="2"/>
  <c r="S140" i="2"/>
  <c r="T140" i="2"/>
  <c r="R139" i="2"/>
  <c r="S139" i="2"/>
  <c r="T139" i="2"/>
  <c r="M137" i="2"/>
  <c r="R137" i="2"/>
  <c r="N137" i="2"/>
  <c r="S137" i="2"/>
  <c r="T137" i="2"/>
  <c r="R136" i="2"/>
  <c r="S136" i="2"/>
  <c r="T136" i="2"/>
  <c r="R125" i="2"/>
  <c r="S125" i="2"/>
  <c r="T125" i="2"/>
  <c r="G2" i="1"/>
  <c r="M122" i="2"/>
  <c r="R122" i="2"/>
  <c r="H2" i="1"/>
  <c r="N122" i="2"/>
  <c r="S122" i="2"/>
  <c r="T122" i="2"/>
  <c r="G31" i="1"/>
  <c r="M121" i="2"/>
  <c r="R121" i="2"/>
  <c r="H31" i="1"/>
  <c r="N121" i="2"/>
  <c r="S121" i="2"/>
  <c r="T121" i="2"/>
  <c r="G30" i="1"/>
  <c r="M120" i="2"/>
  <c r="R120" i="2"/>
  <c r="H30" i="1"/>
  <c r="N120" i="2"/>
  <c r="S120" i="2"/>
  <c r="T120" i="2"/>
  <c r="R119" i="2"/>
  <c r="S119" i="2"/>
  <c r="T119" i="2"/>
  <c r="M118" i="2"/>
  <c r="R118" i="2"/>
  <c r="N118" i="2"/>
  <c r="S118" i="2"/>
  <c r="T118" i="2"/>
  <c r="M115" i="2"/>
  <c r="R115" i="2"/>
  <c r="N115" i="2"/>
  <c r="S115" i="2"/>
  <c r="T115" i="2"/>
  <c r="M114" i="2"/>
  <c r="R114" i="2"/>
  <c r="N114" i="2"/>
  <c r="S114" i="2"/>
  <c r="T114" i="2"/>
  <c r="R113" i="2"/>
  <c r="S113" i="2"/>
  <c r="T113" i="2"/>
  <c r="G38" i="1"/>
  <c r="H38" i="1"/>
  <c r="R63" i="2"/>
  <c r="S63" i="2"/>
  <c r="T63" i="2"/>
  <c r="M62" i="2"/>
  <c r="R62" i="2"/>
  <c r="N62" i="2"/>
  <c r="S62" i="2"/>
  <c r="T62" i="2"/>
  <c r="R61" i="2"/>
  <c r="S61" i="2"/>
  <c r="T61" i="2"/>
  <c r="R60" i="2"/>
  <c r="S60" i="2"/>
  <c r="T60" i="2"/>
  <c r="R59" i="2"/>
  <c r="S59" i="2"/>
  <c r="T59" i="2"/>
  <c r="R58" i="2"/>
  <c r="S58" i="2"/>
  <c r="T58" i="2"/>
  <c r="R55" i="2"/>
  <c r="S55" i="2"/>
  <c r="T55" i="2"/>
  <c r="M54" i="2"/>
  <c r="R54" i="2"/>
  <c r="N54" i="2"/>
  <c r="S54" i="2"/>
  <c r="T54" i="2"/>
  <c r="M53" i="2"/>
  <c r="R53" i="2"/>
  <c r="N53" i="2"/>
  <c r="S53" i="2"/>
  <c r="T53" i="2"/>
  <c r="R50" i="2"/>
  <c r="S50" i="2"/>
  <c r="T50" i="2"/>
  <c r="R40" i="2"/>
  <c r="S40" i="2"/>
  <c r="T40" i="2"/>
  <c r="R39" i="2"/>
  <c r="S39" i="2"/>
  <c r="T39" i="2"/>
  <c r="R38" i="2"/>
  <c r="S38" i="2"/>
  <c r="T38" i="2"/>
  <c r="R37" i="2"/>
  <c r="S37" i="2"/>
  <c r="T37" i="2"/>
  <c r="R36" i="2"/>
  <c r="S36" i="2"/>
  <c r="T36" i="2"/>
  <c r="M32" i="2"/>
  <c r="R32" i="2"/>
  <c r="N32" i="2"/>
  <c r="S32" i="2"/>
  <c r="T32" i="2"/>
  <c r="M33" i="2"/>
  <c r="R33" i="2"/>
  <c r="S33" i="2"/>
  <c r="T33" i="2"/>
  <c r="R29" i="2"/>
  <c r="S29" i="2"/>
  <c r="T29" i="2"/>
  <c r="G91" i="1"/>
  <c r="M18" i="2"/>
  <c r="R18" i="2"/>
  <c r="H91" i="1"/>
  <c r="N18" i="2"/>
  <c r="S18" i="2"/>
  <c r="T18" i="2"/>
  <c r="R17" i="2"/>
  <c r="S17" i="2"/>
  <c r="T17" i="2"/>
  <c r="R16" i="2"/>
  <c r="S16" i="2"/>
  <c r="T16" i="2"/>
  <c r="R15" i="2"/>
  <c r="S15" i="2"/>
  <c r="T15" i="2"/>
  <c r="R14" i="2"/>
  <c r="S14" i="2"/>
  <c r="T14" i="2"/>
  <c r="N13" i="2"/>
  <c r="O13" i="2"/>
  <c r="P13" i="2"/>
  <c r="Q13" i="2"/>
  <c r="R13" i="2"/>
  <c r="S13" i="2"/>
  <c r="T13" i="2"/>
  <c r="R9" i="2"/>
  <c r="S9" i="2"/>
  <c r="T9" i="2"/>
  <c r="H45" i="1"/>
  <c r="N7" i="2"/>
  <c r="O7" i="2"/>
  <c r="P7" i="2"/>
  <c r="Q7" i="2"/>
  <c r="R7" i="2"/>
  <c r="S7" i="2"/>
  <c r="T7" i="2"/>
  <c r="H35" i="1"/>
  <c r="N6" i="2"/>
  <c r="O6" i="2"/>
  <c r="P6" i="2"/>
  <c r="Q6" i="2"/>
  <c r="R6" i="2"/>
  <c r="S6" i="2"/>
  <c r="T6" i="2"/>
  <c r="R5" i="2"/>
  <c r="S5" i="2"/>
  <c r="T5" i="2"/>
  <c r="P370" i="2"/>
  <c r="O370" i="2"/>
  <c r="P367" i="2"/>
  <c r="O367" i="2"/>
  <c r="P366" i="2"/>
  <c r="O366" i="2"/>
  <c r="H61" i="1"/>
  <c r="N365" i="2"/>
  <c r="P365" i="2"/>
  <c r="O365" i="2"/>
  <c r="G34" i="1"/>
  <c r="M361" i="2"/>
  <c r="P358" i="2"/>
  <c r="O358" i="2"/>
  <c r="G54" i="1"/>
  <c r="M357" i="2"/>
  <c r="G9" i="1"/>
  <c r="M345" i="2"/>
  <c r="P340" i="2"/>
  <c r="O340" i="2"/>
  <c r="P339" i="2"/>
  <c r="G48" i="1"/>
  <c r="P335" i="2"/>
  <c r="O335" i="2"/>
  <c r="P334" i="2"/>
  <c r="O334" i="2"/>
  <c r="P333" i="2"/>
  <c r="O333" i="2"/>
  <c r="N332" i="2"/>
  <c r="P332" i="2"/>
  <c r="O332" i="2"/>
  <c r="P328" i="2"/>
  <c r="O328" i="2"/>
  <c r="M327" i="2"/>
  <c r="N326" i="2"/>
  <c r="P326" i="2"/>
  <c r="O326" i="2"/>
  <c r="G71" i="1"/>
  <c r="M325" i="2"/>
  <c r="G65" i="1"/>
  <c r="M324" i="2"/>
  <c r="G70" i="1"/>
  <c r="M321" i="2"/>
  <c r="M320" i="2"/>
  <c r="P320" i="2"/>
  <c r="N320" i="2"/>
  <c r="P309" i="2"/>
  <c r="O309" i="2"/>
  <c r="P308" i="2"/>
  <c r="O308" i="2"/>
  <c r="P303" i="2"/>
  <c r="O303" i="2"/>
  <c r="H44" i="1"/>
  <c r="N302" i="2"/>
  <c r="P302" i="2"/>
  <c r="O302" i="2"/>
  <c r="H5" i="1"/>
  <c r="N301" i="2"/>
  <c r="P301" i="2"/>
  <c r="O301" i="2"/>
  <c r="G84" i="1"/>
  <c r="M300" i="2"/>
  <c r="G41" i="1"/>
  <c r="M295" i="2"/>
  <c r="P292" i="2"/>
  <c r="O292" i="2"/>
  <c r="M291" i="2"/>
  <c r="P287" i="2"/>
  <c r="O287" i="2"/>
  <c r="M290" i="2"/>
  <c r="M99" i="2"/>
  <c r="M91" i="2"/>
  <c r="P90" i="2"/>
  <c r="O90" i="2"/>
  <c r="P85" i="2"/>
  <c r="O85" i="2"/>
  <c r="P84" i="2"/>
  <c r="O84" i="2"/>
  <c r="M81" i="2"/>
  <c r="G49" i="1"/>
  <c r="M243" i="2"/>
  <c r="G85" i="1"/>
  <c r="M240" i="2"/>
  <c r="P240" i="2"/>
  <c r="H85" i="1"/>
  <c r="N240" i="2"/>
  <c r="G82" i="1"/>
  <c r="M237" i="2"/>
  <c r="P237" i="2"/>
  <c r="H82" i="1"/>
  <c r="N237" i="2"/>
  <c r="M232" i="2"/>
  <c r="P229" i="2"/>
  <c r="O229" i="2"/>
  <c r="P228" i="2"/>
  <c r="O228" i="2"/>
  <c r="P227" i="2"/>
  <c r="O227" i="2"/>
  <c r="M226" i="2"/>
  <c r="G78" i="1"/>
  <c r="M219" i="2"/>
  <c r="G59" i="1"/>
  <c r="M218" i="2"/>
  <c r="P217" i="2"/>
  <c r="O217" i="2"/>
  <c r="N216" i="2"/>
  <c r="P216" i="2"/>
  <c r="O216" i="2"/>
  <c r="M213" i="2"/>
  <c r="P211" i="2"/>
  <c r="O211" i="2"/>
  <c r="N212" i="2"/>
  <c r="P212" i="2"/>
  <c r="O212" i="2"/>
  <c r="P208" i="2"/>
  <c r="O208" i="2"/>
  <c r="G69" i="1"/>
  <c r="M205" i="2"/>
  <c r="G16" i="1"/>
  <c r="M204" i="2"/>
  <c r="G58" i="1"/>
  <c r="M200" i="2"/>
  <c r="G55" i="1"/>
  <c r="M182" i="2"/>
  <c r="G53" i="1"/>
  <c r="M186" i="2"/>
  <c r="G21" i="1"/>
  <c r="M181" i="2"/>
  <c r="P180" i="2"/>
  <c r="O180" i="2"/>
  <c r="M168" i="2"/>
  <c r="N172" i="2"/>
  <c r="P172" i="2"/>
  <c r="O172" i="2"/>
  <c r="N171" i="2"/>
  <c r="P171" i="2"/>
  <c r="O171" i="2"/>
  <c r="P157" i="2"/>
  <c r="O157" i="2"/>
  <c r="P153" i="2"/>
  <c r="O153" i="2"/>
  <c r="P152" i="2"/>
  <c r="O152" i="2"/>
  <c r="P151" i="2"/>
  <c r="O151" i="2"/>
  <c r="N148" i="2"/>
  <c r="P148" i="2"/>
  <c r="O148" i="2"/>
  <c r="N147" i="2"/>
  <c r="P147" i="2"/>
  <c r="O147" i="2"/>
  <c r="M144" i="2"/>
  <c r="M143" i="2"/>
  <c r="M140" i="2"/>
  <c r="M139" i="2"/>
  <c r="P137" i="2"/>
  <c r="O137" i="2"/>
  <c r="M136" i="2"/>
  <c r="G68" i="1"/>
  <c r="M125" i="2"/>
  <c r="P125" i="2"/>
  <c r="H68" i="1"/>
  <c r="N125" i="2"/>
  <c r="P122" i="2"/>
  <c r="O122" i="2"/>
  <c r="P121" i="2"/>
  <c r="O121" i="2"/>
  <c r="P120" i="2"/>
  <c r="O120" i="2"/>
  <c r="M119" i="2"/>
  <c r="P118" i="2"/>
  <c r="O118" i="2"/>
  <c r="P115" i="2"/>
  <c r="O115" i="2"/>
  <c r="P114" i="2"/>
  <c r="O114" i="2"/>
  <c r="M113" i="2"/>
  <c r="P62" i="2"/>
  <c r="O62" i="2"/>
  <c r="P54" i="2"/>
  <c r="O54" i="2"/>
  <c r="P53" i="2"/>
  <c r="O53" i="2"/>
  <c r="P32" i="2"/>
  <c r="O32" i="2"/>
  <c r="N33" i="2"/>
  <c r="P33" i="2"/>
  <c r="O33" i="2"/>
  <c r="M28" i="2"/>
  <c r="N28" i="2"/>
  <c r="P28" i="2"/>
  <c r="M13" i="2"/>
  <c r="M14" i="2"/>
  <c r="M15" i="2"/>
  <c r="G89" i="1"/>
  <c r="M16" i="2"/>
  <c r="G7" i="1"/>
  <c r="M17" i="2"/>
  <c r="P18" i="2"/>
  <c r="O18" i="2"/>
  <c r="M9" i="2"/>
  <c r="G63" i="1"/>
  <c r="M8" i="2"/>
  <c r="G45" i="1"/>
  <c r="M7" i="2"/>
  <c r="G35" i="1"/>
  <c r="M6" i="2"/>
  <c r="K92" i="1"/>
  <c r="K93" i="1"/>
  <c r="K94" i="1"/>
  <c r="D77" i="3"/>
  <c r="J92" i="1"/>
  <c r="J93" i="1"/>
  <c r="J94" i="1"/>
  <c r="C77" i="3"/>
  <c r="I92" i="1"/>
  <c r="I93" i="1"/>
  <c r="I94" i="1"/>
  <c r="B77" i="3"/>
  <c r="K88" i="1"/>
  <c r="D74" i="3"/>
  <c r="J88" i="1"/>
  <c r="C74" i="3"/>
  <c r="I88" i="1"/>
  <c r="B74" i="3"/>
  <c r="K86" i="1"/>
  <c r="K87" i="1"/>
  <c r="D73" i="3"/>
  <c r="J86" i="1"/>
  <c r="J87" i="1"/>
  <c r="C73" i="3"/>
  <c r="I86" i="1"/>
  <c r="I87" i="1"/>
  <c r="B73" i="3"/>
  <c r="K85" i="1"/>
  <c r="D72" i="3"/>
  <c r="J85" i="1"/>
  <c r="C72" i="3"/>
  <c r="I85" i="1"/>
  <c r="B72" i="3"/>
  <c r="K84" i="1"/>
  <c r="D71" i="3"/>
  <c r="J84" i="1"/>
  <c r="C71" i="3"/>
  <c r="I84" i="1"/>
  <c r="B71" i="3"/>
  <c r="K83" i="1"/>
  <c r="D70" i="3"/>
  <c r="J83" i="1"/>
  <c r="C70" i="3"/>
  <c r="I83" i="1"/>
  <c r="B70" i="3"/>
  <c r="K80" i="1"/>
  <c r="K81" i="1"/>
  <c r="K82" i="1"/>
  <c r="D69" i="3"/>
  <c r="J80" i="1"/>
  <c r="G81" i="1"/>
  <c r="M5" i="2"/>
  <c r="J81" i="1"/>
  <c r="J82" i="1"/>
  <c r="C69" i="3"/>
  <c r="I80" i="1"/>
  <c r="I81" i="1"/>
  <c r="I82" i="1"/>
  <c r="B69" i="3"/>
  <c r="K79" i="1"/>
  <c r="D68" i="3"/>
  <c r="J79" i="1"/>
  <c r="C68" i="3"/>
  <c r="I79" i="1"/>
  <c r="B68" i="3"/>
  <c r="K78" i="1"/>
  <c r="D67" i="3"/>
  <c r="J78" i="1"/>
  <c r="C67" i="3"/>
  <c r="I78" i="1"/>
  <c r="B67" i="3"/>
  <c r="K73" i="1"/>
  <c r="D62" i="3"/>
  <c r="J73" i="1"/>
  <c r="C62" i="3"/>
  <c r="I73" i="1"/>
  <c r="B62" i="3"/>
  <c r="K76" i="1"/>
  <c r="D65" i="3"/>
  <c r="J76" i="1"/>
  <c r="C65" i="3"/>
  <c r="I76" i="1"/>
  <c r="B65" i="3"/>
  <c r="K75" i="1"/>
  <c r="D64" i="3"/>
  <c r="J75" i="1"/>
  <c r="C64" i="3"/>
  <c r="I75" i="1"/>
  <c r="B64" i="3"/>
  <c r="K74" i="1"/>
  <c r="D63" i="3"/>
  <c r="J74" i="1"/>
  <c r="C63" i="3"/>
  <c r="I74" i="1"/>
  <c r="B63" i="3"/>
  <c r="K70" i="1"/>
  <c r="D59" i="3"/>
  <c r="J70" i="1"/>
  <c r="C59" i="3"/>
  <c r="I70" i="1"/>
  <c r="B59" i="3"/>
  <c r="K69" i="1"/>
  <c r="D58" i="3"/>
  <c r="J69" i="1"/>
  <c r="C58" i="3"/>
  <c r="I69" i="1"/>
  <c r="B58" i="3"/>
  <c r="K65" i="1"/>
  <c r="D56" i="3"/>
  <c r="J65" i="1"/>
  <c r="C56" i="3"/>
  <c r="I65" i="1"/>
  <c r="B56" i="3"/>
  <c r="K27" i="1"/>
  <c r="D21" i="3"/>
  <c r="J27" i="1"/>
  <c r="C21" i="3"/>
  <c r="I27" i="1"/>
  <c r="B21" i="3"/>
  <c r="K72" i="1"/>
  <c r="D61" i="3"/>
  <c r="J72" i="1"/>
  <c r="C61" i="3"/>
  <c r="I72" i="1"/>
  <c r="B61" i="3"/>
  <c r="K66" i="1"/>
  <c r="K67" i="1"/>
  <c r="K68" i="1"/>
  <c r="D57" i="3"/>
  <c r="J66" i="1"/>
  <c r="J67" i="1"/>
  <c r="J68" i="1"/>
  <c r="C57" i="3"/>
  <c r="I66" i="1"/>
  <c r="I67" i="1"/>
  <c r="I68" i="1"/>
  <c r="B57" i="3"/>
  <c r="K64" i="1"/>
  <c r="D55" i="3"/>
  <c r="J64" i="1"/>
  <c r="C55" i="3"/>
  <c r="I64" i="1"/>
  <c r="B55" i="3"/>
  <c r="K61" i="1"/>
  <c r="D49" i="3"/>
  <c r="J61" i="1"/>
  <c r="C49" i="3"/>
  <c r="I61" i="1"/>
  <c r="B49" i="3"/>
  <c r="K62" i="1"/>
  <c r="D50" i="3"/>
  <c r="J62" i="1"/>
  <c r="C50" i="3"/>
  <c r="I62" i="1"/>
  <c r="B50" i="3"/>
  <c r="K59" i="1"/>
  <c r="D48" i="3"/>
  <c r="J59" i="1"/>
  <c r="C48" i="3"/>
  <c r="I59" i="1"/>
  <c r="B48" i="3"/>
  <c r="K58" i="1"/>
  <c r="D47" i="3"/>
  <c r="J58" i="1"/>
  <c r="C47" i="3"/>
  <c r="I58" i="1"/>
  <c r="B47" i="3"/>
  <c r="K57" i="1"/>
  <c r="D46" i="3"/>
  <c r="J57" i="1"/>
  <c r="C46" i="3"/>
  <c r="I57" i="1"/>
  <c r="B46" i="3"/>
  <c r="K56" i="1"/>
  <c r="D45" i="3"/>
  <c r="J56" i="1"/>
  <c r="C45" i="3"/>
  <c r="I56" i="1"/>
  <c r="B45" i="3"/>
  <c r="K55" i="1"/>
  <c r="D44" i="3"/>
  <c r="J55" i="1"/>
  <c r="C44" i="3"/>
  <c r="I55" i="1"/>
  <c r="B44" i="3"/>
  <c r="K54" i="1"/>
  <c r="D43" i="3"/>
  <c r="J54" i="1"/>
  <c r="C43" i="3"/>
  <c r="I54" i="1"/>
  <c r="B43" i="3"/>
  <c r="K53" i="1"/>
  <c r="D42" i="3"/>
  <c r="J53" i="1"/>
  <c r="C42" i="3"/>
  <c r="I53" i="1"/>
  <c r="B42" i="3"/>
  <c r="K49" i="1"/>
  <c r="D41" i="3"/>
  <c r="J49" i="1"/>
  <c r="C41" i="3"/>
  <c r="I49" i="1"/>
  <c r="B41" i="3"/>
  <c r="K47" i="1"/>
  <c r="D39" i="3"/>
  <c r="J47" i="1"/>
  <c r="C39" i="3"/>
  <c r="I47" i="1"/>
  <c r="B39" i="3"/>
  <c r="K48" i="1"/>
  <c r="D40" i="3"/>
  <c r="J48" i="1"/>
  <c r="C40" i="3"/>
  <c r="I48" i="1"/>
  <c r="B40" i="3"/>
  <c r="K36" i="1"/>
  <c r="D30" i="3"/>
  <c r="J36" i="1"/>
  <c r="C30" i="3"/>
  <c r="I36" i="1"/>
  <c r="B30" i="3"/>
  <c r="K45" i="1"/>
  <c r="K46" i="1"/>
  <c r="D38" i="3"/>
  <c r="J45" i="1"/>
  <c r="J46" i="1"/>
  <c r="C38" i="3"/>
  <c r="I45" i="1"/>
  <c r="I46" i="1"/>
  <c r="B38" i="3"/>
  <c r="K44" i="1"/>
  <c r="D37" i="3"/>
  <c r="J44" i="1"/>
  <c r="C37" i="3"/>
  <c r="I44" i="1"/>
  <c r="B37" i="3"/>
  <c r="K43" i="1"/>
  <c r="D36" i="3"/>
  <c r="J43" i="1"/>
  <c r="C36" i="3"/>
  <c r="I43" i="1"/>
  <c r="B36" i="3"/>
  <c r="K42" i="1"/>
  <c r="D35" i="3"/>
  <c r="J42" i="1"/>
  <c r="C35" i="3"/>
  <c r="I42" i="1"/>
  <c r="B35" i="3"/>
  <c r="K89" i="1"/>
  <c r="D75" i="3"/>
  <c r="J89" i="1"/>
  <c r="C75" i="3"/>
  <c r="I89" i="1"/>
  <c r="B75" i="3"/>
  <c r="K41" i="1"/>
  <c r="D34" i="3"/>
  <c r="J41" i="1"/>
  <c r="C34" i="3"/>
  <c r="I41" i="1"/>
  <c r="B34" i="3"/>
  <c r="K40" i="1"/>
  <c r="D33" i="3"/>
  <c r="J40" i="1"/>
  <c r="C33" i="3"/>
  <c r="I40" i="1"/>
  <c r="B33" i="3"/>
  <c r="K90" i="1"/>
  <c r="K91" i="1"/>
  <c r="D76" i="3"/>
  <c r="J90" i="1"/>
  <c r="J91" i="1"/>
  <c r="C76" i="3"/>
  <c r="I90" i="1"/>
  <c r="I91" i="1"/>
  <c r="B76" i="3"/>
  <c r="K71" i="1"/>
  <c r="D60" i="3"/>
  <c r="J71" i="1"/>
  <c r="C60" i="3"/>
  <c r="I71" i="1"/>
  <c r="B60" i="3"/>
  <c r="K39" i="1"/>
  <c r="D32" i="3"/>
  <c r="J39" i="1"/>
  <c r="C32" i="3"/>
  <c r="I39" i="1"/>
  <c r="B32" i="3"/>
  <c r="K38" i="1"/>
  <c r="D31" i="3"/>
  <c r="J38" i="1"/>
  <c r="C31" i="3"/>
  <c r="I38" i="1"/>
  <c r="B31" i="3"/>
  <c r="K34" i="1"/>
  <c r="D28" i="3"/>
  <c r="J34" i="1"/>
  <c r="C28" i="3"/>
  <c r="I34" i="1"/>
  <c r="B28" i="3"/>
  <c r="K33" i="1"/>
  <c r="D27" i="3"/>
  <c r="J33" i="1"/>
  <c r="C27" i="3"/>
  <c r="I33" i="1"/>
  <c r="B27" i="3"/>
  <c r="K32" i="1"/>
  <c r="D26" i="3"/>
  <c r="J32" i="1"/>
  <c r="C26" i="3"/>
  <c r="I32" i="1"/>
  <c r="B26" i="3"/>
  <c r="K31" i="1"/>
  <c r="D25" i="3"/>
  <c r="J31" i="1"/>
  <c r="C25" i="3"/>
  <c r="I31" i="1"/>
  <c r="B25" i="3"/>
  <c r="K30" i="1"/>
  <c r="D24" i="3"/>
  <c r="J30" i="1"/>
  <c r="C24" i="3"/>
  <c r="I30" i="1"/>
  <c r="B24" i="3"/>
  <c r="K29" i="1"/>
  <c r="D23" i="3"/>
  <c r="J29" i="1"/>
  <c r="C23" i="3"/>
  <c r="I29" i="1"/>
  <c r="B23" i="3"/>
  <c r="K28" i="1"/>
  <c r="D22" i="3"/>
  <c r="J28" i="1"/>
  <c r="C22" i="3"/>
  <c r="I28" i="1"/>
  <c r="B22" i="3"/>
  <c r="K26" i="1"/>
  <c r="D20" i="3"/>
  <c r="J26" i="1"/>
  <c r="C20" i="3"/>
  <c r="I26" i="1"/>
  <c r="B20" i="3"/>
  <c r="K24" i="1"/>
  <c r="D18" i="3"/>
  <c r="J24" i="1"/>
  <c r="C18" i="3"/>
  <c r="I24" i="1"/>
  <c r="B18" i="3"/>
  <c r="K23" i="1"/>
  <c r="D17" i="3"/>
  <c r="J23" i="1"/>
  <c r="C17" i="3"/>
  <c r="I23" i="1"/>
  <c r="B17" i="3"/>
  <c r="K21" i="1"/>
  <c r="D15" i="3"/>
  <c r="J21" i="1"/>
  <c r="C15" i="3"/>
  <c r="I21" i="1"/>
  <c r="B15" i="3"/>
  <c r="K35" i="1"/>
  <c r="D29" i="3"/>
  <c r="J35" i="1"/>
  <c r="C29" i="3"/>
  <c r="I35" i="1"/>
  <c r="B29" i="3"/>
  <c r="K20" i="1"/>
  <c r="D14" i="3"/>
  <c r="J20" i="1"/>
  <c r="C14" i="3"/>
  <c r="I20" i="1"/>
  <c r="B14" i="3"/>
  <c r="K19" i="1"/>
  <c r="D13" i="3"/>
  <c r="J19" i="1"/>
  <c r="C13" i="3"/>
  <c r="I19" i="1"/>
  <c r="B13" i="3"/>
  <c r="K18" i="1"/>
  <c r="D12" i="3"/>
  <c r="J18" i="1"/>
  <c r="C12" i="3"/>
  <c r="I18" i="1"/>
  <c r="B12" i="3"/>
  <c r="K17" i="1"/>
  <c r="D11" i="3"/>
  <c r="J17" i="1"/>
  <c r="C11" i="3"/>
  <c r="I17" i="1"/>
  <c r="B11" i="3"/>
  <c r="K16" i="1"/>
  <c r="D10" i="3"/>
  <c r="J16" i="1"/>
  <c r="C10" i="3"/>
  <c r="I16" i="1"/>
  <c r="B10" i="3"/>
  <c r="D54" i="3"/>
  <c r="C54" i="3"/>
  <c r="B54" i="3"/>
  <c r="K15" i="1"/>
  <c r="D9" i="3"/>
  <c r="J15" i="1"/>
  <c r="C9" i="3"/>
  <c r="I15" i="1"/>
  <c r="B9" i="3"/>
  <c r="K11" i="1"/>
  <c r="K12" i="1"/>
  <c r="K13" i="1"/>
  <c r="K14" i="1"/>
  <c r="D8" i="3"/>
  <c r="J11" i="1"/>
  <c r="J12" i="1"/>
  <c r="J13" i="1"/>
  <c r="J14" i="1"/>
  <c r="C8" i="3"/>
  <c r="I11" i="1"/>
  <c r="I12" i="1"/>
  <c r="I13" i="1"/>
  <c r="I14" i="1"/>
  <c r="B8" i="3"/>
  <c r="K9" i="1"/>
  <c r="D6" i="3"/>
  <c r="J9" i="1"/>
  <c r="C6" i="3"/>
  <c r="I9" i="1"/>
  <c r="B6" i="3"/>
  <c r="K10" i="1"/>
  <c r="D7" i="3"/>
  <c r="J10" i="1"/>
  <c r="C7" i="3"/>
  <c r="I10" i="1"/>
  <c r="B7" i="3"/>
  <c r="K5" i="1"/>
  <c r="K6" i="1"/>
  <c r="K7" i="1"/>
  <c r="K8" i="1"/>
  <c r="D5" i="3"/>
  <c r="J5" i="1"/>
  <c r="J6" i="1"/>
  <c r="J7" i="1"/>
  <c r="J8" i="1"/>
  <c r="C5" i="3"/>
  <c r="I5" i="1"/>
  <c r="I6" i="1"/>
  <c r="I7" i="1"/>
  <c r="I8" i="1"/>
  <c r="B5" i="3"/>
  <c r="K4" i="1"/>
  <c r="D4" i="3"/>
  <c r="J4" i="1"/>
  <c r="C4" i="3"/>
  <c r="I4" i="1"/>
  <c r="B4" i="3"/>
  <c r="K3" i="1"/>
  <c r="D3" i="3"/>
  <c r="J3" i="1"/>
  <c r="C3" i="3"/>
  <c r="I3" i="1"/>
  <c r="B3" i="3"/>
  <c r="K2" i="1"/>
  <c r="D2" i="3"/>
  <c r="H81" i="1"/>
  <c r="D17" i="2"/>
  <c r="D16" i="2"/>
  <c r="D18" i="2"/>
  <c r="C18" i="2"/>
  <c r="B18" i="2"/>
  <c r="C17" i="2"/>
  <c r="B17" i="2"/>
  <c r="C16" i="2"/>
  <c r="B16" i="2"/>
  <c r="D15" i="2"/>
  <c r="C15" i="2"/>
  <c r="B15" i="2"/>
  <c r="D14" i="2"/>
  <c r="C14" i="2"/>
  <c r="B14" i="2"/>
  <c r="D13" i="2"/>
  <c r="C13" i="2"/>
  <c r="B13" i="2"/>
  <c r="D7" i="2"/>
  <c r="C7" i="2"/>
  <c r="B7" i="2"/>
  <c r="D6" i="2"/>
  <c r="C6" i="2"/>
  <c r="B6" i="2"/>
  <c r="P5" i="2"/>
  <c r="N5" i="2"/>
  <c r="D5" i="2"/>
  <c r="C5" i="2"/>
  <c r="B5" i="2"/>
  <c r="D9" i="2"/>
  <c r="C9" i="2"/>
  <c r="B9" i="2"/>
  <c r="D8" i="2"/>
  <c r="C8" i="2"/>
  <c r="B8" i="2"/>
  <c r="C372" i="2"/>
  <c r="C371" i="2"/>
  <c r="C370" i="2"/>
  <c r="B370" i="2"/>
  <c r="C367" i="2"/>
  <c r="B367" i="2"/>
  <c r="C366" i="2"/>
  <c r="B366" i="2"/>
  <c r="C365" i="2"/>
  <c r="B365" i="2"/>
  <c r="C364" i="2"/>
  <c r="B364" i="2"/>
  <c r="C354" i="2"/>
  <c r="B354" i="2"/>
  <c r="C361" i="2"/>
  <c r="B361" i="2"/>
  <c r="C360" i="2"/>
  <c r="B360" i="2"/>
  <c r="C359" i="2"/>
  <c r="B359" i="2"/>
  <c r="C358" i="2"/>
  <c r="B358" i="2"/>
  <c r="C357" i="2"/>
  <c r="B357" i="2"/>
  <c r="C347" i="2"/>
  <c r="C346" i="2"/>
  <c r="C345" i="2"/>
  <c r="B345" i="2"/>
  <c r="C338" i="2"/>
  <c r="B338" i="2"/>
  <c r="C339" i="2"/>
  <c r="B339" i="2"/>
  <c r="C340" i="2"/>
  <c r="B340" i="2"/>
  <c r="C332" i="2"/>
  <c r="B332" i="2"/>
  <c r="C331" i="2"/>
  <c r="B331" i="2"/>
  <c r="C334" i="2"/>
  <c r="B334" i="2"/>
  <c r="C333" i="2"/>
  <c r="B333" i="2"/>
  <c r="C335" i="2"/>
  <c r="B335" i="2"/>
  <c r="C324" i="2"/>
  <c r="B324" i="2"/>
  <c r="C326" i="2"/>
  <c r="B326" i="2"/>
  <c r="C325" i="2"/>
  <c r="B325" i="2"/>
  <c r="C327" i="2"/>
  <c r="B327" i="2"/>
  <c r="C328" i="2"/>
  <c r="B328" i="2"/>
  <c r="C321" i="2"/>
  <c r="B321" i="2"/>
  <c r="C319" i="2"/>
  <c r="C320" i="2"/>
  <c r="B320" i="2"/>
  <c r="C312" i="2"/>
  <c r="C311" i="2"/>
  <c r="C310" i="2"/>
  <c r="C302" i="2"/>
  <c r="B302" i="2"/>
  <c r="C301" i="2"/>
  <c r="B301" i="2"/>
  <c r="C300" i="2"/>
  <c r="B300" i="2"/>
  <c r="C308" i="2"/>
  <c r="B308" i="2"/>
  <c r="C303" i="2"/>
  <c r="B303" i="2"/>
  <c r="B294" i="2"/>
  <c r="B293" i="2"/>
  <c r="B292" i="2"/>
  <c r="B291" i="2"/>
  <c r="B287" i="2"/>
  <c r="C309" i="2"/>
  <c r="B309" i="2"/>
  <c r="C297" i="2"/>
  <c r="B297" i="2"/>
  <c r="C296" i="2"/>
  <c r="B296" i="2"/>
  <c r="C295" i="2"/>
  <c r="B295" i="2"/>
  <c r="C294" i="2"/>
  <c r="C293" i="2"/>
  <c r="C292" i="2"/>
  <c r="C291" i="2"/>
  <c r="C287" i="2"/>
  <c r="C290" i="2"/>
  <c r="B290" i="2"/>
  <c r="C159" i="2"/>
  <c r="C161" i="2"/>
  <c r="C160" i="2"/>
  <c r="J2" i="1"/>
  <c r="I2" i="1"/>
  <c r="B103" i="2"/>
  <c r="B102" i="2"/>
  <c r="B99" i="2"/>
  <c r="B91" i="2"/>
  <c r="B90" i="2"/>
  <c r="B89" i="2"/>
  <c r="B88" i="2"/>
  <c r="B85" i="2"/>
  <c r="B84" i="2"/>
  <c r="B81" i="2"/>
  <c r="B80" i="2"/>
  <c r="B76" i="2"/>
  <c r="B243" i="2"/>
  <c r="B240" i="2"/>
  <c r="B237" i="2"/>
  <c r="B232" i="2"/>
  <c r="B229" i="2"/>
  <c r="B228" i="2"/>
  <c r="B227" i="2"/>
  <c r="B226" i="2"/>
  <c r="B219" i="2"/>
  <c r="B218" i="2"/>
  <c r="B217" i="2"/>
  <c r="B216" i="2"/>
  <c r="B213" i="2"/>
  <c r="B211" i="2"/>
  <c r="B212" i="2"/>
  <c r="B208" i="2"/>
  <c r="B205" i="2"/>
  <c r="B204" i="2"/>
  <c r="B201" i="2"/>
  <c r="B200" i="2"/>
  <c r="B182" i="2"/>
  <c r="B186" i="2"/>
  <c r="B181" i="2"/>
  <c r="B185" i="2"/>
  <c r="B180" i="2"/>
  <c r="B168" i="2"/>
  <c r="B172" i="2"/>
  <c r="B171" i="2"/>
  <c r="B158" i="2"/>
  <c r="B157" i="2"/>
  <c r="B154" i="2"/>
  <c r="B153" i="2"/>
  <c r="B152" i="2"/>
  <c r="B151" i="2"/>
  <c r="B148" i="2"/>
  <c r="B147" i="2"/>
  <c r="B144" i="2"/>
  <c r="B143" i="2"/>
  <c r="B140" i="2"/>
  <c r="B139" i="2"/>
  <c r="B137" i="2"/>
  <c r="B136" i="2"/>
  <c r="B125" i="2"/>
  <c r="B122" i="2"/>
  <c r="B121" i="2"/>
  <c r="B120" i="2"/>
  <c r="B119" i="2"/>
  <c r="B118" i="2"/>
  <c r="B115" i="2"/>
  <c r="B114" i="2"/>
  <c r="B113" i="2"/>
  <c r="B68" i="2"/>
  <c r="B63" i="2"/>
  <c r="B62" i="2"/>
  <c r="B61" i="2"/>
  <c r="B60" i="2"/>
  <c r="B59" i="2"/>
  <c r="B58" i="2"/>
  <c r="B55" i="2"/>
  <c r="B54" i="2"/>
  <c r="B53" i="2"/>
  <c r="B50" i="2"/>
  <c r="B40" i="2"/>
  <c r="B39" i="2"/>
  <c r="B38" i="2"/>
  <c r="B37" i="2"/>
  <c r="B36" i="2"/>
  <c r="B32" i="2"/>
  <c r="B33" i="2"/>
  <c r="B29" i="2"/>
  <c r="B28" i="2"/>
  <c r="C158" i="2"/>
  <c r="C108" i="2"/>
  <c r="C103" i="2"/>
  <c r="C102" i="2"/>
  <c r="C99" i="2"/>
  <c r="C91" i="2"/>
  <c r="C90" i="2"/>
  <c r="C89" i="2"/>
  <c r="C88" i="2"/>
  <c r="C85" i="2"/>
  <c r="C84" i="2"/>
  <c r="C81" i="2"/>
  <c r="C80" i="2"/>
  <c r="C76" i="2"/>
  <c r="C243" i="2"/>
  <c r="C240" i="2"/>
  <c r="C237" i="2"/>
  <c r="C232" i="2"/>
  <c r="C229" i="2"/>
  <c r="C228" i="2"/>
  <c r="C227" i="2"/>
  <c r="C226" i="2"/>
  <c r="C219" i="2"/>
  <c r="C218" i="2"/>
  <c r="C217" i="2"/>
  <c r="C216" i="2"/>
  <c r="C213" i="2"/>
  <c r="C211" i="2"/>
  <c r="C212" i="2"/>
  <c r="C208" i="2"/>
  <c r="C205" i="2"/>
  <c r="C204" i="2"/>
  <c r="C201" i="2"/>
  <c r="C200" i="2"/>
  <c r="C195" i="2"/>
  <c r="C192" i="2"/>
  <c r="C182" i="2"/>
  <c r="C186" i="2"/>
  <c r="C181" i="2"/>
  <c r="C185" i="2"/>
  <c r="C180" i="2"/>
  <c r="C168" i="2"/>
  <c r="C172" i="2"/>
  <c r="C171" i="2"/>
  <c r="C157" i="2"/>
  <c r="C154" i="2"/>
  <c r="C153" i="2"/>
  <c r="C152" i="2"/>
  <c r="C151" i="2"/>
  <c r="C148" i="2"/>
  <c r="C147" i="2"/>
  <c r="C144" i="2"/>
  <c r="C143" i="2"/>
  <c r="C140" i="2"/>
  <c r="C139" i="2"/>
  <c r="C137" i="2"/>
  <c r="C136" i="2"/>
  <c r="C125" i="2"/>
  <c r="C131" i="2"/>
  <c r="C130" i="2"/>
  <c r="C122" i="2"/>
  <c r="C121" i="2"/>
  <c r="C120" i="2"/>
  <c r="C119" i="2"/>
  <c r="C118" i="2"/>
  <c r="C115" i="2"/>
  <c r="C114" i="2"/>
  <c r="C113" i="2"/>
  <c r="C68" i="2"/>
  <c r="C63" i="2"/>
  <c r="C62" i="2"/>
  <c r="C61" i="2"/>
  <c r="C60" i="2"/>
  <c r="C59" i="2"/>
  <c r="C58" i="2"/>
  <c r="C55" i="2"/>
  <c r="C54" i="2"/>
  <c r="C53" i="2"/>
  <c r="C50" i="2"/>
  <c r="C44" i="2"/>
  <c r="C40" i="2"/>
  <c r="C39" i="2"/>
  <c r="C38" i="2"/>
  <c r="C37" i="2"/>
  <c r="C36" i="2"/>
  <c r="C32" i="2"/>
  <c r="C33" i="2"/>
  <c r="C29" i="2"/>
  <c r="C28" i="2"/>
  <c r="H83" i="1"/>
  <c r="G83" i="1"/>
  <c r="H47" i="1"/>
  <c r="G47" i="1"/>
  <c r="H40" i="1"/>
  <c r="G40" i="1"/>
  <c r="H29" i="1"/>
  <c r="G29" i="1"/>
  <c r="H28" i="1"/>
  <c r="G28" i="1"/>
  <c r="H18" i="1"/>
  <c r="G18" i="1"/>
  <c r="H15" i="1"/>
  <c r="G15" i="1"/>
  <c r="C2" i="3"/>
  <c r="B2" i="3"/>
</calcChain>
</file>

<file path=xl/sharedStrings.xml><?xml version="1.0" encoding="utf-8"?>
<sst xmlns="http://schemas.openxmlformats.org/spreadsheetml/2006/main" count="1340" uniqueCount="384">
  <si>
    <t>g</t>
  </si>
  <si>
    <t>ml</t>
  </si>
  <si>
    <t>broccoli</t>
  </si>
  <si>
    <t>kumara</t>
  </si>
  <si>
    <t>chopped potatoes</t>
  </si>
  <si>
    <t>chopped carrots</t>
  </si>
  <si>
    <t>chopped onions</t>
  </si>
  <si>
    <t>minced ginger</t>
  </si>
  <si>
    <t>split peas</t>
  </si>
  <si>
    <t>garlic cloves</t>
  </si>
  <si>
    <t>curry powder</t>
  </si>
  <si>
    <t>garam masala</t>
  </si>
  <si>
    <t>salt</t>
  </si>
  <si>
    <t>kg</t>
  </si>
  <si>
    <t>tsp</t>
  </si>
  <si>
    <t>ground tumeric</t>
  </si>
  <si>
    <t>ground cumin</t>
  </si>
  <si>
    <t>tbs</t>
  </si>
  <si>
    <t>cup</t>
  </si>
  <si>
    <t>scale</t>
  </si>
  <si>
    <t>item</t>
  </si>
  <si>
    <t>1. COOK</t>
  </si>
  <si>
    <t>2. SAUTE</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</si>
  <si>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</si>
  <si>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</si>
  <si>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</si>
  <si>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</si>
  <si>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</si>
  <si>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</si>
  <si>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</si>
  <si>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</si>
  <si>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</si>
  <si>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</si>
  <si>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</si>
  <si>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</si>
  <si>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</si>
  <si>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</si>
  <si>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</si>
  <si>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</si>
  <si>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</si>
  <si>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</si>
  <si>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</si>
  <si>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BROCCOLI AND TOFU WITH PEANUT SAUCE</t>
  </si>
  <si>
    <t>MISO AND TOFU SOUP</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</si>
  <si>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</si>
  <si>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</si>
  <si>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</si>
  <si>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</si>
  <si>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</si>
  <si>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</si>
  <si>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</si>
  <si>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</si>
  <si>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</si>
  <si>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</si>
  <si>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</si>
  <si>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</si>
  <si>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</si>
  <si>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</si>
  <si>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</si>
  <si>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</si>
  <si>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</si>
  <si>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</si>
  <si>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</si>
  <si>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required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</si>
  <si>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</si>
  <si>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</si>
  <si>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</si>
  <si>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</si>
  <si>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</si>
  <si>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</si>
  <si>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</si>
  <si>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</si>
  <si>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</si>
  <si>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</si>
  <si>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</si>
  <si>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</si>
  <si>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</si>
  <si>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</si>
  <si>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</si>
  <si>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</si>
  <si>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</si>
  <si>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tofu, cut into small cubes</t>
  </si>
  <si>
    <t>tins creamed corn</t>
  </si>
  <si>
    <t>dijon mustard</t>
  </si>
  <si>
    <t>nutritional yeast</t>
  </si>
  <si>
    <t>olive oil</t>
  </si>
  <si>
    <t>Dunedin 2017 p. 5</t>
  </si>
  <si>
    <t>fresh corriander</t>
  </si>
  <si>
    <t>chili powder</t>
  </si>
  <si>
    <t>ground black pepper</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</si>
  <si>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</si>
  <si>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</si>
  <si>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</si>
  <si>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</si>
  <si>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</si>
  <si>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</si>
  <si>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</si>
  <si>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</si>
  <si>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</si>
  <si>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</si>
  <si>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</si>
  <si>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</si>
  <si>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</si>
  <si>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</si>
  <si>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</si>
  <si>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</si>
  <si>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</si>
  <si>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</si>
  <si>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</si>
  <si>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</si>
  <si>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</si>
  <si>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</si>
  <si>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</si>
  <si>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</si>
  <si>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</si>
  <si>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</si>
  <si>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</si>
  <si>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6. ADD</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</si>
  <si>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</si>
  <si>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</si>
  <si>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</si>
  <si>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</si>
  <si>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</si>
  <si>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</si>
  <si>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</si>
  <si>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</si>
  <si>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</si>
  <si>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</si>
  <si>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</si>
  <si>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</si>
  <si>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tofu, cut into cubes</t>
  </si>
  <si>
    <t>chopped broccoli</t>
  </si>
  <si>
    <t>peanuts</t>
  </si>
  <si>
    <t>tins coconut milk</t>
  </si>
  <si>
    <t>1. WHISK TOGETHER</t>
  </si>
  <si>
    <t>2. ADD</t>
  </si>
  <si>
    <t>3. GRILL IN GREASED DISH</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</si>
  <si>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</si>
  <si>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</si>
  <si>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</si>
  <si>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</si>
  <si>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</si>
  <si>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</si>
  <si>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</si>
  <si>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</si>
  <si>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</si>
  <si>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</si>
  <si>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</si>
  <si>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</si>
  <si>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</si>
  <si>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</si>
  <si>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</si>
  <si>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</si>
  <si>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</si>
  <si>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</si>
  <si>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</si>
  <si>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</si>
  <si>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recipe01Scale</t>
  </si>
  <si>
    <t>recipe02Scale</t>
  </si>
  <si>
    <t>measured
kg</t>
  </si>
  <si>
    <t>measured
l</t>
  </si>
  <si>
    <t>calculated
kg/qty</t>
  </si>
  <si>
    <t>calculated
l/qty</t>
  </si>
  <si>
    <t>item
kg/qty</t>
  </si>
  <si>
    <t>item
l/qty</t>
  </si>
  <si>
    <t>reference
kg</t>
  </si>
  <si>
    <t>reference
l</t>
  </si>
  <si>
    <t>recipe03Scale</t>
  </si>
  <si>
    <t>recipe04Scale</t>
  </si>
  <si>
    <t>recipe05Scale</t>
  </si>
  <si>
    <t>recipe06Scale</t>
  </si>
  <si>
    <t>recipe07Scale</t>
  </si>
  <si>
    <t>recipe08Scale</t>
  </si>
  <si>
    <t>recipe09Scale</t>
  </si>
  <si>
    <t>recipe10Scale</t>
  </si>
  <si>
    <t>recipe11Scale</t>
  </si>
  <si>
    <t>recipe12Scale</t>
  </si>
  <si>
    <t>recipe item
name</t>
  </si>
  <si>
    <t>list item
name</t>
  </si>
  <si>
    <t>GLOSSARY OF TERMS</t>
  </si>
  <si>
    <t>Cubed: Cut into cubes the size of your thumbnail</t>
  </si>
  <si>
    <t>Minced: Cut into pieces the size of a match head</t>
  </si>
  <si>
    <t>1.</t>
  </si>
  <si>
    <t>2.</t>
  </si>
  <si>
    <t>3.</t>
  </si>
  <si>
    <t>4.</t>
  </si>
  <si>
    <t>ChCh, Mon4 Evening</t>
  </si>
  <si>
    <t>ChCh, Tue5 Lunch</t>
  </si>
  <si>
    <t>chopped celery stalks</t>
  </si>
  <si>
    <t>ground corriander</t>
  </si>
  <si>
    <t>2. ADD AND SIMMER:</t>
  </si>
  <si>
    <t>chopped kumara</t>
  </si>
  <si>
    <t>tins black beans</t>
  </si>
  <si>
    <t>3. MASH.</t>
  </si>
  <si>
    <t>4. ADD:</t>
  </si>
  <si>
    <t>lemons</t>
  </si>
  <si>
    <t>cucumbers</t>
  </si>
  <si>
    <t>cauliflowers</t>
  </si>
  <si>
    <t>green capsicums</t>
  </si>
  <si>
    <t>lettuces</t>
  </si>
  <si>
    <t>chopped cauliflowers</t>
  </si>
  <si>
    <t>chopped green capsicums</t>
  </si>
  <si>
    <t>tomatos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</si>
  <si>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</si>
  <si>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</si>
  <si>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</si>
  <si>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</si>
  <si>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</si>
  <si>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</si>
  <si>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</si>
  <si>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</si>
  <si>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</si>
  <si>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</si>
  <si>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</si>
  <si>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</si>
  <si>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</si>
  <si>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</si>
  <si>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</si>
  <si>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</si>
  <si>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</si>
  <si>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</si>
  <si>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6. ADD:</t>
  </si>
  <si>
    <t>cashew nuts</t>
  </si>
  <si>
    <t>ChCh, FirstDinnerThurs</t>
  </si>
  <si>
    <t>1. COOK UNTIL SOFT AND DRAIN:</t>
  </si>
  <si>
    <t>pumpkins</t>
  </si>
  <si>
    <t>+ condiment qty</t>
  </si>
  <si>
    <t>chopped pumpkins</t>
  </si>
  <si>
    <t>chopped silverbeet leaves</t>
  </si>
  <si>
    <t>3. ADD AND STIR TO KEEP FROM STICKING:</t>
  </si>
  <si>
    <t>DAILY SAFE RECIPE</t>
  </si>
  <si>
    <t>MARINATED TOFU</t>
  </si>
  <si>
    <t>Recipe 13</t>
  </si>
  <si>
    <t>recipe13Scale</t>
  </si>
  <si>
    <t>MARINADE</t>
  </si>
  <si>
    <t>ozm</t>
  </si>
  <si>
    <t>gluten free soy sauce</t>
  </si>
  <si>
    <t>+ condiment qty?</t>
  </si>
  <si>
    <t>lemon juice</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</si>
  <si>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</si>
  <si>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</si>
  <si>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</si>
  <si>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</si>
  <si>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</si>
  <si>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</si>
  <si>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</si>
  <si>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</si>
  <si>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</si>
  <si>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</si>
  <si>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</si>
  <si>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</si>
  <si>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</si>
  <si>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</si>
  <si>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</si>
  <si>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</si>
  <si>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</si>
  <si>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</si>
  <si>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</si>
  <si>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</si>
  <si>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required
amt</t>
  </si>
  <si>
    <t>dried split peas</t>
  </si>
  <si>
    <t>?</t>
  </si>
  <si>
    <t>prep
methods</t>
  </si>
  <si>
    <t>prep
method</t>
  </si>
  <si>
    <t>chop</t>
  </si>
  <si>
    <t>soak</t>
  </si>
  <si>
    <t>prepMethods</t>
  </si>
  <si>
    <t>unit
names</t>
  </si>
  <si>
    <t>chop
amt</t>
  </si>
  <si>
    <t>chop
units</t>
  </si>
  <si>
    <t>chop
item</t>
  </si>
  <si>
    <t>needs
chop</t>
  </si>
  <si>
    <t>needs
soak</t>
  </si>
  <si>
    <t>soak
amt</t>
  </si>
  <si>
    <t>soak
units</t>
  </si>
  <si>
    <t>soak
item</t>
  </si>
  <si>
    <t xml:space="preserve"> (50 minutes or so)</t>
  </si>
  <si>
    <t>, to taste</t>
  </si>
  <si>
    <t>, if required</t>
  </si>
  <si>
    <t>, for garnish</t>
  </si>
  <si>
    <t>, juiced</t>
  </si>
  <si>
    <t>3. ADD &amp; SAUTE</t>
  </si>
  <si>
    <t>NOTE: sauce will form around potatoes and peas</t>
  </si>
  <si>
    <t>2. STEAM WITH LID ON</t>
  </si>
  <si>
    <t>3. ADD &amp; STEAM WITH LID ON</t>
  </si>
  <si>
    <t>4. COVER AND SIMMER</t>
  </si>
  <si>
    <t>5. ADD</t>
  </si>
  <si>
    <t>diced green capsicums</t>
  </si>
  <si>
    <t>, approximately</t>
  </si>
  <si>
    <t>6. COVER AND SIMMER</t>
  </si>
  <si>
    <t>. Blot with paper towels or clean tea towels to get as dry as possible</t>
  </si>
  <si>
    <t>4. THEN ADD</t>
  </si>
  <si>
    <t>, drained</t>
  </si>
  <si>
    <t>minced fresh ginger</t>
  </si>
  <si>
    <t>5. COOK</t>
  </si>
  <si>
    <t>bring to boil over high heat then cover and reduce heat</t>
  </si>
  <si>
    <t>simmer for 20 minutes or until lentils have dissolved into a thick soup porridge</t>
  </si>
  <si>
    <t>add more water if needed and set aside</t>
  </si>
  <si>
    <t>8. ADD fried seeds to dahl and stir through</t>
  </si>
  <si>
    <t>9. GARNISH WITH</t>
  </si>
  <si>
    <t>, if available</t>
  </si>
  <si>
    <t>1. SAUTE until softened</t>
  </si>
  <si>
    <t>4. ADD and bring up to temperature</t>
  </si>
  <si>
    <t>cooked split peas from step 1</t>
  </si>
  <si>
    <t>cooked potatoes from step 1. Should be soft but recognisable when served</t>
  </si>
  <si>
    <t>. Remove from oil once cooked</t>
  </si>
  <si>
    <t xml:space="preserve"> (50 minutes or so). Soaked by Tenzo the night before. Rinse and drain first</t>
  </si>
  <si>
    <t>. Soaked by Tenzo the night before. Rinse and drain first</t>
  </si>
  <si>
    <t>washed lentils from step 1</t>
  </si>
  <si>
    <t>6. HEAT in a small pan</t>
  </si>
  <si>
    <t>3. ADD and fry for one more minute</t>
  </si>
  <si>
    <t>2. FRY for 30 seconds on medium heat</t>
  </si>
  <si>
    <t>3. ADD for final 10 minutes of cooking</t>
  </si>
  <si>
    <t>4. REMOVE sprigs of rosemary, thyme and the bay leaf</t>
  </si>
  <si>
    <t>low fat?</t>
  </si>
  <si>
    <t>. Rinse and drain first</t>
  </si>
  <si>
    <t>1. WASH and drain well</t>
  </si>
  <si>
    <t>1. SAUTE LIGHTLY</t>
  </si>
  <si>
    <t>2. STIR IN</t>
  </si>
  <si>
    <t>3. ADD and simmer 10 minutes</t>
  </si>
  <si>
    <t>4. ADD and cook until slightly crunchy</t>
  </si>
  <si>
    <t>5. MIX IN</t>
  </si>
  <si>
    <t>6. BRING UP TO TEMPERATURE (DON'T BOIL) AND TURN OFF HEAT</t>
  </si>
  <si>
    <t>KUMARA, CARROT, AND CORN SOUP</t>
  </si>
  <si>
    <t>1. HEAT in a large saucepan</t>
  </si>
  <si>
    <t>, ONLY IF REQUIRED to completely cover vegetables</t>
  </si>
  <si>
    <t>3. SIMMER with lid on until vegetables are very soft (about 15 minutes)</t>
  </si>
  <si>
    <t>5. ADD and stir well</t>
  </si>
  <si>
    <t>6. THEN ADD and stir well</t>
  </si>
  <si>
    <t>7. GENTLY REHEAT for another 10 minutes or so</t>
  </si>
  <si>
    <t>5. SEASON by adding</t>
  </si>
  <si>
    <t>8. SEASON by adding</t>
  </si>
  <si>
    <t>9. GARNISH with</t>
  </si>
  <si>
    <t>4. MASH some of the vegetables with a potato masher, leaving some whole pieces as well</t>
  </si>
  <si>
    <t>blocks tofu, cut into cubes</t>
  </si>
  <si>
    <t>blocks tofu, cut into slabs</t>
  </si>
  <si>
    <t>blocks tofu, cut into small cubes</t>
  </si>
  <si>
    <t>wrap in kitchen paper and press between two plates with heavy object on top until excess water removed, then cut</t>
  </si>
  <si>
    <t>RED LENTIL DAHL</t>
  </si>
  <si>
    <t>1. SWEAT in a minimal amount of oil</t>
  </si>
  <si>
    <t>2. ADD and bring to a boil</t>
  </si>
  <si>
    <t>3. REDUCE HEAT and SIMMER for 10-20 minutes</t>
  </si>
  <si>
    <t>4. ADD and simmer for 5 more minutes</t>
  </si>
  <si>
    <t>5. RINSE AND SOAK for 5 minutes in cold water</t>
  </si>
  <si>
    <t>, then drain and set aside</t>
  </si>
  <si>
    <t>6. JUST BEFORE SERVING, DISSOLVE in a bowl with a little of the broth</t>
  </si>
  <si>
    <t>miso broth</t>
  </si>
  <si>
    <t>soaked wakame</t>
  </si>
  <si>
    <t>7. JUST BEFORE SERVING, ADD</t>
  </si>
  <si>
    <r>
      <t xml:space="preserve">7. ADD and fry until they start to pop. </t>
    </r>
    <r>
      <rPr>
        <u/>
        <sz val="12"/>
        <color theme="1"/>
        <rFont val="Arial"/>
        <family val="2"/>
      </rPr>
      <t>WATCH CAREFULLY TO MAKE SURE IT DOESN'T BURN!</t>
    </r>
  </si>
  <si>
    <t>SHEPHERDESS PIE</t>
  </si>
  <si>
    <t>BASE</t>
  </si>
  <si>
    <t>dried brown lentils</t>
  </si>
  <si>
    <t>what needs to be peeled?</t>
  </si>
  <si>
    <t>2. SWEAT in a minimal amount of oil</t>
  </si>
  <si>
    <t>dried sage</t>
  </si>
  <si>
    <t>tins pasta sauce</t>
  </si>
  <si>
    <t>4. LAY base mixture in 1-2 lasagne style dishes</t>
  </si>
  <si>
    <t>TOPPING</t>
  </si>
  <si>
    <t>5. MASH potatoes</t>
  </si>
  <si>
    <t>3. MIX lentils, carrots and celery with</t>
  </si>
  <si>
    <t>sweet chili sauce</t>
  </si>
  <si>
    <t>whole grain mustard</t>
  </si>
  <si>
    <t>soymilk</t>
  </si>
  <si>
    <t>7. SPREAD the topping on the base</t>
  </si>
  <si>
    <t>8. BAKE 40-50 minutes at 150 degrees</t>
  </si>
  <si>
    <t>1. SAUTE:</t>
  </si>
  <si>
    <t>1. ADD and SAUTE UNTIL SOFTENED:</t>
  </si>
  <si>
    <t>. This soup is thick so DON'T ADD TOO MUCH</t>
  </si>
  <si>
    <t>2. SAUTE:</t>
  </si>
  <si>
    <t>5. BRING UP TO SERVING TEMPERATURE (DON'T BOIL) AND TURN OFF HEAT.</t>
  </si>
  <si>
    <t>ask Frances about kind</t>
  </si>
  <si>
    <t>1. COOK SEPARATELY</t>
  </si>
  <si>
    <t>watties italian herb tom sauce</t>
  </si>
  <si>
    <t>, drained and rinsed</t>
  </si>
  <si>
    <t>xmas cake</t>
  </si>
  <si>
    <t>treats</t>
  </si>
  <si>
    <t>choc</t>
  </si>
  <si>
    <t>nuts</t>
  </si>
  <si>
    <t>jd book</t>
  </si>
  <si>
    <t>fruit salad</t>
  </si>
  <si>
    <t>goodies see 2016</t>
  </si>
  <si>
    <t>nothing</t>
  </si>
  <si>
    <t>safe meal will be cooked 3x during the week &amp; stashed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</si>
</sst>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Calibri"/>
      <family val="2"/>
      <scheme val="minor"/>
    </font>
    <font>
      <sz val="9"/>
      <color theme="1"/>
      <name val="Calibri"/>
      <family val="2"/>
      <scheme val="minor"/>
    </font>
    <font>
      <sz val="9"/>
      <color theme="9" tint="-0.499984740745262"/>
      <name val="Calibri"/>
      <family val="2"/>
      <scheme val="minor"/>
    </font>
    <font>
      <b/>
      <sz val="12"/>
      <color theme="1"/>
      <name val="Arial"/>
      <family val="2"/>
    </font>
    <font>
      <sz val="12"/>
      <color theme="1"/>
      <name val="Arial"/>
      <family val="2"/>
    </font>
    <font>
      <u/>
      <sz val="12"/>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s>
  <cellStyleXfs count="1">
    <xf numFmtId="0" fontId="0" fillId="0" borderId="0"/>
  </cellStyleXfs>
  <cellXfs count="89">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8" fillId="0" borderId="0" xfId="0" quotePrefix="1" applyFont="1" applyFill="1" applyAlignment="1">
      <alignment horizontal="left" vertical="top"/>
    </xf>
    <xf numFmtId="0" fontId="8" fillId="0" borderId="0" xfId="0" applyNumberFormat="1" applyFont="1" applyFill="1" applyAlignment="1">
      <alignment horizontal="left" vertical="top"/>
    </xf>
    <xf numFmtId="0" fontId="8" fillId="0"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top"/>
    </xf>
    <xf numFmtId="12" fontId="4" fillId="2" borderId="0" xfId="0" applyNumberFormat="1" applyFont="1" applyFill="1" applyBorder="1" applyAlignment="1">
      <alignment horizontal="left" vertical="top"/>
    </xf>
    <xf numFmtId="0" fontId="5" fillId="2" borderId="0" xfId="0" applyFont="1" applyFill="1" applyAlignment="1">
      <alignment horizontal="left" vertical="top"/>
    </xf>
    <xf numFmtId="2" fontId="5" fillId="2" borderId="0" xfId="0" applyNumberFormat="1" applyFont="1" applyFill="1" applyBorder="1" applyAlignment="1">
      <alignment horizontal="left" vertical="top"/>
    </xf>
    <xf numFmtId="49" fontId="5" fillId="2" borderId="0" xfId="0" applyNumberFormat="1" applyFont="1" applyFill="1" applyAlignment="1">
      <alignment horizontal="left" vertical="top"/>
    </xf>
    <xf numFmtId="2" fontId="5" fillId="2" borderId="0" xfId="0" applyNumberFormat="1" applyFont="1" applyFill="1" applyAlignment="1">
      <alignment horizontal="left" vertical="top"/>
    </xf>
    <xf numFmtId="164" fontId="5" fillId="2" borderId="0" xfId="0" applyNumberFormat="1" applyFont="1" applyFill="1" applyAlignment="1">
      <alignment horizontal="left" vertical="top"/>
    </xf>
    <xf numFmtId="12" fontId="5" fillId="2" borderId="0" xfId="0" applyNumberFormat="1" applyFont="1" applyFill="1" applyAlignment="1">
      <alignment horizontal="left" vertical="top"/>
    </xf>
    <xf numFmtId="0" fontId="5" fillId="2" borderId="0" xfId="0" applyFont="1" applyFill="1" applyAlignment="1">
      <alignment horizontal="left" vertical="top" wrapText="1"/>
    </xf>
    <xf numFmtId="2" fontId="5" fillId="4" borderId="7" xfId="0" applyNumberFormat="1" applyFont="1" applyFill="1" applyBorder="1" applyAlignment="1">
      <alignment horizontal="left" vertical="top"/>
    </xf>
    <xf numFmtId="0" fontId="6" fillId="2" borderId="8" xfId="0" applyFont="1" applyFill="1" applyBorder="1" applyAlignment="1">
      <alignment horizontal="left" vertical="top"/>
    </xf>
    <xf numFmtId="12" fontId="8" fillId="0" borderId="0" xfId="0" applyNumberFormat="1" applyFont="1" applyFill="1" applyAlignment="1">
      <alignment horizontal="left" vertical="top"/>
    </xf>
    <xf numFmtId="0" fontId="6" fillId="2" borderId="0" xfId="0" applyFont="1" applyFill="1" applyBorder="1" applyAlignment="1">
      <alignment horizontal="left" vertical="top"/>
    </xf>
    <xf numFmtId="2" fontId="5" fillId="7" borderId="0" xfId="0" applyNumberFormat="1" applyFont="1" applyFill="1" applyAlignment="1">
      <alignment horizontal="left" vertical="top"/>
    </xf>
    <xf numFmtId="0" fontId="5" fillId="7" borderId="0" xfId="0" applyFont="1" applyFill="1" applyAlignment="1">
      <alignment horizontal="left" vertical="top"/>
    </xf>
    <xf numFmtId="49" fontId="5" fillId="5" borderId="0" xfId="0" applyNumberFormat="1" applyFont="1" applyFill="1" applyAlignment="1">
      <alignment horizontal="left" vertical="top"/>
    </xf>
    <xf numFmtId="12" fontId="5" fillId="0" borderId="0" xfId="0" applyNumberFormat="1" applyFont="1" applyFill="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top" wrapText="1"/>
    </xf>
    <xf numFmtId="0" fontId="8" fillId="0" borderId="0" xfId="0" applyNumberFormat="1" applyFont="1" applyFill="1" applyAlignment="1">
      <alignment horizontal="left" vertical="top" wrapText="1"/>
    </xf>
    <xf numFmtId="12" fontId="4" fillId="2" borderId="0" xfId="0" applyNumberFormat="1" applyFont="1" applyFill="1" applyAlignment="1">
      <alignment horizontal="left" vertical="top"/>
    </xf>
    <xf numFmtId="12" fontId="8" fillId="6" borderId="0" xfId="0" applyNumberFormat="1" applyFont="1" applyFill="1" applyAlignment="1">
      <alignment horizontal="left" vertical="top"/>
    </xf>
    <xf numFmtId="2" fontId="5" fillId="7" borderId="0" xfId="0" applyNumberFormat="1" applyFont="1" applyFill="1" applyBorder="1" applyAlignment="1">
      <alignment horizontal="left" vertical="top"/>
    </xf>
    <xf numFmtId="164" fontId="5" fillId="6" borderId="0" xfId="0" applyNumberFormat="1" applyFont="1" applyFill="1" applyAlignment="1">
      <alignment horizontal="left" vertical="top"/>
    </xf>
    <xf numFmtId="0" fontId="8" fillId="6" borderId="0" xfId="0" applyFont="1" applyFill="1" applyAlignment="1">
      <alignment horizontal="left" vertical="top"/>
    </xf>
    <xf numFmtId="2" fontId="4" fillId="2" borderId="0" xfId="0" applyNumberFormat="1" applyFont="1" applyFill="1" applyAlignment="1">
      <alignment horizontal="left" vertical="top"/>
    </xf>
    <xf numFmtId="49" fontId="4" fillId="2" borderId="0" xfId="0" applyNumberFormat="1" applyFont="1" applyFill="1" applyAlignment="1">
      <alignment horizontal="left" vertical="top"/>
    </xf>
    <xf numFmtId="164" fontId="4" fillId="2" borderId="0" xfId="0" applyNumberFormat="1" applyFont="1" applyFill="1" applyAlignment="1">
      <alignment horizontal="left" vertical="top"/>
    </xf>
    <xf numFmtId="2" fontId="2" fillId="6" borderId="23" xfId="0" applyNumberFormat="1" applyFont="1" applyFill="1" applyBorder="1"/>
    <xf numFmtId="0" fontId="9" fillId="0" borderId="0" xfId="0" applyFont="1" applyFill="1" applyAlignment="1">
      <alignment horizontal="left" vertical="top"/>
    </xf>
    <xf numFmtId="0" fontId="8" fillId="0" borderId="0" xfId="0" applyFont="1" applyFill="1" applyAlignment="1">
      <alignment horizontal="left" vertical="top"/>
    </xf>
    <xf numFmtId="0" fontId="7" fillId="0" borderId="0" xfId="0" applyFont="1" applyFill="1" applyAlignment="1">
      <alignment horizontal="center" vertical="top"/>
    </xf>
    <xf numFmtId="0" fontId="7" fillId="0" borderId="0" xfId="0" applyFont="1" applyFill="1" applyAlignment="1">
      <alignment horizontal="left" vertical="top"/>
    </xf>
    <xf numFmtId="12" fontId="4" fillId="2" borderId="0" xfId="0" applyNumberFormat="1" applyFont="1" applyFill="1" applyAlignment="1">
      <alignment horizontal="left" vertical="top"/>
    </xf>
    <xf numFmtId="0" fontId="4" fillId="2" borderId="0" xfId="0" applyFont="1" applyFill="1" applyAlignment="1">
      <alignment horizontal="left" vertical="top"/>
    </xf>
    <xf numFmtId="0" fontId="5" fillId="2" borderId="0" xfId="0" applyFont="1" applyFill="1" applyAlignment="1">
      <alignment horizontal="left" vertical="top"/>
    </xf>
    <xf numFmtId="0" fontId="7" fillId="6" borderId="0" xfId="0" applyFont="1" applyFill="1" applyAlignment="1">
      <alignment horizontal="left" vertical="top"/>
    </xf>
    <xf numFmtId="12" fontId="7" fillId="0" borderId="0" xfId="0" applyNumberFormat="1" applyFont="1" applyFill="1" applyAlignment="1">
      <alignment horizontal="center" vertical="top"/>
    </xf>
    <xf numFmtId="12" fontId="7" fillId="0" borderId="0" xfId="0" applyNumberFormat="1" applyFont="1" applyFill="1" applyAlignment="1">
      <alignment horizontal="left" vertical="top"/>
    </xf>
  </cellXfs>
  <cellStyles count="1">
    <cellStyle name="Normal" xfId="0" builtinId="0"/>
  </cellStyles>
  <dxfs count="149">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E387"/>
  <sheetViews>
    <sheetView topLeftCell="A41" zoomScaleNormal="100" workbookViewId="0">
      <selection activeCell="A66" sqref="A66:D66"/>
    </sheetView>
  </sheetViews>
  <sheetFormatPr defaultRowHeight="15" x14ac:dyDescent="0.25"/>
  <cols>
    <col min="1" max="1" width="2.140625" style="48" bestFit="1" customWidth="1"/>
    <col min="2" max="2" width="8.85546875" style="48" bestFit="1" customWidth="1"/>
    <col min="3" max="3" width="4.85546875" style="47" bestFit="1" customWidth="1"/>
    <col min="4" max="4" width="84.85546875" style="48" customWidth="1"/>
    <col min="5" max="5" width="14.42578125" style="52" bestFit="1" customWidth="1"/>
    <col min="6" max="6" width="4.85546875" style="52" bestFit="1" customWidth="1"/>
    <col min="7" max="7" width="11.7109375" style="52" bestFit="1" customWidth="1"/>
    <col min="8" max="8" width="2.7109375" style="52" customWidth="1"/>
    <col min="9" max="9" width="11.5703125" style="53" bestFit="1" customWidth="1"/>
    <col min="10" max="10" width="12.42578125" style="52" bestFit="1" customWidth="1"/>
    <col min="11" max="11" width="28.5703125" style="52" bestFit="1" customWidth="1"/>
    <col min="12" max="12" width="11.85546875" style="54" bestFit="1" customWidth="1"/>
    <col min="13" max="13" width="10" style="55" bestFit="1" customWidth="1"/>
    <col min="14" max="14" width="8.5703125" style="55" bestFit="1" customWidth="1"/>
    <col min="15" max="15" width="10.42578125" style="55" bestFit="1" customWidth="1"/>
    <col min="16" max="16" width="9.140625" style="55" bestFit="1" customWidth="1"/>
    <col min="17" max="17" width="11" style="55" bestFit="1" customWidth="1"/>
    <col min="18" max="18" width="8.28515625" style="56" bestFit="1" customWidth="1"/>
    <col min="19" max="19" width="7.42578125" style="56" bestFit="1" customWidth="1"/>
    <col min="20" max="20" width="9.140625" style="55" bestFit="1" customWidth="1"/>
    <col min="21" max="21" width="64.5703125" style="52" bestFit="1" customWidth="1"/>
    <col min="22" max="22" width="10" style="52" bestFit="1" customWidth="1"/>
    <col min="23" max="23" width="8.28515625" style="57" bestFit="1" customWidth="1"/>
    <col min="24" max="24" width="9.140625" style="52" bestFit="1" customWidth="1"/>
    <col min="25" max="25" width="28.5703125" style="52" bestFit="1" customWidth="1"/>
    <col min="26" max="26" width="52.5703125" style="58" customWidth="1"/>
    <col min="27" max="27" width="9.7109375" style="52" bestFit="1" customWidth="1"/>
    <col min="28" max="28" width="8.140625" style="52" bestFit="1" customWidth="1"/>
    <col min="29" max="29" width="9" style="52" bestFit="1" customWidth="1"/>
    <col min="30" max="30" width="9.140625" style="52" bestFit="1" customWidth="1"/>
    <col min="31" max="31" width="9.140625" style="52" customWidth="1"/>
    <col min="32" max="16384" width="9.140625" style="52"/>
  </cols>
  <sheetData>
    <row r="1" spans="1:31" ht="15.75" x14ac:dyDescent="0.25">
      <c r="A1" s="81" t="s">
        <v>230</v>
      </c>
      <c r="B1" s="81"/>
      <c r="C1" s="81"/>
      <c r="D1" s="81"/>
      <c r="E1" s="51" t="s">
        <v>232</v>
      </c>
      <c r="F1" s="84"/>
      <c r="G1" s="84"/>
    </row>
    <row r="2" spans="1:31" ht="15.75" x14ac:dyDescent="0.25">
      <c r="A2" s="81" t="s">
        <v>231</v>
      </c>
      <c r="B2" s="81"/>
      <c r="C2" s="81"/>
      <c r="D2" s="81"/>
      <c r="E2" s="50" t="s">
        <v>62</v>
      </c>
      <c r="F2" s="55">
        <v>4</v>
      </c>
      <c r="G2" s="55"/>
      <c r="I2" s="75" t="s">
        <v>60</v>
      </c>
      <c r="J2" s="50" t="s">
        <v>61</v>
      </c>
      <c r="K2" s="50" t="s">
        <v>20</v>
      </c>
      <c r="L2" s="76" t="s">
        <v>59</v>
      </c>
      <c r="M2" s="75" t="s">
        <v>163</v>
      </c>
      <c r="N2" s="75" t="s">
        <v>164</v>
      </c>
      <c r="O2" s="75" t="s">
        <v>165</v>
      </c>
      <c r="P2" s="75" t="s">
        <v>166</v>
      </c>
      <c r="Q2" s="50" t="s">
        <v>259</v>
      </c>
      <c r="R2" s="77" t="s">
        <v>125</v>
      </c>
      <c r="S2" s="77" t="s">
        <v>126</v>
      </c>
      <c r="T2" s="75" t="s">
        <v>124</v>
      </c>
      <c r="U2" s="50" t="s">
        <v>25</v>
      </c>
      <c r="V2" s="50" t="s">
        <v>271</v>
      </c>
      <c r="W2" s="70" t="s">
        <v>268</v>
      </c>
      <c r="X2" s="50" t="s">
        <v>269</v>
      </c>
      <c r="Y2" s="50" t="s">
        <v>270</v>
      </c>
      <c r="Z2" s="49"/>
      <c r="AA2" s="50" t="s">
        <v>272</v>
      </c>
      <c r="AB2" s="50" t="s">
        <v>273</v>
      </c>
      <c r="AC2" s="50" t="s">
        <v>274</v>
      </c>
      <c r="AD2" s="50" t="s">
        <v>275</v>
      </c>
      <c r="AE2" s="50"/>
    </row>
    <row r="3" spans="1:31" ht="15.75" thickBot="1" x14ac:dyDescent="0.3">
      <c r="A3" s="80"/>
      <c r="B3" s="80"/>
      <c r="C3" s="80"/>
      <c r="D3" s="80"/>
      <c r="E3" s="50" t="s">
        <v>63</v>
      </c>
      <c r="F3" s="55">
        <v>10</v>
      </c>
      <c r="G3" s="55"/>
      <c r="I3" s="55"/>
    </row>
    <row r="4" spans="1:31" ht="15.75" thickBot="1" x14ac:dyDescent="0.3">
      <c r="A4" s="80" t="s">
        <v>234</v>
      </c>
      <c r="B4" s="80"/>
      <c r="C4" s="80"/>
      <c r="D4" s="80"/>
      <c r="E4" s="50" t="s">
        <v>19</v>
      </c>
      <c r="F4" s="59">
        <f>F3/F2</f>
        <v>2.5</v>
      </c>
      <c r="G4" s="60" t="s">
        <v>233</v>
      </c>
      <c r="I4" s="55"/>
    </row>
    <row r="5" spans="1:31" x14ac:dyDescent="0.25">
      <c r="A5" s="48" t="s">
        <v>24</v>
      </c>
      <c r="B5" s="61">
        <f>Q5</f>
        <v>0.75</v>
      </c>
      <c r="C5" s="47" t="str">
        <f>IF(L5="","",L5)</f>
        <v>kg</v>
      </c>
      <c r="D5" s="48" t="str">
        <f>IF(U5="",K5,_xlfn.CONCAT(K5,", ",U5))</f>
        <v>blocks tofu, cut into slabs</v>
      </c>
      <c r="H5" s="62"/>
      <c r="I5" s="63">
        <v>12</v>
      </c>
      <c r="J5" s="64" t="s">
        <v>235</v>
      </c>
      <c r="K5" s="64" t="s">
        <v>335</v>
      </c>
      <c r="L5" s="65" t="s">
        <v>13</v>
      </c>
      <c r="M5" s="55">
        <f>INDEX(itemGPerQty, MATCH(K5, itemNames, 0))</f>
        <v>0</v>
      </c>
      <c r="N5" s="55">
        <f>INDEX(itemMlPerQty, MATCH(K5, itemNames, 0))</f>
        <v>0</v>
      </c>
      <c r="O5" s="55">
        <f>IF(J5 = "", I5 * M5, IF(ISNA(CONVERT(I5, J5, "kg")), CONVERT(I5, J5, "l") * IF(N5 &lt;&gt; 0, M5 / N5, 0), CONVERT(I5, J5, "kg")))</f>
        <v>0.34019427750000003</v>
      </c>
      <c r="P5" s="55">
        <f>IF(J5 = "", I5 * N5, IF(ISNA(CONVERT(I5, J5, "l")), CONVERT(I5, J5, "kg") * IF(M5 &lt;&gt; 0, N5 / M5, 0), CONVERT(I5, J5, "l")))</f>
        <v>0</v>
      </c>
      <c r="Q5" s="55">
        <f>MROUND(IF(AND(J5 = "", L5 = ""), I5 * recipe13Scale, IF(ISNA(CONVERT(O5, "kg", L5)), CONVERT(P5 * recipe13Scale, "l", L5), CONVERT(O5 * recipe13Scale, "kg", L5))), roundTo)</f>
        <v>0.75</v>
      </c>
      <c r="R5" s="56">
        <f>IF(L5 = "", Q5 * M5, IF(ISNA(CONVERT(Q5, L5, "kg")), CONVERT(Q5, L5, "l") * IF(N5 &lt;&gt; 0, M5 / N5, 0), CONVERT(Q5, L5, "kg")))</f>
        <v>0.75</v>
      </c>
      <c r="S5" s="56">
        <f>IF(R5 = 0, IF(L5 = "", Q5 * N5, IF(ISNA(CONVERT(Q5, L5, "l")), CONVERT(Q5, L5, "kg") * IF(M5 &lt;&gt; 0, N5 / M5, 0), CONVERT(Q5, L5, "l"))), 0)</f>
        <v>0</v>
      </c>
      <c r="T5" s="55">
        <f>IF(AND(R5 = 0, S5 = 0, J5 = "", L5 = ""), Q5, 0)</f>
        <v>0</v>
      </c>
      <c r="V5" s="52" t="b">
        <f>INDEX(itemPrepMethods, MATCH(K5, itemNames, 0))="chop"</f>
        <v>1</v>
      </c>
      <c r="W5" s="66">
        <f>IF(V5, Q5, "")</f>
        <v>0.75</v>
      </c>
      <c r="X5" s="67" t="str">
        <f t="shared" ref="X5" si="0">IF(V5, IF(L5 = "", "", L5), "")</f>
        <v>kg</v>
      </c>
      <c r="Y5" s="67" t="str">
        <f>IF(V5, K5, "")</f>
        <v>blocks tofu, cut into slabs</v>
      </c>
      <c r="Z5" s="68"/>
      <c r="AA5" s="52" t="b">
        <f>INDEX(itemPrepMethods, MATCH(K5, itemNames, 0))="soak"</f>
        <v>0</v>
      </c>
      <c r="AB5" s="67" t="str">
        <f>IF(AA5, Q5, "")</f>
        <v/>
      </c>
      <c r="AC5" s="67" t="str">
        <f>IF(AA5, IF(L5 = "", "", L5), "")</f>
        <v/>
      </c>
      <c r="AD5" s="67" t="str">
        <f>IF(AA5, K5, "")</f>
        <v/>
      </c>
      <c r="AE5" s="67"/>
    </row>
    <row r="6" spans="1:31" x14ac:dyDescent="0.25">
      <c r="A6" s="48" t="s">
        <v>24</v>
      </c>
      <c r="B6" s="61">
        <f>Q6</f>
        <v>10</v>
      </c>
      <c r="C6" s="47" t="str">
        <f>IF(L6="","",L6)</f>
        <v>tbs</v>
      </c>
      <c r="D6" s="48" t="str">
        <f>IF(U6="",K6,_xlfn.CONCAT(K6,", ",U6))</f>
        <v>gluten free soy sauce</v>
      </c>
      <c r="H6" s="62"/>
      <c r="I6" s="63">
        <v>4</v>
      </c>
      <c r="J6" s="64" t="s">
        <v>17</v>
      </c>
      <c r="K6" s="64" t="s">
        <v>236</v>
      </c>
      <c r="L6" s="65" t="s">
        <v>17</v>
      </c>
      <c r="M6" s="55">
        <f>INDEX(itemGPerQty, MATCH(K6, itemNames, 0))</f>
        <v>0</v>
      </c>
      <c r="N6" s="55">
        <f>INDEX(itemMlPerQty, MATCH(K6, itemNames, 0))</f>
        <v>0</v>
      </c>
      <c r="O6" s="55">
        <f>IF(J6 = "", I6 * M6, IF(ISNA(CONVERT(I6, J6, "kg")), CONVERT(I6, J6, "l") * IF(N6 &lt;&gt; 0, M6 / N6, 0), CONVERT(I6, J6, "kg")))</f>
        <v>0</v>
      </c>
      <c r="P6" s="55">
        <f>IF(J6 = "", I6 * N6, IF(ISNA(CONVERT(I6, J6, "l")), CONVERT(I6, J6, "kg") * IF(M6 &lt;&gt; 0, N6 / M6, 0), CONVERT(I6, J6, "l")))</f>
        <v>5.9147059124999998E-2</v>
      </c>
      <c r="Q6" s="55">
        <f>MROUND(IF(AND(J6 = "", L6 = ""), I6 * recipe13Scale, IF(ISNA(CONVERT(O6, "kg", L6)), CONVERT(P6 * recipe13Scale, "l", L6), CONVERT(O6 * recipe13Scale, "kg", L6))), roundTo)</f>
        <v>10</v>
      </c>
      <c r="R6" s="56">
        <f t="shared" ref="R6:R9" si="1">IF(L6 = "", Q6 * M6, IF(ISNA(CONVERT(Q6, L6, "kg")), CONVERT(Q6, L6, "l") * IF(N6 &lt;&gt; 0, M6 / N6, 0), CONVERT(Q6, L6, "kg")))</f>
        <v>0</v>
      </c>
      <c r="S6" s="56">
        <f t="shared" ref="S6:S9" si="2">IF(R6 = 0, IF(L6 = "", Q6 * N6, IF(ISNA(CONVERT(Q6, L6, "l")), CONVERT(Q6, L6, "kg") * IF(M6 &lt;&gt; 0, N6 / M6, 0), CONVERT(Q6, L6, "l"))), 0)</f>
        <v>0.1478676478125</v>
      </c>
      <c r="T6" s="55">
        <f t="shared" ref="T6:T9" si="3">IF(AND(R6 = 0, S6 = 0, J6 = "", L6 = ""), Q6, 0)</f>
        <v>0</v>
      </c>
      <c r="V6" s="52" t="b">
        <f>INDEX(itemPrepMethods, MATCH(K6, itemNames, 0))="chop"</f>
        <v>0</v>
      </c>
      <c r="W6" s="66" t="str">
        <f t="shared" ref="W6:W9" si="4">IF(V6, Q6, "")</f>
        <v/>
      </c>
      <c r="X6" s="67" t="str">
        <f t="shared" ref="X6:X9" si="5">IF(V6, IF(L6 = "", "", L6), "")</f>
        <v/>
      </c>
      <c r="Y6" s="67" t="str">
        <f t="shared" ref="Y6:Y9" si="6">IF(V6, K6, "")</f>
        <v/>
      </c>
      <c r="Z6" s="68"/>
      <c r="AA6" s="52" t="b">
        <f>INDEX(itemPrepMethods, MATCH(K6, itemNames, 0))="soak"</f>
        <v>0</v>
      </c>
      <c r="AB6" s="67" t="str">
        <f t="shared" ref="AB6:AB9" si="7">IF(AA6, Q6, "")</f>
        <v/>
      </c>
      <c r="AC6" s="67" t="str">
        <f t="shared" ref="AC6:AC9" si="8">IF(AA6, IF(L6 = "", "", L6), "")</f>
        <v/>
      </c>
      <c r="AD6" s="67" t="str">
        <f t="shared" ref="AD6:AD9" si="9">IF(AA6, K6, "")</f>
        <v/>
      </c>
      <c r="AE6" s="67"/>
    </row>
    <row r="7" spans="1:31" x14ac:dyDescent="0.25">
      <c r="A7" s="48" t="s">
        <v>24</v>
      </c>
      <c r="B7" s="61">
        <f>Q7</f>
        <v>2.5</v>
      </c>
      <c r="C7" s="47" t="str">
        <f>IF(L7="","",L7)</f>
        <v>tbs</v>
      </c>
      <c r="D7" s="48" t="str">
        <f>IF(U7="",K7,_xlfn.CONCAT(K7,", ",U7))</f>
        <v>lemon juice</v>
      </c>
      <c r="H7" s="62"/>
      <c r="I7" s="63">
        <v>1</v>
      </c>
      <c r="J7" s="64" t="s">
        <v>17</v>
      </c>
      <c r="K7" s="64" t="s">
        <v>238</v>
      </c>
      <c r="L7" s="65" t="s">
        <v>17</v>
      </c>
      <c r="M7" s="55">
        <f>INDEX(itemGPerQty, MATCH(K7, itemNames, 0))</f>
        <v>0</v>
      </c>
      <c r="N7" s="55">
        <f>INDEX(itemMlPerQty, MATCH(K7, itemNames, 0))</f>
        <v>0</v>
      </c>
      <c r="O7" s="55">
        <f>IF(J7 = "", I7 * M7, IF(ISNA(CONVERT(I7, J7, "kg")), CONVERT(I7, J7, "l") * IF(N7 &lt;&gt; 0, M7 / N7, 0), CONVERT(I7, J7, "kg")))</f>
        <v>0</v>
      </c>
      <c r="P7" s="55">
        <f>IF(J7 = "", I7 * N7, IF(ISNA(CONVERT(I7, J7, "l")), CONVERT(I7, J7, "kg") * IF(M7 &lt;&gt; 0, N7 / M7, 0), CONVERT(I7, J7, "l")))</f>
        <v>1.478676478125E-2</v>
      </c>
      <c r="Q7" s="55">
        <f>MROUND(IF(AND(J7 = "", L7 = ""), I7 * recipe13Scale, IF(ISNA(CONVERT(O7, "kg", L7)), CONVERT(P7 * recipe13Scale, "l", L7), CONVERT(O7 * recipe13Scale, "kg", L7))), roundTo)</f>
        <v>2.5</v>
      </c>
      <c r="R7" s="56">
        <f t="shared" si="1"/>
        <v>0</v>
      </c>
      <c r="S7" s="56">
        <f t="shared" si="2"/>
        <v>3.6966911953125001E-2</v>
      </c>
      <c r="T7" s="55">
        <f t="shared" si="3"/>
        <v>0</v>
      </c>
      <c r="V7" s="52" t="b">
        <f>INDEX(itemPrepMethods, MATCH(K7, itemNames, 0))="chop"</f>
        <v>0</v>
      </c>
      <c r="W7" s="66" t="str">
        <f t="shared" si="4"/>
        <v/>
      </c>
      <c r="X7" s="67" t="str">
        <f t="shared" si="5"/>
        <v/>
      </c>
      <c r="Y7" s="67" t="str">
        <f t="shared" si="6"/>
        <v/>
      </c>
      <c r="Z7" s="68"/>
      <c r="AA7" s="52" t="b">
        <f>INDEX(itemPrepMethods, MATCH(K7, itemNames, 0))="soak"</f>
        <v>0</v>
      </c>
      <c r="AB7" s="67" t="str">
        <f t="shared" si="7"/>
        <v/>
      </c>
      <c r="AC7" s="67" t="str">
        <f t="shared" si="8"/>
        <v/>
      </c>
      <c r="AD7" s="67" t="str">
        <f t="shared" si="9"/>
        <v/>
      </c>
      <c r="AE7" s="67"/>
    </row>
    <row r="8" spans="1:31" x14ac:dyDescent="0.25">
      <c r="A8" s="48" t="s">
        <v>24</v>
      </c>
      <c r="B8" s="61">
        <f>Q8</f>
        <v>2.5</v>
      </c>
      <c r="C8" s="47" t="str">
        <f>IF(L8="","",L8)</f>
        <v>tbs</v>
      </c>
      <c r="D8" s="48" t="str">
        <f>IF(U8="",K8,_xlfn.CONCAT(K8,", ",U8))</f>
        <v>rice wine vinegar</v>
      </c>
      <c r="H8" s="62"/>
      <c r="I8" s="63">
        <v>1</v>
      </c>
      <c r="J8" s="64" t="s">
        <v>17</v>
      </c>
      <c r="K8" s="64" t="s">
        <v>239</v>
      </c>
      <c r="L8" s="65" t="s">
        <v>17</v>
      </c>
      <c r="M8" s="55">
        <f>INDEX(itemGPerQty, MATCH(K8, itemNames, 0))</f>
        <v>0</v>
      </c>
      <c r="N8" s="55">
        <f>INDEX(itemMlPerQty, MATCH(K8, itemNames, 0))</f>
        <v>0</v>
      </c>
      <c r="O8" s="55">
        <f>IF(J8 = "", I8 * M8, IF(ISNA(CONVERT(I8, J8, "kg")), CONVERT(I8, J8, "l") * IF(N8 &lt;&gt; 0, M8 / N8, 0), CONVERT(I8, J8, "kg")))</f>
        <v>0</v>
      </c>
      <c r="P8" s="55">
        <f>IF(J8 = "", I8 * N8, IF(ISNA(CONVERT(I8, J8, "l")), CONVERT(I8, J8, "kg") * IF(M8 &lt;&gt; 0, N8 / M8, 0), CONVERT(I8, J8, "l")))</f>
        <v>1.478676478125E-2</v>
      </c>
      <c r="Q8" s="55">
        <f>MROUND(IF(AND(J8 = "", L8 = ""), I8 * recipe13Scale, IF(ISNA(CONVERT(O8, "kg", L8)), CONVERT(P8 * recipe13Scale, "l", L8), CONVERT(O8 * recipe13Scale, "kg", L8))), roundTo)</f>
        <v>2.5</v>
      </c>
      <c r="R8" s="56">
        <f t="shared" si="1"/>
        <v>0</v>
      </c>
      <c r="S8" s="56">
        <f t="shared" si="2"/>
        <v>3.6966911953125001E-2</v>
      </c>
      <c r="T8" s="55">
        <f t="shared" si="3"/>
        <v>0</v>
      </c>
      <c r="V8" s="52" t="b">
        <f>INDEX(itemPrepMethods, MATCH(K8, itemNames, 0))="chop"</f>
        <v>0</v>
      </c>
      <c r="W8" s="66" t="str">
        <f t="shared" si="4"/>
        <v/>
      </c>
      <c r="X8" s="67" t="str">
        <f t="shared" si="5"/>
        <v/>
      </c>
      <c r="Y8" s="67" t="str">
        <f t="shared" si="6"/>
        <v/>
      </c>
      <c r="Z8" s="68"/>
      <c r="AA8" s="52" t="b">
        <f>INDEX(itemPrepMethods, MATCH(K8, itemNames, 0))="soak"</f>
        <v>0</v>
      </c>
      <c r="AB8" s="67" t="str">
        <f t="shared" si="7"/>
        <v/>
      </c>
      <c r="AC8" s="67" t="str">
        <f t="shared" si="8"/>
        <v/>
      </c>
      <c r="AD8" s="67" t="str">
        <f t="shared" si="9"/>
        <v/>
      </c>
      <c r="AE8" s="67"/>
    </row>
    <row r="9" spans="1:31" x14ac:dyDescent="0.25">
      <c r="A9" s="48" t="s">
        <v>24</v>
      </c>
      <c r="B9" s="61">
        <f>Q9</f>
        <v>2.5</v>
      </c>
      <c r="C9" s="47" t="str">
        <f>IF(L9="","",L9)</f>
        <v>tbs</v>
      </c>
      <c r="D9" s="48" t="str">
        <f>IF(U9="",K9,_xlfn.CONCAT(K9,", ",U9))</f>
        <v>minced fresh ginger</v>
      </c>
      <c r="H9" s="62"/>
      <c r="I9" s="63">
        <v>1</v>
      </c>
      <c r="J9" s="64" t="s">
        <v>17</v>
      </c>
      <c r="K9" s="64" t="s">
        <v>293</v>
      </c>
      <c r="L9" s="65" t="s">
        <v>17</v>
      </c>
      <c r="M9" s="55">
        <f>INDEX(itemGPerQty, MATCH(K9, itemNames, 0))</f>
        <v>0</v>
      </c>
      <c r="N9" s="55">
        <f>INDEX(itemMlPerQty, MATCH(K9, itemNames, 0))</f>
        <v>0</v>
      </c>
      <c r="O9" s="55">
        <f>IF(J9 = "", I9 * M9, IF(ISNA(CONVERT(I9, J9, "kg")), CONVERT(I9, J9, "l") * IF(N9 &lt;&gt; 0, M9 / N9, 0), CONVERT(I9, J9, "kg")))</f>
        <v>0</v>
      </c>
      <c r="P9" s="55">
        <f>IF(J9 = "", I9 * N9, IF(ISNA(CONVERT(I9, J9, "l")), CONVERT(I9, J9, "kg") * IF(M9 &lt;&gt; 0, N9 / M9, 0), CONVERT(I9, J9, "l")))</f>
        <v>1.478676478125E-2</v>
      </c>
      <c r="Q9" s="55">
        <f>MROUND(IF(AND(J9 = "", L9 = ""), I9 * recipe13Scale, IF(ISNA(CONVERT(O9, "kg", L9)), CONVERT(P9 * recipe13Scale, "l", L9), CONVERT(O9 * recipe13Scale, "kg", L9))), roundTo)</f>
        <v>2.5</v>
      </c>
      <c r="R9" s="56">
        <f t="shared" si="1"/>
        <v>0</v>
      </c>
      <c r="S9" s="56">
        <f t="shared" si="2"/>
        <v>3.6966911953125001E-2</v>
      </c>
      <c r="T9" s="55">
        <f t="shared" si="3"/>
        <v>0</v>
      </c>
      <c r="V9" s="52" t="b">
        <f>INDEX(itemPrepMethods, MATCH(K9, itemNames, 0))="chop"</f>
        <v>1</v>
      </c>
      <c r="W9" s="66">
        <f t="shared" si="4"/>
        <v>2.5</v>
      </c>
      <c r="X9" s="67" t="str">
        <f t="shared" si="5"/>
        <v>tbs</v>
      </c>
      <c r="Y9" s="67" t="str">
        <f t="shared" si="6"/>
        <v>minced fresh ginger</v>
      </c>
      <c r="Z9" s="68"/>
      <c r="AA9" s="52" t="b">
        <f>INDEX(itemPrepMethods, MATCH(K9, itemNames, 0))="soak"</f>
        <v>0</v>
      </c>
      <c r="AB9" s="67" t="str">
        <f t="shared" si="7"/>
        <v/>
      </c>
      <c r="AC9" s="67" t="str">
        <f t="shared" si="8"/>
        <v/>
      </c>
      <c r="AD9" s="67" t="str">
        <f t="shared" si="9"/>
        <v/>
      </c>
      <c r="AE9" s="67"/>
    </row>
    <row r="10" spans="1:31" x14ac:dyDescent="0.25">
      <c r="A10" s="48" t="s">
        <v>24</v>
      </c>
      <c r="D10" s="48" t="s">
        <v>240</v>
      </c>
      <c r="I10" s="55"/>
      <c r="W10" s="66"/>
      <c r="X10" s="67"/>
      <c r="Y10" s="67"/>
      <c r="Z10" s="68"/>
      <c r="AB10" s="67"/>
      <c r="AC10" s="67"/>
      <c r="AD10" s="67"/>
      <c r="AE10" s="67"/>
    </row>
    <row r="11" spans="1:31" x14ac:dyDescent="0.25">
      <c r="A11" s="80"/>
      <c r="B11" s="80"/>
      <c r="C11" s="80"/>
      <c r="D11" s="80"/>
      <c r="I11" s="55"/>
      <c r="W11" s="66"/>
      <c r="X11" s="67"/>
      <c r="Y11" s="67"/>
      <c r="Z11" s="68"/>
      <c r="AB11" s="67"/>
      <c r="AC11" s="67"/>
      <c r="AD11" s="67"/>
      <c r="AE11" s="67"/>
    </row>
    <row r="12" spans="1:31" x14ac:dyDescent="0.25">
      <c r="A12" s="80" t="s">
        <v>241</v>
      </c>
      <c r="B12" s="80"/>
      <c r="C12" s="80"/>
      <c r="D12" s="80"/>
      <c r="I12" s="55"/>
      <c r="W12" s="66"/>
      <c r="X12" s="67"/>
      <c r="Y12" s="67"/>
      <c r="Z12" s="68"/>
      <c r="AB12" s="67"/>
      <c r="AC12" s="67"/>
      <c r="AD12" s="67"/>
      <c r="AE12" s="67"/>
    </row>
    <row r="13" spans="1:31" x14ac:dyDescent="0.25">
      <c r="A13" s="48" t="s">
        <v>24</v>
      </c>
      <c r="B13" s="61">
        <f t="shared" ref="B13:B18" si="10">Q13</f>
        <v>2.5</v>
      </c>
      <c r="C13" s="47" t="str">
        <f t="shared" ref="C13:C18" si="11">IF(L13="","",L13)</f>
        <v>tbs</v>
      </c>
      <c r="D13" s="48" t="str">
        <f t="shared" ref="D13:D18" si="12">IF(U13="",K13,_xlfn.CONCAT(K13,", ",U13))</f>
        <v>oil</v>
      </c>
      <c r="H13" s="62"/>
      <c r="I13" s="63">
        <v>1</v>
      </c>
      <c r="J13" s="64" t="s">
        <v>17</v>
      </c>
      <c r="K13" s="64" t="s">
        <v>49</v>
      </c>
      <c r="L13" s="65" t="s">
        <v>17</v>
      </c>
      <c r="M13" s="55">
        <f t="shared" ref="M13:M18" si="13">INDEX(itemGPerQty, MATCH(K13, itemNames, 0))</f>
        <v>0</v>
      </c>
      <c r="N13" s="55">
        <f t="shared" ref="N13:N18" si="14">INDEX(itemMlPerQty, MATCH(K13, itemNames, 0))</f>
        <v>0</v>
      </c>
      <c r="O13" s="55">
        <f t="shared" ref="O13:O18" si="15">IF(J13 = "", I13 * M13, IF(ISNA(CONVERT(I13, J13, "kg")), CONVERT(I13, J13, "l") * IF(N13 &lt;&gt; 0, M13 / N13, 0), CONVERT(I13, J13, "kg")))</f>
        <v>0</v>
      </c>
      <c r="P13" s="55">
        <f t="shared" ref="P13:P18" si="16">IF(J13 = "", I13 * N13, IF(ISNA(CONVERT(I13, J13, "l")), CONVERT(I13, J13, "kg") * IF(M13 &lt;&gt; 0, N13 / M13, 0), CONVERT(I13, J13, "l")))</f>
        <v>1.478676478125E-2</v>
      </c>
      <c r="Q13" s="55">
        <f t="shared" ref="Q13:Q18" si="17">MROUND(IF(AND(J13 = "", L13 = ""), I13 * recipe13Scale, IF(ISNA(CONVERT(O13, "kg", L13)), CONVERT(P13 * recipe13Scale, "l", L13), CONVERT(O13 * recipe13Scale, "kg", L13))), roundTo)</f>
        <v>2.5</v>
      </c>
      <c r="R13" s="56">
        <f t="shared" ref="R13:R18" si="18">IF(L13 = "", Q13 * M13, IF(ISNA(CONVERT(Q13, L13, "kg")), CONVERT(Q13, L13, "l") * IF(N13 &lt;&gt; 0, M13 / N13, 0), CONVERT(Q13, L13, "kg")))</f>
        <v>0</v>
      </c>
      <c r="S13" s="56">
        <f t="shared" ref="S13:S18" si="19">IF(R13 = 0, IF(L13 = "", Q13 * N13, IF(ISNA(CONVERT(Q13, L13, "l")), CONVERT(Q13, L13, "kg") * IF(M13 &lt;&gt; 0, N13 / M13, 0), CONVERT(Q13, L13, "l"))), 0)</f>
        <v>3.6966911953125001E-2</v>
      </c>
      <c r="T13" s="55">
        <f t="shared" ref="T13:T18" si="20">IF(AND(R13 = 0, S13 = 0, J13 = "", L13 = ""), Q13, 0)</f>
        <v>0</v>
      </c>
      <c r="V13" s="52" t="b">
        <f t="shared" ref="V13:V18" si="21">INDEX(itemPrepMethods, MATCH(K13, itemNames, 0))="chop"</f>
        <v>0</v>
      </c>
      <c r="W13" s="66" t="str">
        <f t="shared" ref="W13:W18" si="22">IF(V13, Q13, "")</f>
        <v/>
      </c>
      <c r="X13" s="67" t="str">
        <f t="shared" ref="X13:X18" si="23">IF(V13, IF(L13 = "", "", L13), "")</f>
        <v/>
      </c>
      <c r="Y13" s="67" t="str">
        <f t="shared" ref="Y13:Y18" si="24">IF(V13, K13, "")</f>
        <v/>
      </c>
      <c r="Z13" s="68"/>
      <c r="AA13" s="52" t="b">
        <f t="shared" ref="AA13:AA18" si="25">INDEX(itemPrepMethods, MATCH(K13, itemNames, 0))="soak"</f>
        <v>0</v>
      </c>
      <c r="AB13" s="67" t="str">
        <f t="shared" ref="AB13:AB18" si="26">IF(AA13, Q13, "")</f>
        <v/>
      </c>
      <c r="AC13" s="67" t="str">
        <f t="shared" ref="AC13:AC18" si="27">IF(AA13, IF(L13 = "", "", L13), "")</f>
        <v/>
      </c>
      <c r="AD13" s="67" t="str">
        <f t="shared" ref="AD13:AD18" si="28">IF(AA13, K13, "")</f>
        <v/>
      </c>
      <c r="AE13" s="67"/>
    </row>
    <row r="14" spans="1:31" x14ac:dyDescent="0.25">
      <c r="A14" s="48" t="s">
        <v>24</v>
      </c>
      <c r="B14" s="61">
        <f t="shared" si="10"/>
        <v>7.5</v>
      </c>
      <c r="C14" s="47" t="str">
        <f t="shared" si="11"/>
        <v>cup</v>
      </c>
      <c r="D14" s="48" t="str">
        <f t="shared" si="12"/>
        <v>chopped broccoli</v>
      </c>
      <c r="H14" s="62"/>
      <c r="I14" s="63">
        <v>3</v>
      </c>
      <c r="J14" s="64" t="s">
        <v>18</v>
      </c>
      <c r="K14" s="64" t="s">
        <v>131</v>
      </c>
      <c r="L14" s="65" t="s">
        <v>18</v>
      </c>
      <c r="M14" s="55">
        <f t="shared" si="13"/>
        <v>0.313</v>
      </c>
      <c r="N14" s="55">
        <f t="shared" si="14"/>
        <v>0</v>
      </c>
      <c r="O14" s="55">
        <f t="shared" si="15"/>
        <v>0</v>
      </c>
      <c r="P14" s="55">
        <f t="shared" si="16"/>
        <v>0.70976470949999992</v>
      </c>
      <c r="Q14" s="55">
        <f t="shared" si="17"/>
        <v>7.5</v>
      </c>
      <c r="R14" s="56">
        <f t="shared" si="18"/>
        <v>0</v>
      </c>
      <c r="S14" s="56">
        <f t="shared" si="19"/>
        <v>1.77441177375</v>
      </c>
      <c r="T14" s="55">
        <f t="shared" si="20"/>
        <v>0</v>
      </c>
      <c r="V14" s="52" t="b">
        <f t="shared" si="21"/>
        <v>1</v>
      </c>
      <c r="W14" s="66">
        <f t="shared" si="22"/>
        <v>7.5</v>
      </c>
      <c r="X14" s="67" t="str">
        <f t="shared" si="23"/>
        <v>cup</v>
      </c>
      <c r="Y14" s="67" t="str">
        <f t="shared" si="24"/>
        <v>chopped broccoli</v>
      </c>
      <c r="Z14" s="68"/>
      <c r="AA14" s="52" t="b">
        <f t="shared" si="25"/>
        <v>0</v>
      </c>
      <c r="AB14" s="67" t="str">
        <f t="shared" si="26"/>
        <v/>
      </c>
      <c r="AC14" s="67" t="str">
        <f t="shared" si="27"/>
        <v/>
      </c>
      <c r="AD14" s="67" t="str">
        <f t="shared" si="28"/>
        <v/>
      </c>
      <c r="AE14" s="67"/>
    </row>
    <row r="15" spans="1:31" x14ac:dyDescent="0.25">
      <c r="A15" s="48" t="s">
        <v>24</v>
      </c>
      <c r="B15" s="61">
        <f t="shared" si="10"/>
        <v>5</v>
      </c>
      <c r="C15" s="47" t="str">
        <f t="shared" si="11"/>
        <v>cup</v>
      </c>
      <c r="D15" s="48" t="str">
        <f t="shared" si="12"/>
        <v>chopped zucchini</v>
      </c>
      <c r="H15" s="62"/>
      <c r="I15" s="63">
        <v>2</v>
      </c>
      <c r="J15" s="64" t="s">
        <v>18</v>
      </c>
      <c r="K15" s="64" t="s">
        <v>242</v>
      </c>
      <c r="L15" s="65" t="s">
        <v>18</v>
      </c>
      <c r="M15" s="55">
        <f t="shared" si="13"/>
        <v>0</v>
      </c>
      <c r="N15" s="55">
        <f t="shared" si="14"/>
        <v>0</v>
      </c>
      <c r="O15" s="55">
        <f t="shared" si="15"/>
        <v>0</v>
      </c>
      <c r="P15" s="55">
        <f t="shared" si="16"/>
        <v>0.47317647299999999</v>
      </c>
      <c r="Q15" s="55">
        <f t="shared" si="17"/>
        <v>5</v>
      </c>
      <c r="R15" s="56">
        <f t="shared" si="18"/>
        <v>0</v>
      </c>
      <c r="S15" s="56">
        <f t="shared" si="19"/>
        <v>1.1829411825</v>
      </c>
      <c r="T15" s="55">
        <f t="shared" si="20"/>
        <v>0</v>
      </c>
      <c r="V15" s="52" t="b">
        <f t="shared" si="21"/>
        <v>1</v>
      </c>
      <c r="W15" s="66">
        <f t="shared" si="22"/>
        <v>5</v>
      </c>
      <c r="X15" s="67" t="str">
        <f t="shared" si="23"/>
        <v>cup</v>
      </c>
      <c r="Y15" s="67" t="str">
        <f t="shared" si="24"/>
        <v>chopped zucchini</v>
      </c>
      <c r="Z15" s="68"/>
      <c r="AA15" s="52" t="b">
        <f t="shared" si="25"/>
        <v>0</v>
      </c>
      <c r="AB15" s="67" t="str">
        <f t="shared" si="26"/>
        <v/>
      </c>
      <c r="AC15" s="67" t="str">
        <f t="shared" si="27"/>
        <v/>
      </c>
      <c r="AD15" s="67" t="str">
        <f t="shared" si="28"/>
        <v/>
      </c>
      <c r="AE15" s="67"/>
    </row>
    <row r="16" spans="1:31" x14ac:dyDescent="0.25">
      <c r="A16" s="48" t="s">
        <v>24</v>
      </c>
      <c r="B16" s="61">
        <f t="shared" si="10"/>
        <v>5</v>
      </c>
      <c r="C16" s="47" t="str">
        <f t="shared" si="11"/>
        <v>cup</v>
      </c>
      <c r="D16" s="48" t="str">
        <f t="shared" si="12"/>
        <v>chopped white mushrooms</v>
      </c>
      <c r="H16" s="62"/>
      <c r="I16" s="63">
        <v>2</v>
      </c>
      <c r="J16" s="64" t="s">
        <v>18</v>
      </c>
      <c r="K16" s="64" t="s">
        <v>244</v>
      </c>
      <c r="L16" s="65" t="s">
        <v>18</v>
      </c>
      <c r="M16" s="55">
        <f t="shared" si="13"/>
        <v>0</v>
      </c>
      <c r="N16" s="55">
        <f t="shared" si="14"/>
        <v>0</v>
      </c>
      <c r="O16" s="55">
        <f t="shared" si="15"/>
        <v>0</v>
      </c>
      <c r="P16" s="55">
        <f t="shared" si="16"/>
        <v>0.47317647299999999</v>
      </c>
      <c r="Q16" s="55">
        <f t="shared" si="17"/>
        <v>5</v>
      </c>
      <c r="R16" s="56">
        <f t="shared" si="18"/>
        <v>0</v>
      </c>
      <c r="S16" s="56">
        <f t="shared" si="19"/>
        <v>1.1829411825</v>
      </c>
      <c r="T16" s="55">
        <f t="shared" si="20"/>
        <v>0</v>
      </c>
      <c r="V16" s="52" t="b">
        <f t="shared" si="21"/>
        <v>1</v>
      </c>
      <c r="W16" s="66">
        <f t="shared" si="22"/>
        <v>5</v>
      </c>
      <c r="X16" s="67" t="str">
        <f t="shared" si="23"/>
        <v>cup</v>
      </c>
      <c r="Y16" s="67" t="str">
        <f t="shared" si="24"/>
        <v>chopped white mushrooms</v>
      </c>
      <c r="Z16" s="68"/>
      <c r="AA16" s="52" t="b">
        <f t="shared" si="25"/>
        <v>0</v>
      </c>
      <c r="AB16" s="67" t="str">
        <f t="shared" si="26"/>
        <v/>
      </c>
      <c r="AC16" s="67" t="str">
        <f t="shared" si="27"/>
        <v/>
      </c>
      <c r="AD16" s="67" t="str">
        <f t="shared" si="28"/>
        <v/>
      </c>
      <c r="AE16" s="67"/>
    </row>
    <row r="17" spans="1:31" x14ac:dyDescent="0.25">
      <c r="A17" s="48" t="s">
        <v>24</v>
      </c>
      <c r="B17" s="61">
        <f t="shared" si="10"/>
        <v>2.5</v>
      </c>
      <c r="C17" s="47" t="str">
        <f t="shared" si="11"/>
        <v>cup</v>
      </c>
      <c r="D17" s="48" t="str">
        <f t="shared" si="12"/>
        <v>sliced carrots</v>
      </c>
      <c r="H17" s="62"/>
      <c r="I17" s="63">
        <v>1</v>
      </c>
      <c r="J17" s="64" t="s">
        <v>18</v>
      </c>
      <c r="K17" s="64" t="s">
        <v>245</v>
      </c>
      <c r="L17" s="65" t="s">
        <v>18</v>
      </c>
      <c r="M17" s="55">
        <f t="shared" si="13"/>
        <v>0</v>
      </c>
      <c r="N17" s="55">
        <f t="shared" si="14"/>
        <v>0</v>
      </c>
      <c r="O17" s="55">
        <f t="shared" si="15"/>
        <v>0</v>
      </c>
      <c r="P17" s="55">
        <f t="shared" si="16"/>
        <v>0.23658823649999999</v>
      </c>
      <c r="Q17" s="55">
        <f t="shared" si="17"/>
        <v>2.5</v>
      </c>
      <c r="R17" s="56">
        <f t="shared" si="18"/>
        <v>0</v>
      </c>
      <c r="S17" s="56">
        <f t="shared" si="19"/>
        <v>0.59147059125000001</v>
      </c>
      <c r="T17" s="55">
        <f t="shared" si="20"/>
        <v>0</v>
      </c>
      <c r="V17" s="52" t="b">
        <f t="shared" si="21"/>
        <v>1</v>
      </c>
      <c r="W17" s="66">
        <f t="shared" si="22"/>
        <v>2.5</v>
      </c>
      <c r="X17" s="67" t="str">
        <f t="shared" si="23"/>
        <v>cup</v>
      </c>
      <c r="Y17" s="67" t="str">
        <f t="shared" si="24"/>
        <v>sliced carrots</v>
      </c>
      <c r="Z17" s="68"/>
      <c r="AA17" s="52" t="b">
        <f t="shared" si="25"/>
        <v>0</v>
      </c>
      <c r="AB17" s="67" t="str">
        <f t="shared" si="26"/>
        <v/>
      </c>
      <c r="AC17" s="67" t="str">
        <f t="shared" si="27"/>
        <v/>
      </c>
      <c r="AD17" s="67" t="str">
        <f t="shared" si="28"/>
        <v/>
      </c>
      <c r="AE17" s="67"/>
    </row>
    <row r="18" spans="1:31" x14ac:dyDescent="0.25">
      <c r="A18" s="48" t="s">
        <v>24</v>
      </c>
      <c r="B18" s="61">
        <f t="shared" si="10"/>
        <v>1.25</v>
      </c>
      <c r="C18" s="47" t="str">
        <f t="shared" si="11"/>
        <v/>
      </c>
      <c r="D18" s="48" t="str">
        <f t="shared" si="12"/>
        <v>sliced yellow capsicums</v>
      </c>
      <c r="H18" s="62"/>
      <c r="I18" s="63">
        <v>0.5</v>
      </c>
      <c r="J18" s="64"/>
      <c r="K18" s="64" t="s">
        <v>246</v>
      </c>
      <c r="L18" s="65"/>
      <c r="M18" s="55">
        <f t="shared" si="13"/>
        <v>0</v>
      </c>
      <c r="N18" s="55">
        <f t="shared" si="14"/>
        <v>0</v>
      </c>
      <c r="O18" s="55">
        <f t="shared" si="15"/>
        <v>0</v>
      </c>
      <c r="P18" s="55">
        <f t="shared" si="16"/>
        <v>0</v>
      </c>
      <c r="Q18" s="55">
        <f t="shared" si="17"/>
        <v>1.25</v>
      </c>
      <c r="R18" s="56">
        <f t="shared" si="18"/>
        <v>0</v>
      </c>
      <c r="S18" s="56">
        <f t="shared" si="19"/>
        <v>0</v>
      </c>
      <c r="T18" s="55">
        <f t="shared" si="20"/>
        <v>1.25</v>
      </c>
      <c r="V18" s="52" t="b">
        <f t="shared" si="21"/>
        <v>1</v>
      </c>
      <c r="W18" s="66">
        <f t="shared" si="22"/>
        <v>1.25</v>
      </c>
      <c r="X18" s="67" t="str">
        <f t="shared" si="23"/>
        <v/>
      </c>
      <c r="Y18" s="67" t="str">
        <f t="shared" si="24"/>
        <v>sliced yellow capsicums</v>
      </c>
      <c r="Z18" s="68"/>
      <c r="AA18" s="52" t="b">
        <f t="shared" si="25"/>
        <v>0</v>
      </c>
      <c r="AB18" s="67" t="str">
        <f t="shared" si="26"/>
        <v/>
      </c>
      <c r="AC18" s="67" t="str">
        <f t="shared" si="27"/>
        <v/>
      </c>
      <c r="AD18" s="67" t="str">
        <f t="shared" si="28"/>
        <v/>
      </c>
      <c r="AE18" s="67"/>
    </row>
    <row r="19" spans="1:31" x14ac:dyDescent="0.25">
      <c r="A19" s="80"/>
      <c r="B19" s="80"/>
      <c r="C19" s="80"/>
      <c r="D19" s="80"/>
      <c r="I19" s="55"/>
      <c r="L19" s="52"/>
    </row>
    <row r="20" spans="1:31" ht="60" x14ac:dyDescent="0.25">
      <c r="C20" s="46" t="s">
        <v>182</v>
      </c>
      <c r="D20" s="69" t="s">
        <v>247</v>
      </c>
      <c r="I20" s="55"/>
      <c r="L20" s="52"/>
    </row>
    <row r="21" spans="1:31" ht="30" x14ac:dyDescent="0.25">
      <c r="C21" s="46" t="s">
        <v>183</v>
      </c>
      <c r="D21" s="69" t="s">
        <v>248</v>
      </c>
      <c r="I21" s="55"/>
      <c r="L21" s="52"/>
    </row>
    <row r="22" spans="1:31" ht="60" x14ac:dyDescent="0.25">
      <c r="C22" s="46" t="s">
        <v>184</v>
      </c>
      <c r="D22" s="69" t="s">
        <v>249</v>
      </c>
      <c r="I22" s="55"/>
      <c r="L22" s="52"/>
    </row>
    <row r="23" spans="1:31" ht="105" x14ac:dyDescent="0.25">
      <c r="C23" s="46" t="s">
        <v>185</v>
      </c>
      <c r="D23" s="69" t="s">
        <v>250</v>
      </c>
      <c r="I23" s="55"/>
      <c r="L23" s="52"/>
    </row>
    <row r="24" spans="1:31" ht="15.75" x14ac:dyDescent="0.25">
      <c r="A24" s="81" t="s">
        <v>26</v>
      </c>
      <c r="B24" s="81"/>
      <c r="C24" s="81"/>
      <c r="D24" s="81"/>
      <c r="E24" s="50" t="s">
        <v>145</v>
      </c>
      <c r="F24" s="84" t="s">
        <v>104</v>
      </c>
      <c r="G24" s="84"/>
    </row>
    <row r="25" spans="1:31" ht="15.75" x14ac:dyDescent="0.25">
      <c r="A25" s="87" t="s">
        <v>23</v>
      </c>
      <c r="B25" s="87"/>
      <c r="C25" s="87"/>
      <c r="D25" s="87"/>
      <c r="E25" s="50" t="s">
        <v>62</v>
      </c>
      <c r="F25" s="55">
        <v>11</v>
      </c>
      <c r="G25" s="55"/>
      <c r="H25" s="55"/>
      <c r="I25" s="75" t="s">
        <v>60</v>
      </c>
      <c r="J25" s="50" t="s">
        <v>61</v>
      </c>
      <c r="K25" s="50" t="s">
        <v>20</v>
      </c>
      <c r="L25" s="76" t="s">
        <v>59</v>
      </c>
      <c r="M25" s="75" t="s">
        <v>163</v>
      </c>
      <c r="N25" s="75" t="s">
        <v>164</v>
      </c>
      <c r="O25" s="75" t="s">
        <v>165</v>
      </c>
      <c r="P25" s="75" t="s">
        <v>166</v>
      </c>
      <c r="Q25" s="50" t="s">
        <v>259</v>
      </c>
      <c r="R25" s="77" t="s">
        <v>125</v>
      </c>
      <c r="S25" s="77" t="s">
        <v>126</v>
      </c>
      <c r="T25" s="75" t="s">
        <v>124</v>
      </c>
      <c r="U25" s="50" t="s">
        <v>25</v>
      </c>
      <c r="V25" s="50" t="s">
        <v>271</v>
      </c>
      <c r="W25" s="70" t="s">
        <v>268</v>
      </c>
      <c r="X25" s="50" t="s">
        <v>269</v>
      </c>
      <c r="Y25" s="50" t="s">
        <v>270</v>
      </c>
      <c r="Z25" s="49"/>
      <c r="AA25" s="50" t="s">
        <v>272</v>
      </c>
      <c r="AB25" s="50" t="s">
        <v>273</v>
      </c>
      <c r="AC25" s="50" t="s">
        <v>274</v>
      </c>
      <c r="AD25" s="50" t="s">
        <v>275</v>
      </c>
      <c r="AE25" s="50"/>
    </row>
    <row r="26" spans="1:31" ht="16.5" thickBot="1" x14ac:dyDescent="0.3">
      <c r="A26" s="88"/>
      <c r="B26" s="88"/>
      <c r="C26" s="88"/>
      <c r="D26" s="88"/>
      <c r="E26" s="50" t="s">
        <v>63</v>
      </c>
      <c r="F26" s="55">
        <v>10</v>
      </c>
      <c r="G26" s="55"/>
      <c r="H26" s="55"/>
      <c r="I26" s="75"/>
      <c r="J26" s="50"/>
      <c r="K26" s="50"/>
      <c r="L26" s="76"/>
      <c r="M26" s="75"/>
      <c r="N26" s="75"/>
      <c r="O26" s="75"/>
      <c r="P26" s="75"/>
      <c r="Q26" s="50"/>
      <c r="R26" s="77"/>
      <c r="S26" s="77"/>
      <c r="T26" s="75"/>
      <c r="U26" s="50"/>
    </row>
    <row r="27" spans="1:31" ht="15.75" thickBot="1" x14ac:dyDescent="0.3">
      <c r="A27" s="80" t="s">
        <v>21</v>
      </c>
      <c r="B27" s="80"/>
      <c r="C27" s="80"/>
      <c r="D27" s="80"/>
      <c r="E27" s="50" t="s">
        <v>19</v>
      </c>
      <c r="F27" s="59">
        <f>F26/F25</f>
        <v>0.90909090909090906</v>
      </c>
      <c r="G27" s="60" t="s">
        <v>157</v>
      </c>
      <c r="H27" s="55"/>
      <c r="I27" s="55"/>
    </row>
    <row r="28" spans="1:31" x14ac:dyDescent="0.25">
      <c r="A28" s="48" t="s">
        <v>24</v>
      </c>
      <c r="B28" s="61">
        <f>Q28</f>
        <v>1.75</v>
      </c>
      <c r="C28" s="47" t="str">
        <f>IF(L28="","",L28)</f>
        <v>kg</v>
      </c>
      <c r="D28" s="48" t="str">
        <f>_xlfn.CONCAT(K28, U28)</f>
        <v>chopped potatoes (50 minutes or so)</v>
      </c>
      <c r="H28" s="62"/>
      <c r="I28" s="63">
        <v>2</v>
      </c>
      <c r="J28" s="64" t="s">
        <v>13</v>
      </c>
      <c r="K28" s="64" t="s">
        <v>4</v>
      </c>
      <c r="L28" s="65" t="s">
        <v>13</v>
      </c>
      <c r="M28" s="55">
        <f>INDEX(itemGPerQty, MATCH(K28, itemNames, 0))</f>
        <v>0.22500000000000001</v>
      </c>
      <c r="N28" s="55">
        <f>INDEX(itemMlPerQty, MATCH(K28, itemNames, 0))</f>
        <v>0.33750000000000002</v>
      </c>
      <c r="O28" s="55">
        <f t="shared" ref="O28:O29" si="29">IF(J28 = "", I28 * M28, IF(ISNA(CONVERT(I28, J28, "kg")), CONVERT(I28, J28, "l") * IF(N28 &lt;&gt; 0, M28 / N28, 0), CONVERT(I28, J28, "kg")))</f>
        <v>2</v>
      </c>
      <c r="P28" s="55">
        <f t="shared" ref="P28:P29" si="30">IF(J28 = "", I28 * N28, IF(ISNA(CONVERT(I28, J28, "l")), CONVERT(I28, J28, "kg") * IF(M28 &lt;&gt; 0, N28 / M28, 0), CONVERT(I28, J28, "l")))</f>
        <v>3</v>
      </c>
      <c r="Q28" s="55">
        <f>MROUND(IF(AND(J28 = "", L28 = ""), I28 * recipe01Scale, IF(ISNA(CONVERT(O28, "kg", L28)), CONVERT(P28 * recipe01Scale, "l", L28), CONVERT(O28 * recipe01Scale, "kg", L28))), roundTo)</f>
        <v>1.75</v>
      </c>
      <c r="R28" s="56">
        <f t="shared" ref="R28:R29" si="31">IF(L28 = "", Q28 * M28, IF(ISNA(CONVERT(Q28, L28, "kg")), CONVERT(Q28, L28, "l") * IF(N28 &lt;&gt; 0, M28 / N28, 0), CONVERT(Q28, L28, "kg")))</f>
        <v>1.75</v>
      </c>
      <c r="S28" s="56">
        <f t="shared" ref="S28:S29" si="32">IF(R28 = 0, IF(L28 = "", Q28 * N28, IF(ISNA(CONVERT(Q28, L28, "l")), CONVERT(Q28, L28, "kg") * IF(M28 &lt;&gt; 0, N28 / M28, 0), CONVERT(Q28, L28, "l"))), 0)</f>
        <v>0</v>
      </c>
      <c r="T28" s="55">
        <f t="shared" ref="T28:T29" si="33">IF(AND(R28 = 0, S28 = 0, J28 = "", L28 = ""), Q28, 0)</f>
        <v>0</v>
      </c>
      <c r="U28" s="52" t="s">
        <v>276</v>
      </c>
      <c r="V28" s="52" t="b">
        <f>INDEX(itemPrepMethods, MATCH(K28, itemNames, 0))="chop"</f>
        <v>1</v>
      </c>
      <c r="W28" s="66">
        <f t="shared" ref="W28:W29" si="34">IF(V28, Q28, "")</f>
        <v>1.75</v>
      </c>
      <c r="X28" s="67" t="str">
        <f t="shared" ref="X28:X29" si="35">IF(V28, IF(L28 = "", "", L28), "")</f>
        <v>kg</v>
      </c>
      <c r="Y28" s="67" t="str">
        <f t="shared" ref="Y28:Y29" si="36">IF(V28, K28, "")</f>
        <v>chopped potatoes</v>
      </c>
      <c r="Z28" s="68"/>
      <c r="AA28" s="52" t="b">
        <f>INDEX(itemPrepMethods, MATCH(K28, itemNames, 0))="soak"</f>
        <v>0</v>
      </c>
      <c r="AB28" s="67" t="str">
        <f t="shared" ref="AB28:AB29" si="37">IF(AA28, Q28, "")</f>
        <v/>
      </c>
      <c r="AC28" s="67" t="str">
        <f t="shared" ref="AC28:AC29" si="38">IF(AA28, IF(L28 = "", "", L28), "")</f>
        <v/>
      </c>
      <c r="AD28" s="67" t="str">
        <f t="shared" ref="AD28:AD29" si="39">IF(AA28, K28, "")</f>
        <v/>
      </c>
      <c r="AE28" s="67"/>
    </row>
    <row r="29" spans="1:31" x14ac:dyDescent="0.25">
      <c r="A29" s="48" t="s">
        <v>24</v>
      </c>
      <c r="B29" s="61">
        <f>Q29</f>
        <v>3.75</v>
      </c>
      <c r="C29" s="47" t="str">
        <f>IF(L29="","",L29)</f>
        <v>cup</v>
      </c>
      <c r="D29" s="48" t="str">
        <f>_xlfn.CONCAT(K29, U29)</f>
        <v>split peas (50 minutes or so). Soaked by Tenzo the night before. Rinse and drain first</v>
      </c>
      <c r="I29" s="63">
        <v>4</v>
      </c>
      <c r="J29" s="64" t="s">
        <v>18</v>
      </c>
      <c r="K29" s="64" t="s">
        <v>8</v>
      </c>
      <c r="L29" s="65" t="s">
        <v>18</v>
      </c>
      <c r="M29" s="55">
        <f>INDEX(itemGPerQty, MATCH(K29, itemNames, 0))</f>
        <v>0.84699999999999998</v>
      </c>
      <c r="N29" s="55">
        <f>INDEX(itemMlPerQty, MATCH(K29, itemNames, 0))</f>
        <v>0.946353</v>
      </c>
      <c r="O29" s="55">
        <f t="shared" si="29"/>
        <v>0.84699995166919739</v>
      </c>
      <c r="P29" s="55">
        <f t="shared" si="30"/>
        <v>0.94635294599999997</v>
      </c>
      <c r="Q29" s="55">
        <f>MROUND(IF(AND(J29 = "", L29 = ""), I29 * recipe01Scale, IF(ISNA(CONVERT(O29, "kg", L29)), CONVERT(P29 * recipe01Scale, "l", L29), CONVERT(O29 * recipe01Scale, "kg", L29))), roundTo)</f>
        <v>3.75</v>
      </c>
      <c r="R29" s="56">
        <f t="shared" si="31"/>
        <v>0.79406245468987258</v>
      </c>
      <c r="S29" s="56">
        <f t="shared" si="32"/>
        <v>0</v>
      </c>
      <c r="T29" s="55">
        <f t="shared" si="33"/>
        <v>0</v>
      </c>
      <c r="U29" s="52" t="s">
        <v>306</v>
      </c>
      <c r="V29" s="52" t="b">
        <f>INDEX(itemPrepMethods, MATCH(K29, itemNames, 0))="chop"</f>
        <v>0</v>
      </c>
      <c r="W29" s="66" t="str">
        <f t="shared" si="34"/>
        <v/>
      </c>
      <c r="X29" s="67" t="str">
        <f t="shared" si="35"/>
        <v/>
      </c>
      <c r="Y29" s="67" t="str">
        <f t="shared" si="36"/>
        <v/>
      </c>
      <c r="Z29" s="68"/>
      <c r="AA29" s="52" t="b">
        <f>INDEX(itemPrepMethods, MATCH(K29, itemNames, 0))="soak"</f>
        <v>1</v>
      </c>
      <c r="AB29" s="67">
        <f t="shared" si="37"/>
        <v>3.75</v>
      </c>
      <c r="AC29" s="67" t="str">
        <f t="shared" si="38"/>
        <v>cup</v>
      </c>
      <c r="AD29" s="67" t="str">
        <f t="shared" si="39"/>
        <v>split peas</v>
      </c>
      <c r="AE29" s="67"/>
    </row>
    <row r="30" spans="1:31" x14ac:dyDescent="0.25">
      <c r="A30" s="80"/>
      <c r="B30" s="80"/>
      <c r="C30" s="80"/>
      <c r="D30" s="80"/>
      <c r="I30" s="55"/>
      <c r="M30" s="52"/>
      <c r="N30" s="52"/>
      <c r="W30" s="66"/>
      <c r="X30" s="67"/>
      <c r="Y30" s="67"/>
      <c r="Z30" s="68"/>
      <c r="AB30" s="67"/>
      <c r="AC30" s="67"/>
      <c r="AD30" s="67"/>
      <c r="AE30" s="67"/>
    </row>
    <row r="31" spans="1:31" x14ac:dyDescent="0.25">
      <c r="A31" s="80" t="s">
        <v>22</v>
      </c>
      <c r="B31" s="80"/>
      <c r="C31" s="80"/>
      <c r="D31" s="80"/>
      <c r="I31" s="55"/>
      <c r="M31" s="52"/>
      <c r="N31" s="52"/>
      <c r="W31" s="66"/>
      <c r="X31" s="67"/>
      <c r="Y31" s="67"/>
      <c r="Z31" s="68"/>
      <c r="AB31" s="67"/>
      <c r="AC31" s="67"/>
      <c r="AD31" s="67"/>
      <c r="AE31" s="67"/>
    </row>
    <row r="32" spans="1:31" x14ac:dyDescent="0.25">
      <c r="A32" s="48" t="s">
        <v>24</v>
      </c>
      <c r="B32" s="61">
        <f>Q32</f>
        <v>6.25</v>
      </c>
      <c r="C32" s="47" t="str">
        <f>IF(L32="","",L32)</f>
        <v/>
      </c>
      <c r="D32" s="48" t="str">
        <f>_xlfn.CONCAT(K32, U32)</f>
        <v>garlic cloves. Remove from oil once cooked</v>
      </c>
      <c r="I32" s="63">
        <v>7</v>
      </c>
      <c r="J32" s="64"/>
      <c r="K32" s="64" t="s">
        <v>9</v>
      </c>
      <c r="L32" s="65"/>
      <c r="M32" s="55">
        <f>INDEX(itemGPerQty, MATCH(K32, itemNames, 0))</f>
        <v>0</v>
      </c>
      <c r="N32" s="55">
        <f>INDEX(itemMlPerQty, MATCH(K32, itemNames, 0))</f>
        <v>0</v>
      </c>
      <c r="O32" s="55">
        <f t="shared" ref="O32" si="40">IF(J32 = "", I32 * M32, IF(ISNA(CONVERT(I32, J32, "kg")), CONVERT(I32, J32, "l") * IF(N32 &lt;&gt; 0, M32 / N32, 0), CONVERT(I32, J32, "kg")))</f>
        <v>0</v>
      </c>
      <c r="P32" s="55">
        <f t="shared" ref="P32" si="41">IF(J32 = "", I32 * N32, IF(ISNA(CONVERT(I32, J32, "l")), CONVERT(I32, J32, "kg") * IF(M32 &lt;&gt; 0, N32 / M32, 0), CONVERT(I32, J32, "l")))</f>
        <v>0</v>
      </c>
      <c r="Q32" s="55">
        <f>MROUND(IF(AND(J32 = "", L32 = ""), I32 * recipe01Scale, IF(ISNA(CONVERT(O32, "kg", L32)), CONVERT(P32 * recipe01Scale, "l", L32), CONVERT(O32 * recipe01Scale, "kg", L32))), roundTo)</f>
        <v>6.25</v>
      </c>
      <c r="R32" s="56">
        <f t="shared" ref="R32" si="42">IF(L32 = "", Q32 * M32, IF(ISNA(CONVERT(Q32, L32, "kg")), CONVERT(Q32, L32, "l") * IF(N32 &lt;&gt; 0, M32 / N32, 0), CONVERT(Q32, L32, "kg")))</f>
        <v>0</v>
      </c>
      <c r="S32" s="56">
        <f t="shared" ref="S32" si="43">IF(R32 = 0, IF(L32 = "", Q32 * N32, IF(ISNA(CONVERT(Q32, L32, "l")), CONVERT(Q32, L32, "kg") * IF(M32 &lt;&gt; 0, N32 / M32, 0), CONVERT(Q32, L32, "l"))), 0)</f>
        <v>0</v>
      </c>
      <c r="T32" s="55">
        <f t="shared" ref="T32" si="44">IF(AND(R32 = 0, S32 = 0, J32 = "", L32 = ""), Q32, 0)</f>
        <v>6.25</v>
      </c>
      <c r="U32" s="52" t="s">
        <v>305</v>
      </c>
      <c r="V32" s="52" t="b">
        <f>INDEX(itemPrepMethods, MATCH(K32, itemNames, 0))="chop"</f>
        <v>0</v>
      </c>
      <c r="W32" s="66" t="str">
        <f t="shared" ref="W32" si="45">IF(V32, Q32, "")</f>
        <v/>
      </c>
      <c r="X32" s="67" t="str">
        <f t="shared" ref="X32" si="46">IF(V32, IF(L32 = "", "", L32), "")</f>
        <v/>
      </c>
      <c r="Y32" s="67" t="str">
        <f t="shared" ref="Y32" si="47">IF(V32, K32, "")</f>
        <v/>
      </c>
      <c r="Z32" s="68"/>
      <c r="AA32" s="52" t="b">
        <f>INDEX(itemPrepMethods, MATCH(K32, itemNames, 0))="soak"</f>
        <v>0</v>
      </c>
      <c r="AB32" s="67" t="str">
        <f t="shared" ref="AB32" si="48">IF(AA32, Q32, "")</f>
        <v/>
      </c>
      <c r="AC32" s="67" t="str">
        <f t="shared" ref="AC32" si="49">IF(AA32, IF(L32 = "", "", L32), "")</f>
        <v/>
      </c>
      <c r="AD32" s="67" t="str">
        <f t="shared" ref="AD32" si="50">IF(AA32, K32, "")</f>
        <v/>
      </c>
      <c r="AE32" s="67"/>
    </row>
    <row r="33" spans="1:31" x14ac:dyDescent="0.25">
      <c r="A33" s="48" t="s">
        <v>24</v>
      </c>
      <c r="B33" s="61">
        <f>Q33</f>
        <v>2</v>
      </c>
      <c r="C33" s="47" t="str">
        <f>IF(L33="","",L33)</f>
        <v/>
      </c>
      <c r="D33" s="48" t="str">
        <f>_xlfn.CONCAT(K33, U33)</f>
        <v>chopped onions</v>
      </c>
      <c r="I33" s="63">
        <v>2.25</v>
      </c>
      <c r="J33" s="64"/>
      <c r="K33" s="64" t="s">
        <v>6</v>
      </c>
      <c r="L33" s="65"/>
      <c r="M33" s="55">
        <f>INDEX(itemGPerQty, MATCH(K33, itemNames, 0))</f>
        <v>0.185</v>
      </c>
      <c r="N33" s="55">
        <f>INDEX(itemMlPerQty, MATCH(K33, itemNames, 0))</f>
        <v>0.3</v>
      </c>
      <c r="O33" s="55">
        <f>IF(J33 = "", I33 * M33, IF(ISNA(CONVERT(I33, J33, "kg")), CONVERT(I33, J33, "l") * IF(N33 &lt;&gt; 0, M33 / N33, 0), CONVERT(I33, J33, "kg")))</f>
        <v>0.41625000000000001</v>
      </c>
      <c r="P33" s="55">
        <f>IF(J33 = "", I33 * N33, IF(ISNA(CONVERT(I33, J33, "l")), CONVERT(I33, J33, "kg") * IF(M33 &lt;&gt; 0, N33 / M33, 0), CONVERT(I33, J33, "l")))</f>
        <v>0.67499999999999993</v>
      </c>
      <c r="Q33" s="55">
        <f>MROUND(IF(AND(J33 = "", L33 = ""), I33 * recipe01Scale, IF(ISNA(CONVERT(O33, "kg", L33)), CONVERT(P33 * recipe01Scale, "l", L33), CONVERT(O33 * recipe01Scale, "kg", L33))), roundTo)</f>
        <v>2</v>
      </c>
      <c r="R33" s="56">
        <f>IF(L33 = "", Q33 * M33, IF(ISNA(CONVERT(Q33, L33, "kg")), CONVERT(Q33, L33, "l") * IF(N33 &lt;&gt; 0, M33 / N33, 0), CONVERT(Q33, L33, "kg")))</f>
        <v>0.37</v>
      </c>
      <c r="S33" s="56">
        <f>IF(R33 = 0, IF(L33 = "", Q33 * N33, IF(ISNA(CONVERT(Q33, L33, "l")), CONVERT(Q33, L33, "kg") * IF(M33 &lt;&gt; 0, N33 / M33, 0), CONVERT(Q33, L33, "l"))), 0)</f>
        <v>0</v>
      </c>
      <c r="T33" s="55">
        <f>IF(AND(R33 = 0, S33 = 0, J33 = "", L33 = ""), Q33, 0)</f>
        <v>0</v>
      </c>
      <c r="V33" s="52" t="b">
        <f>INDEX(itemPrepMethods, MATCH(K33, itemNames, 0))="chop"</f>
        <v>1</v>
      </c>
      <c r="W33" s="66">
        <f>IF(V33, Q33, "")</f>
        <v>2</v>
      </c>
      <c r="X33" s="67" t="str">
        <f>IF(V33, IF(L33 = "", "", L33), "")</f>
        <v/>
      </c>
      <c r="Y33" s="67" t="str">
        <f>IF(V33, K33, "")</f>
        <v>chopped onions</v>
      </c>
      <c r="Z33" s="68"/>
      <c r="AA33" s="52" t="b">
        <f>INDEX(itemPrepMethods, MATCH(K33, itemNames, 0))="soak"</f>
        <v>0</v>
      </c>
      <c r="AB33" s="67" t="str">
        <f>IF(AA33, Q33, "")</f>
        <v/>
      </c>
      <c r="AC33" s="67" t="str">
        <f>IF(AA33, IF(L33 = "", "", L33), "")</f>
        <v/>
      </c>
      <c r="AD33" s="67" t="str">
        <f>IF(AA33, K33, "")</f>
        <v/>
      </c>
      <c r="AE33" s="67"/>
    </row>
    <row r="34" spans="1:31" x14ac:dyDescent="0.25">
      <c r="A34" s="80"/>
      <c r="B34" s="80"/>
      <c r="C34" s="80"/>
      <c r="D34" s="80"/>
      <c r="I34" s="55"/>
      <c r="M34" s="52"/>
      <c r="N34" s="52"/>
      <c r="W34" s="66"/>
      <c r="X34" s="67"/>
      <c r="Y34" s="67"/>
      <c r="Z34" s="68"/>
      <c r="AB34" s="67"/>
      <c r="AC34" s="67"/>
      <c r="AD34" s="67"/>
      <c r="AE34" s="67"/>
    </row>
    <row r="35" spans="1:31" x14ac:dyDescent="0.25">
      <c r="A35" s="80" t="s">
        <v>281</v>
      </c>
      <c r="B35" s="80"/>
      <c r="C35" s="80"/>
      <c r="D35" s="80"/>
      <c r="I35" s="55"/>
      <c r="M35" s="52"/>
      <c r="N35" s="52"/>
      <c r="W35" s="66"/>
      <c r="X35" s="67"/>
      <c r="Y35" s="67"/>
      <c r="Z35" s="68"/>
      <c r="AB35" s="67"/>
      <c r="AC35" s="67"/>
      <c r="AD35" s="67"/>
      <c r="AE35" s="67"/>
    </row>
    <row r="36" spans="1:31" x14ac:dyDescent="0.25">
      <c r="A36" s="48" t="s">
        <v>24</v>
      </c>
      <c r="B36" s="61">
        <f>Q36</f>
        <v>4.5</v>
      </c>
      <c r="C36" s="47" t="str">
        <f>IF(L36="","",L36)</f>
        <v>tbs</v>
      </c>
      <c r="D36" s="48" t="str">
        <f t="shared" ref="D36:D45" si="51">_xlfn.CONCAT(K36, U36)</f>
        <v>curry powder</v>
      </c>
      <c r="I36" s="63">
        <v>5</v>
      </c>
      <c r="J36" s="64" t="s">
        <v>17</v>
      </c>
      <c r="K36" s="64" t="s">
        <v>10</v>
      </c>
      <c r="L36" s="65" t="s">
        <v>17</v>
      </c>
      <c r="M36" s="55">
        <f>INDEX(itemGPerQty, MATCH(K36, itemNames, 0))</f>
        <v>1.2E-2</v>
      </c>
      <c r="N36" s="55">
        <f>INDEX(itemMlPerQty, MATCH(K36, itemNames, 0))</f>
        <v>2.2180100000000001E-2</v>
      </c>
      <c r="O36" s="55">
        <f t="shared" ref="O36:O40" si="52">IF(J36 = "", I36 * M36, IF(ISNA(CONVERT(I36, J36, "kg")), CONVERT(I36, J36, "l") * IF(N36 &lt;&gt; 0, M36 / N36, 0), CONVERT(I36, J36, "kg")))</f>
        <v>4.0000085070626371E-2</v>
      </c>
      <c r="P36" s="55">
        <f t="shared" ref="P36:P40" si="53">IF(J36 = "", I36 * N36, IF(ISNA(CONVERT(I36, J36, "l")), CONVERT(I36, J36, "kg") * IF(M36 &lt;&gt; 0, N36 / M36, 0), CONVERT(I36, J36, "l")))</f>
        <v>7.3933823906250001E-2</v>
      </c>
      <c r="Q36" s="55">
        <f>MROUND(IF(AND(J36 = "", L36 = ""), I36 * recipe01Scale, IF(ISNA(CONVERT(O36, "kg", L36)), CONVERT(P36 * recipe01Scale, "l", L36), CONVERT(O36 * recipe01Scale, "kg", L36))), roundTo)</f>
        <v>4.5</v>
      </c>
      <c r="R36" s="56">
        <f t="shared" ref="R36:R40" si="54">IF(L36 = "", Q36 * M36, IF(ISNA(CONVERT(Q36, L36, "kg")), CONVERT(Q36, L36, "l") * IF(N36 &lt;&gt; 0, M36 / N36, 0), CONVERT(Q36, L36, "kg")))</f>
        <v>3.6000076563563729E-2</v>
      </c>
      <c r="S36" s="56">
        <f t="shared" ref="S36:S40" si="55">IF(R36 = 0, IF(L36 = "", Q36 * N36, IF(ISNA(CONVERT(Q36, L36, "l")), CONVERT(Q36, L36, "kg") * IF(M36 &lt;&gt; 0, N36 / M36, 0), CONVERT(Q36, L36, "l"))), 0)</f>
        <v>0</v>
      </c>
      <c r="T36" s="55">
        <f t="shared" ref="T36:T40" si="56">IF(AND(R36 = 0, S36 = 0, J36 = "", L36 = ""), Q36, 0)</f>
        <v>0</v>
      </c>
      <c r="V36" s="52" t="b">
        <f>INDEX(itemPrepMethods, MATCH(K36, itemNames, 0))="chop"</f>
        <v>0</v>
      </c>
      <c r="W36" s="66" t="str">
        <f t="shared" ref="W36:W40" si="57">IF(V36, Q36, "")</f>
        <v/>
      </c>
      <c r="X36" s="67" t="str">
        <f t="shared" ref="X36:X40" si="58">IF(V36, IF(L36 = "", "", L36), "")</f>
        <v/>
      </c>
      <c r="Y36" s="67" t="str">
        <f t="shared" ref="Y36:Y40" si="59">IF(V36, K36, "")</f>
        <v/>
      </c>
      <c r="Z36" s="68"/>
      <c r="AA36" s="52" t="b">
        <f>INDEX(itemPrepMethods, MATCH(K36, itemNames, 0))="soak"</f>
        <v>0</v>
      </c>
      <c r="AB36" s="67" t="str">
        <f t="shared" ref="AB36:AB40" si="60">IF(AA36, Q36, "")</f>
        <v/>
      </c>
      <c r="AC36" s="67" t="str">
        <f t="shared" ref="AC36:AC40" si="61">IF(AA36, IF(L36 = "", "", L36), "")</f>
        <v/>
      </c>
      <c r="AD36" s="67" t="str">
        <f t="shared" ref="AD36:AD40" si="62">IF(AA36, K36, "")</f>
        <v/>
      </c>
      <c r="AE36" s="67"/>
    </row>
    <row r="37" spans="1:31" x14ac:dyDescent="0.25">
      <c r="A37" s="48" t="s">
        <v>24</v>
      </c>
      <c r="B37" s="61">
        <f>Q37</f>
        <v>3.75</v>
      </c>
      <c r="C37" s="47" t="str">
        <f>IF(L37="","",L37)</f>
        <v>tbs</v>
      </c>
      <c r="D37" s="48" t="str">
        <f t="shared" si="51"/>
        <v>garam masala</v>
      </c>
      <c r="I37" s="63">
        <v>4</v>
      </c>
      <c r="J37" s="64" t="s">
        <v>17</v>
      </c>
      <c r="K37" s="64" t="s">
        <v>11</v>
      </c>
      <c r="L37" s="65" t="s">
        <v>17</v>
      </c>
      <c r="M37" s="55">
        <f>INDEX(itemGPerQty, MATCH(K37, itemNames, 0))</f>
        <v>0.01</v>
      </c>
      <c r="N37" s="55">
        <f>INDEX(itemMlPerQty, MATCH(K37, itemNames, 0))</f>
        <v>2.2180100000000001E-2</v>
      </c>
      <c r="O37" s="55">
        <f t="shared" si="52"/>
        <v>2.6666723380417583E-2</v>
      </c>
      <c r="P37" s="55">
        <f t="shared" si="53"/>
        <v>5.9147059124999998E-2</v>
      </c>
      <c r="Q37" s="55">
        <f>MROUND(IF(AND(J37 = "", L37 = ""), I37 * recipe01Scale, IF(ISNA(CONVERT(O37, "kg", L37)), CONVERT(P37 * recipe01Scale, "l", L37), CONVERT(O37 * recipe01Scale, "kg", L37))), roundTo)</f>
        <v>3.75</v>
      </c>
      <c r="R37" s="56">
        <f t="shared" si="54"/>
        <v>2.5000053169141483E-2</v>
      </c>
      <c r="S37" s="56">
        <f t="shared" si="55"/>
        <v>0</v>
      </c>
      <c r="T37" s="55">
        <f t="shared" si="56"/>
        <v>0</v>
      </c>
      <c r="V37" s="52" t="b">
        <f>INDEX(itemPrepMethods, MATCH(K37, itemNames, 0))="chop"</f>
        <v>0</v>
      </c>
      <c r="W37" s="66" t="str">
        <f t="shared" si="57"/>
        <v/>
      </c>
      <c r="X37" s="67" t="str">
        <f t="shared" si="58"/>
        <v/>
      </c>
      <c r="Y37" s="67" t="str">
        <f t="shared" si="59"/>
        <v/>
      </c>
      <c r="Z37" s="68"/>
      <c r="AA37" s="52" t="b">
        <f>INDEX(itemPrepMethods, MATCH(K37, itemNames, 0))="soak"</f>
        <v>0</v>
      </c>
      <c r="AB37" s="67" t="str">
        <f t="shared" si="60"/>
        <v/>
      </c>
      <c r="AC37" s="67" t="str">
        <f t="shared" si="61"/>
        <v/>
      </c>
      <c r="AD37" s="67" t="str">
        <f t="shared" si="62"/>
        <v/>
      </c>
      <c r="AE37" s="67"/>
    </row>
    <row r="38" spans="1:31" x14ac:dyDescent="0.25">
      <c r="A38" s="48" t="s">
        <v>24</v>
      </c>
      <c r="B38" s="61">
        <f>Q38</f>
        <v>2.75</v>
      </c>
      <c r="C38" s="47" t="str">
        <f>IF(L38="","",L38)</f>
        <v>tsp</v>
      </c>
      <c r="D38" s="48" t="str">
        <f t="shared" si="51"/>
        <v>ground tumeric</v>
      </c>
      <c r="I38" s="63">
        <v>3</v>
      </c>
      <c r="J38" s="64" t="s">
        <v>14</v>
      </c>
      <c r="K38" s="64" t="s">
        <v>15</v>
      </c>
      <c r="L38" s="65" t="s">
        <v>14</v>
      </c>
      <c r="M38" s="55">
        <f>INDEX(itemGPerQty, MATCH(K38, itemNames, 0))</f>
        <v>1.4E-2</v>
      </c>
      <c r="N38" s="55">
        <f>INDEX(itemMlPerQty, MATCH(K38, itemNames, 0))</f>
        <v>2.2180100000000001E-2</v>
      </c>
      <c r="O38" s="55">
        <f t="shared" si="52"/>
        <v>9.3333531831461536E-3</v>
      </c>
      <c r="P38" s="55">
        <f t="shared" si="53"/>
        <v>1.478676478125E-2</v>
      </c>
      <c r="Q38" s="55">
        <f>MROUND(IF(AND(J38 = "", L38 = ""), I38 * recipe01Scale, IF(ISNA(CONVERT(O38, "kg", L38)), CONVERT(P38 * recipe01Scale, "l", L38), CONVERT(O38 * recipe01Scale, "kg", L38))), roundTo)</f>
        <v>2.75</v>
      </c>
      <c r="R38" s="56">
        <f t="shared" si="54"/>
        <v>8.5555737512173075E-3</v>
      </c>
      <c r="S38" s="56">
        <f t="shared" si="55"/>
        <v>0</v>
      </c>
      <c r="T38" s="55">
        <f t="shared" si="56"/>
        <v>0</v>
      </c>
      <c r="V38" s="52" t="b">
        <f>INDEX(itemPrepMethods, MATCH(K38, itemNames, 0))="chop"</f>
        <v>0</v>
      </c>
      <c r="W38" s="66" t="str">
        <f t="shared" si="57"/>
        <v/>
      </c>
      <c r="X38" s="67" t="str">
        <f t="shared" si="58"/>
        <v/>
      </c>
      <c r="Y38" s="67" t="str">
        <f t="shared" si="59"/>
        <v/>
      </c>
      <c r="Z38" s="68"/>
      <c r="AA38" s="52" t="b">
        <f>INDEX(itemPrepMethods, MATCH(K38, itemNames, 0))="soak"</f>
        <v>0</v>
      </c>
      <c r="AB38" s="67" t="str">
        <f t="shared" si="60"/>
        <v/>
      </c>
      <c r="AC38" s="67" t="str">
        <f t="shared" si="61"/>
        <v/>
      </c>
      <c r="AD38" s="67" t="str">
        <f t="shared" si="62"/>
        <v/>
      </c>
      <c r="AE38" s="67"/>
    </row>
    <row r="39" spans="1:31" x14ac:dyDescent="0.25">
      <c r="A39" s="48" t="s">
        <v>24</v>
      </c>
      <c r="B39" s="61">
        <f>Q39</f>
        <v>2.75</v>
      </c>
      <c r="C39" s="47" t="str">
        <f>IF(L39="","",L39)</f>
        <v>tsp</v>
      </c>
      <c r="D39" s="48" t="str">
        <f t="shared" si="51"/>
        <v>ground cumin</v>
      </c>
      <c r="I39" s="63">
        <v>3</v>
      </c>
      <c r="J39" s="64" t="s">
        <v>14</v>
      </c>
      <c r="K39" s="64" t="s">
        <v>16</v>
      </c>
      <c r="L39" s="65" t="s">
        <v>14</v>
      </c>
      <c r="M39" s="55">
        <f>INDEX(itemGPerQty, MATCH(K39, itemNames, 0))</f>
        <v>1.0999999999999999E-2</v>
      </c>
      <c r="N39" s="55">
        <f>INDEX(itemMlPerQty, MATCH(K39, itemNames, 0))</f>
        <v>2.2180100000000001E-2</v>
      </c>
      <c r="O39" s="55">
        <f t="shared" si="52"/>
        <v>7.3333489296148338E-3</v>
      </c>
      <c r="P39" s="55">
        <f t="shared" si="53"/>
        <v>1.478676478125E-2</v>
      </c>
      <c r="Q39" s="55">
        <f>MROUND(IF(AND(J39 = "", L39 = ""), I39 * recipe01Scale, IF(ISNA(CONVERT(O39, "kg", L39)), CONVERT(P39 * recipe01Scale, "l", L39), CONVERT(O39 * recipe01Scale, "kg", L39))), roundTo)</f>
        <v>2.75</v>
      </c>
      <c r="R39" s="56">
        <f t="shared" si="54"/>
        <v>6.7222365188135983E-3</v>
      </c>
      <c r="S39" s="56">
        <f t="shared" si="55"/>
        <v>0</v>
      </c>
      <c r="T39" s="55">
        <f t="shared" si="56"/>
        <v>0</v>
      </c>
      <c r="V39" s="52" t="b">
        <f>INDEX(itemPrepMethods, MATCH(K39, itemNames, 0))="chop"</f>
        <v>0</v>
      </c>
      <c r="W39" s="66" t="str">
        <f t="shared" si="57"/>
        <v/>
      </c>
      <c r="X39" s="67" t="str">
        <f t="shared" si="58"/>
        <v/>
      </c>
      <c r="Y39" s="67" t="str">
        <f t="shared" si="59"/>
        <v/>
      </c>
      <c r="Z39" s="68"/>
      <c r="AA39" s="52" t="b">
        <f>INDEX(itemPrepMethods, MATCH(K39, itemNames, 0))="soak"</f>
        <v>0</v>
      </c>
      <c r="AB39" s="67" t="str">
        <f t="shared" si="60"/>
        <v/>
      </c>
      <c r="AC39" s="67" t="str">
        <f t="shared" si="61"/>
        <v/>
      </c>
      <c r="AD39" s="67" t="str">
        <f t="shared" si="62"/>
        <v/>
      </c>
      <c r="AE39" s="67"/>
    </row>
    <row r="40" spans="1:31" x14ac:dyDescent="0.25">
      <c r="A40" s="48" t="s">
        <v>24</v>
      </c>
      <c r="B40" s="61">
        <f>Q40</f>
        <v>1.75</v>
      </c>
      <c r="C40" s="47" t="str">
        <f>IF(L40="","",L40)</f>
        <v>tsp</v>
      </c>
      <c r="D40" s="48" t="str">
        <f t="shared" si="51"/>
        <v>salt</v>
      </c>
      <c r="I40" s="63">
        <v>2</v>
      </c>
      <c r="J40" s="64" t="s">
        <v>14</v>
      </c>
      <c r="K40" s="64" t="s">
        <v>12</v>
      </c>
      <c r="L40" s="65" t="s">
        <v>14</v>
      </c>
      <c r="M40" s="55">
        <f>INDEX(itemGPerQty, MATCH(K40, itemNames, 0))</f>
        <v>2.5000000000000001E-2</v>
      </c>
      <c r="N40" s="55">
        <f>INDEX(itemMlPerQty, MATCH(K40, itemNames, 0))</f>
        <v>2.2180100000000001E-2</v>
      </c>
      <c r="O40" s="55">
        <f t="shared" si="52"/>
        <v>1.111113474184066E-2</v>
      </c>
      <c r="P40" s="55">
        <f t="shared" si="53"/>
        <v>9.8578431874999997E-3</v>
      </c>
      <c r="Q40" s="55">
        <f>MROUND(IF(AND(J40 = "", L40 = ""), I40 * recipe01Scale, IF(ISNA(CONVERT(O40, "kg", L40)), CONVERT(P40 * recipe01Scale, "l", L40), CONVERT(O40 * recipe01Scale, "kg", L40))), roundTo)</f>
        <v>1.75</v>
      </c>
      <c r="R40" s="56">
        <f t="shared" si="54"/>
        <v>9.7222428991105784E-3</v>
      </c>
      <c r="S40" s="56">
        <f t="shared" si="55"/>
        <v>0</v>
      </c>
      <c r="T40" s="55">
        <f t="shared" si="56"/>
        <v>0</v>
      </c>
      <c r="V40" s="52" t="b">
        <f>INDEX(itemPrepMethods, MATCH(K40, itemNames, 0))="chop"</f>
        <v>0</v>
      </c>
      <c r="W40" s="66" t="str">
        <f t="shared" si="57"/>
        <v/>
      </c>
      <c r="X40" s="67" t="str">
        <f t="shared" si="58"/>
        <v/>
      </c>
      <c r="Y40" s="67" t="str">
        <f t="shared" si="59"/>
        <v/>
      </c>
      <c r="Z40" s="68"/>
      <c r="AA40" s="52" t="b">
        <f>INDEX(itemPrepMethods, MATCH(K40, itemNames, 0))="soak"</f>
        <v>0</v>
      </c>
      <c r="AB40" s="67" t="str">
        <f t="shared" si="60"/>
        <v/>
      </c>
      <c r="AC40" s="67" t="str">
        <f t="shared" si="61"/>
        <v/>
      </c>
      <c r="AD40" s="67" t="str">
        <f t="shared" si="62"/>
        <v/>
      </c>
      <c r="AE40" s="67"/>
    </row>
    <row r="41" spans="1:31" x14ac:dyDescent="0.25">
      <c r="B41" s="61"/>
      <c r="I41" s="52"/>
      <c r="L41" s="52"/>
      <c r="W41" s="52"/>
    </row>
    <row r="42" spans="1:31" x14ac:dyDescent="0.25">
      <c r="A42" s="80" t="s">
        <v>302</v>
      </c>
      <c r="B42" s="80"/>
      <c r="C42" s="80"/>
      <c r="D42" s="80"/>
      <c r="I42" s="52"/>
      <c r="L42" s="52"/>
      <c r="W42" s="52"/>
    </row>
    <row r="43" spans="1:31" x14ac:dyDescent="0.25">
      <c r="A43" s="48" t="s">
        <v>24</v>
      </c>
      <c r="D43" s="48" t="str">
        <f t="shared" si="51"/>
        <v>cooked split peas from step 1</v>
      </c>
      <c r="I43" s="55"/>
      <c r="U43" s="52" t="s">
        <v>303</v>
      </c>
      <c r="W43" s="52"/>
    </row>
    <row r="44" spans="1:31" x14ac:dyDescent="0.25">
      <c r="A44" s="48" t="s">
        <v>24</v>
      </c>
      <c r="C44" s="47" t="str">
        <f>IF(L44="","",L44)</f>
        <v/>
      </c>
      <c r="D44" s="48" t="str">
        <f>_xlfn.CONCAT(K44, U44)</f>
        <v>cooked potatoes from step 1. Should be soft but recognisable when served</v>
      </c>
      <c r="I44" s="55"/>
      <c r="J44" s="57"/>
      <c r="L44" s="57"/>
      <c r="M44" s="57"/>
      <c r="N44" s="57"/>
      <c r="O44" s="57"/>
      <c r="P44" s="57"/>
      <c r="U44" s="52" t="s">
        <v>304</v>
      </c>
      <c r="W44" s="52"/>
    </row>
    <row r="45" spans="1:31" x14ac:dyDescent="0.25">
      <c r="A45" s="48" t="s">
        <v>24</v>
      </c>
      <c r="D45" s="48" t="str">
        <f t="shared" si="51"/>
        <v>NOTE: sauce will form around potatoes and peas</v>
      </c>
      <c r="I45" s="55"/>
      <c r="U45" s="52" t="s">
        <v>282</v>
      </c>
    </row>
    <row r="46" spans="1:31" ht="15.75" x14ac:dyDescent="0.25">
      <c r="A46" s="81" t="s">
        <v>27</v>
      </c>
      <c r="B46" s="81"/>
      <c r="C46" s="81"/>
      <c r="D46" s="81"/>
      <c r="E46" s="70" t="s">
        <v>146</v>
      </c>
      <c r="F46" s="84" t="s">
        <v>105</v>
      </c>
      <c r="G46" s="84"/>
    </row>
    <row r="47" spans="1:31" ht="15.75" x14ac:dyDescent="0.25">
      <c r="A47" s="81" t="s">
        <v>28</v>
      </c>
      <c r="B47" s="81"/>
      <c r="C47" s="81"/>
      <c r="D47" s="81"/>
      <c r="E47" s="50" t="s">
        <v>62</v>
      </c>
      <c r="F47" s="55">
        <v>11</v>
      </c>
      <c r="I47" s="75" t="s">
        <v>60</v>
      </c>
      <c r="J47" s="50" t="s">
        <v>61</v>
      </c>
      <c r="K47" s="50" t="s">
        <v>20</v>
      </c>
      <c r="L47" s="76" t="s">
        <v>59</v>
      </c>
      <c r="M47" s="75" t="s">
        <v>163</v>
      </c>
      <c r="N47" s="75" t="s">
        <v>164</v>
      </c>
      <c r="O47" s="75" t="s">
        <v>165</v>
      </c>
      <c r="P47" s="75" t="s">
        <v>166</v>
      </c>
      <c r="Q47" s="50" t="s">
        <v>259</v>
      </c>
      <c r="R47" s="77" t="s">
        <v>125</v>
      </c>
      <c r="S47" s="77" t="s">
        <v>126</v>
      </c>
      <c r="T47" s="75" t="s">
        <v>124</v>
      </c>
      <c r="U47" s="50" t="s">
        <v>25</v>
      </c>
      <c r="V47" s="50" t="s">
        <v>271</v>
      </c>
      <c r="W47" s="70" t="s">
        <v>268</v>
      </c>
      <c r="X47" s="50" t="s">
        <v>269</v>
      </c>
      <c r="Y47" s="50" t="s">
        <v>270</v>
      </c>
      <c r="Z47" s="49"/>
      <c r="AA47" s="50" t="s">
        <v>272</v>
      </c>
      <c r="AB47" s="50" t="s">
        <v>273</v>
      </c>
      <c r="AC47" s="50" t="s">
        <v>274</v>
      </c>
      <c r="AD47" s="50" t="s">
        <v>275</v>
      </c>
      <c r="AE47" s="50"/>
    </row>
    <row r="48" spans="1:31" ht="16.5" thickBot="1" x14ac:dyDescent="0.3">
      <c r="A48" s="82"/>
      <c r="B48" s="82"/>
      <c r="C48" s="82"/>
      <c r="D48" s="82"/>
      <c r="E48" s="50" t="s">
        <v>63</v>
      </c>
      <c r="F48" s="55">
        <v>10</v>
      </c>
      <c r="G48" s="55"/>
      <c r="I48" s="75"/>
      <c r="J48" s="50"/>
      <c r="K48" s="50"/>
      <c r="L48" s="76"/>
      <c r="M48" s="75"/>
      <c r="N48" s="75"/>
      <c r="O48" s="75"/>
      <c r="P48" s="75"/>
      <c r="Q48" s="50"/>
      <c r="R48" s="77"/>
      <c r="S48" s="77"/>
      <c r="T48" s="75"/>
      <c r="U48" s="50"/>
    </row>
    <row r="49" spans="1:31" ht="15.75" thickBot="1" x14ac:dyDescent="0.3">
      <c r="A49" s="80" t="s">
        <v>21</v>
      </c>
      <c r="B49" s="80"/>
      <c r="C49" s="80"/>
      <c r="D49" s="80"/>
      <c r="E49" s="50" t="s">
        <v>19</v>
      </c>
      <c r="F49" s="59">
        <f>F48/F47</f>
        <v>0.90909090909090906</v>
      </c>
      <c r="G49" s="60" t="s">
        <v>158</v>
      </c>
      <c r="H49" s="55"/>
      <c r="I49" s="55"/>
    </row>
    <row r="50" spans="1:31" x14ac:dyDescent="0.25">
      <c r="A50" s="48" t="s">
        <v>24</v>
      </c>
      <c r="B50" s="61">
        <f>Q50</f>
        <v>1.5</v>
      </c>
      <c r="C50" s="47" t="str">
        <f>IF(L50="","",L50)</f>
        <v>cup</v>
      </c>
      <c r="D50" s="48" t="str">
        <f t="shared" ref="D50" si="63">_xlfn.CONCAT(K50, U50)</f>
        <v>chickpeas. Soaked by Tenzo the night before. Rinse and drain first</v>
      </c>
      <c r="H50" s="62"/>
      <c r="I50" s="63">
        <v>1.75</v>
      </c>
      <c r="J50" s="64" t="s">
        <v>18</v>
      </c>
      <c r="K50" s="64" t="s">
        <v>107</v>
      </c>
      <c r="L50" s="65" t="s">
        <v>18</v>
      </c>
      <c r="M50" s="55">
        <f>INDEX(itemGPerQty, MATCH(K50, itemNames, 0))</f>
        <v>0.76300000000000001</v>
      </c>
      <c r="N50" s="55">
        <f>INDEX(itemMlPerQty, MATCH(K50, itemNames, 0))</f>
        <v>0.946353</v>
      </c>
      <c r="O50" s="55">
        <f>IF(J50 = "", I50 * M50, IF(ISNA(CONVERT(I50, J50, "kg")), CONVERT(I50, J50, "l") * IF(N50 &lt;&gt; 0, M50 / N50, 0), CONVERT(I50, J50, "kg")))</f>
        <v>0.33381248095227151</v>
      </c>
      <c r="P50" s="55">
        <f>IF(J50 = "", I50 * N50, IF(ISNA(CONVERT(I50, J50, "l")), CONVERT(I50, J50, "kg") * IF(M50 &lt;&gt; 0, N50 / M50, 0), CONVERT(I50, J50, "l")))</f>
        <v>0.41402941387499997</v>
      </c>
      <c r="Q50" s="55">
        <f>MROUND(IF(AND(J50 = "", L50 = ""), I50 * recipe02Scale, IF(ISNA(CONVERT(O50, "kg", L50)), CONVERT(P50 * recipe02Scale, "l", L50), CONVERT(O50 * recipe02Scale, "kg", L50))), roundTo)</f>
        <v>1.5</v>
      </c>
      <c r="R50" s="56">
        <f>IF(L50 = "", Q50 * M50, IF(ISNA(CONVERT(Q50, L50, "kg")), CONVERT(Q50, L50, "l") * IF(N50 &lt;&gt; 0, M50 / N50, 0), CONVERT(Q50, L50, "kg")))</f>
        <v>0.28612498367337558</v>
      </c>
      <c r="S50" s="56">
        <f>IF(R50 = 0, IF(L50 = "", Q50 * N50, IF(ISNA(CONVERT(Q50, L50, "l")), CONVERT(Q50, L50, "kg") * IF(M50 &lt;&gt; 0, N50 / M50, 0), CONVERT(Q50, L50, "l"))), 0)</f>
        <v>0</v>
      </c>
      <c r="T50" s="55">
        <f>IF(AND(R50 = 0, S50 = 0, J50 = "", L50 = ""), Q50, 0)</f>
        <v>0</v>
      </c>
      <c r="U50" s="52" t="s">
        <v>307</v>
      </c>
      <c r="V50" s="52" t="b">
        <f>INDEX(itemPrepMethods, MATCH(K50, itemNames, 0))="chop"</f>
        <v>0</v>
      </c>
      <c r="W50" s="66" t="str">
        <f>IF(V50, Q50, "")</f>
        <v/>
      </c>
      <c r="X50" s="67" t="str">
        <f t="shared" ref="X50" si="64">IF(V50, IF(L50 = "", "", L50), "")</f>
        <v/>
      </c>
      <c r="Y50" s="67" t="str">
        <f>IF(V50, K50, "")</f>
        <v/>
      </c>
      <c r="Z50" s="68"/>
      <c r="AA50" s="52" t="b">
        <f>INDEX(itemPrepMethods, MATCH(K50, itemNames, 0))="soak"</f>
        <v>1</v>
      </c>
      <c r="AB50" s="67">
        <f>IF(AA50, Q50, "")</f>
        <v>1.5</v>
      </c>
      <c r="AC50" s="67" t="str">
        <f>IF(AA50, IF(L50 = "", "", L50), "")</f>
        <v>cup</v>
      </c>
      <c r="AD50" s="67" t="str">
        <f>IF(AA50, K50, "")</f>
        <v>chickpeas</v>
      </c>
      <c r="AE50" s="67"/>
    </row>
    <row r="51" spans="1:31" x14ac:dyDescent="0.25">
      <c r="A51" s="80"/>
      <c r="B51" s="80"/>
      <c r="C51" s="80"/>
      <c r="D51" s="80"/>
      <c r="I51" s="55"/>
      <c r="M51" s="52"/>
      <c r="N51" s="52"/>
      <c r="O51" s="52"/>
      <c r="P51" s="52"/>
      <c r="W51" s="66"/>
      <c r="X51" s="67"/>
      <c r="Y51" s="67"/>
      <c r="Z51" s="68"/>
      <c r="AB51" s="67"/>
      <c r="AC51" s="67"/>
      <c r="AD51" s="67"/>
      <c r="AE51" s="67"/>
    </row>
    <row r="52" spans="1:31" x14ac:dyDescent="0.25">
      <c r="A52" s="80" t="s">
        <v>283</v>
      </c>
      <c r="B52" s="80"/>
      <c r="C52" s="80"/>
      <c r="D52" s="80"/>
      <c r="I52" s="55"/>
      <c r="M52" s="52"/>
      <c r="N52" s="52"/>
      <c r="O52" s="52"/>
      <c r="P52" s="52"/>
      <c r="W52" s="66"/>
      <c r="X52" s="67"/>
      <c r="Y52" s="67"/>
      <c r="Z52" s="68"/>
      <c r="AB52" s="67"/>
      <c r="AC52" s="67"/>
      <c r="AD52" s="67"/>
      <c r="AE52" s="67"/>
    </row>
    <row r="53" spans="1:31" x14ac:dyDescent="0.25">
      <c r="A53" s="48" t="s">
        <v>24</v>
      </c>
      <c r="B53" s="61">
        <f t="shared" ref="B53:B55" si="65">Q53</f>
        <v>2.75</v>
      </c>
      <c r="C53" s="47" t="str">
        <f>IF(L53="","",L53)</f>
        <v/>
      </c>
      <c r="D53" s="48" t="str">
        <f t="shared" ref="D53:D55" si="66">_xlfn.CONCAT(K53, U53)</f>
        <v>diced celery stalks</v>
      </c>
      <c r="I53" s="63">
        <v>3</v>
      </c>
      <c r="J53" s="64"/>
      <c r="K53" s="64" t="s">
        <v>111</v>
      </c>
      <c r="L53" s="65"/>
      <c r="M53" s="55">
        <f>INDEX(itemGPerQty, MATCH(K53, itemNames, 0))</f>
        <v>0</v>
      </c>
      <c r="N53" s="55">
        <f>INDEX(itemMlPerQty, MATCH(K53, itemNames, 0))</f>
        <v>0</v>
      </c>
      <c r="O53" s="55">
        <f t="shared" ref="O53:O55" si="67">IF(J53 = "", I53 * M53, IF(ISNA(CONVERT(I53, J53, "kg")), CONVERT(I53, J53, "l") * IF(N53 &lt;&gt; 0, M53 / N53, 0), CONVERT(I53, J53, "kg")))</f>
        <v>0</v>
      </c>
      <c r="P53" s="55">
        <f t="shared" ref="P53:P55" si="68">IF(J53 = "", I53 * N53, IF(ISNA(CONVERT(I53, J53, "l")), CONVERT(I53, J53, "kg") * IF(M53 &lt;&gt; 0, N53 / M53, 0), CONVERT(I53, J53, "l")))</f>
        <v>0</v>
      </c>
      <c r="Q53" s="55">
        <f>MROUND(IF(AND(J53 = "", L53 = ""), I53 * recipe02Scale, IF(ISNA(CONVERT(O53, "kg", L53)), CONVERT(P53 * recipe02Scale, "l", L53), CONVERT(O53 * recipe02Scale, "kg", L53))), roundTo)</f>
        <v>2.75</v>
      </c>
      <c r="R53" s="56">
        <f t="shared" ref="R53:R55" si="69">IF(L53 = "", Q53 * M53, IF(ISNA(CONVERT(Q53, L53, "kg")), CONVERT(Q53, L53, "l") * IF(N53 &lt;&gt; 0, M53 / N53, 0), CONVERT(Q53, L53, "kg")))</f>
        <v>0</v>
      </c>
      <c r="S53" s="56">
        <f t="shared" ref="S53:S55" si="70">IF(R53 = 0, IF(L53 = "", Q53 * N53, IF(ISNA(CONVERT(Q53, L53, "l")), CONVERT(Q53, L53, "kg") * IF(M53 &lt;&gt; 0, N53 / M53, 0), CONVERT(Q53, L53, "l"))), 0)</f>
        <v>0</v>
      </c>
      <c r="T53" s="55">
        <f t="shared" ref="T53:T55" si="71">IF(AND(R53 = 0, S53 = 0, J53 = "", L53 = ""), Q53, 0)</f>
        <v>2.75</v>
      </c>
      <c r="V53" s="52" t="b">
        <f>INDEX(itemPrepMethods, MATCH(K53, itemNames, 0))="chop"</f>
        <v>1</v>
      </c>
      <c r="W53" s="66">
        <f t="shared" ref="W53:W55" si="72">IF(V53, Q53, "")</f>
        <v>2.75</v>
      </c>
      <c r="X53" s="67" t="str">
        <f t="shared" ref="X53:X55" si="73">IF(V53, IF(L53 = "", "", L53), "")</f>
        <v/>
      </c>
      <c r="Y53" s="67" t="str">
        <f t="shared" ref="Y53:Y55" si="74">IF(V53, K53, "")</f>
        <v>diced celery stalks</v>
      </c>
      <c r="Z53" s="68"/>
      <c r="AA53" s="52" t="b">
        <f>INDEX(itemPrepMethods, MATCH(K53, itemNames, 0))="soak"</f>
        <v>0</v>
      </c>
      <c r="AB53" s="67" t="str">
        <f t="shared" ref="AB53:AB55" si="75">IF(AA53, Q53, "")</f>
        <v/>
      </c>
      <c r="AC53" s="67" t="str">
        <f t="shared" ref="AC53:AC55" si="76">IF(AA53, IF(L53 = "", "", L53), "")</f>
        <v/>
      </c>
      <c r="AD53" s="67" t="str">
        <f t="shared" ref="AD53:AD55" si="77">IF(AA53, K53, "")</f>
        <v/>
      </c>
      <c r="AE53" s="67"/>
    </row>
    <row r="54" spans="1:31" x14ac:dyDescent="0.25">
      <c r="A54" s="48" t="s">
        <v>24</v>
      </c>
      <c r="B54" s="61">
        <f t="shared" si="65"/>
        <v>7.25</v>
      </c>
      <c r="C54" s="47" t="str">
        <f>IF(L54="","",L54)</f>
        <v/>
      </c>
      <c r="D54" s="48" t="str">
        <f t="shared" si="66"/>
        <v>diced carrots</v>
      </c>
      <c r="I54" s="63">
        <v>8</v>
      </c>
      <c r="J54" s="64"/>
      <c r="K54" s="64" t="s">
        <v>110</v>
      </c>
      <c r="L54" s="65"/>
      <c r="M54" s="55">
        <f>INDEX(itemGPerQty, MATCH(K54, itemNames, 0))</f>
        <v>0</v>
      </c>
      <c r="N54" s="55">
        <f>INDEX(itemMlPerQty, MATCH(K54, itemNames, 0))</f>
        <v>0</v>
      </c>
      <c r="O54" s="55">
        <f t="shared" si="67"/>
        <v>0</v>
      </c>
      <c r="P54" s="55">
        <f t="shared" si="68"/>
        <v>0</v>
      </c>
      <c r="Q54" s="55">
        <f>MROUND(IF(AND(J54 = "", L54 = ""), I54 * recipe02Scale, IF(ISNA(CONVERT(O54, "kg", L54)), CONVERT(P54 * recipe02Scale, "l", L54), CONVERT(O54 * recipe02Scale, "kg", L54))), roundTo)</f>
        <v>7.25</v>
      </c>
      <c r="R54" s="56">
        <f t="shared" si="69"/>
        <v>0</v>
      </c>
      <c r="S54" s="56">
        <f t="shared" si="70"/>
        <v>0</v>
      </c>
      <c r="T54" s="55">
        <f t="shared" si="71"/>
        <v>7.25</v>
      </c>
      <c r="V54" s="52" t="b">
        <f>INDEX(itemPrepMethods, MATCH(K54, itemNames, 0))="chop"</f>
        <v>1</v>
      </c>
      <c r="W54" s="66">
        <f t="shared" si="72"/>
        <v>7.25</v>
      </c>
      <c r="X54" s="67" t="str">
        <f t="shared" si="73"/>
        <v/>
      </c>
      <c r="Y54" s="67" t="str">
        <f t="shared" si="74"/>
        <v>diced carrots</v>
      </c>
      <c r="Z54" s="68"/>
      <c r="AA54" s="52" t="b">
        <f>INDEX(itemPrepMethods, MATCH(K54, itemNames, 0))="soak"</f>
        <v>0</v>
      </c>
      <c r="AB54" s="67" t="str">
        <f t="shared" si="75"/>
        <v/>
      </c>
      <c r="AC54" s="67" t="str">
        <f t="shared" si="76"/>
        <v/>
      </c>
      <c r="AD54" s="67" t="str">
        <f t="shared" si="77"/>
        <v/>
      </c>
      <c r="AE54" s="67"/>
    </row>
    <row r="55" spans="1:31" x14ac:dyDescent="0.25">
      <c r="A55" s="48" t="s">
        <v>24</v>
      </c>
      <c r="B55" s="61">
        <f t="shared" si="65"/>
        <v>1.75</v>
      </c>
      <c r="C55" s="47" t="str">
        <f>IF(L55="","",L55)</f>
        <v>tsp</v>
      </c>
      <c r="D55" s="48" t="str">
        <f t="shared" si="66"/>
        <v>salt</v>
      </c>
      <c r="I55" s="63">
        <v>2</v>
      </c>
      <c r="J55" s="64" t="s">
        <v>14</v>
      </c>
      <c r="K55" s="64" t="s">
        <v>12</v>
      </c>
      <c r="L55" s="65" t="s">
        <v>14</v>
      </c>
      <c r="M55" s="55">
        <f>INDEX(itemGPerQty, MATCH(K55, itemNames, 0))</f>
        <v>2.5000000000000001E-2</v>
      </c>
      <c r="N55" s="55">
        <f>INDEX(itemMlPerQty, MATCH(K55, itemNames, 0))</f>
        <v>2.2180100000000001E-2</v>
      </c>
      <c r="O55" s="55">
        <f t="shared" si="67"/>
        <v>1.111113474184066E-2</v>
      </c>
      <c r="P55" s="55">
        <f t="shared" si="68"/>
        <v>9.8578431874999997E-3</v>
      </c>
      <c r="Q55" s="55">
        <f>MROUND(IF(AND(J55 = "", L55 = ""), I55 * recipe02Scale, IF(ISNA(CONVERT(O55, "kg", L55)), CONVERT(P55 * recipe02Scale, "l", L55), CONVERT(O55 * recipe02Scale, "kg", L55))), roundTo)</f>
        <v>1.75</v>
      </c>
      <c r="R55" s="56">
        <f t="shared" si="69"/>
        <v>9.7222428991105784E-3</v>
      </c>
      <c r="S55" s="56">
        <f t="shared" si="70"/>
        <v>0</v>
      </c>
      <c r="T55" s="55">
        <f t="shared" si="71"/>
        <v>0</v>
      </c>
      <c r="V55" s="52" t="b">
        <f>INDEX(itemPrepMethods, MATCH(K55, itemNames, 0))="chop"</f>
        <v>0</v>
      </c>
      <c r="W55" s="66" t="str">
        <f t="shared" si="72"/>
        <v/>
      </c>
      <c r="X55" s="67" t="str">
        <f t="shared" si="73"/>
        <v/>
      </c>
      <c r="Y55" s="67" t="str">
        <f t="shared" si="74"/>
        <v/>
      </c>
      <c r="Z55" s="68"/>
      <c r="AA55" s="52" t="b">
        <f>INDEX(itemPrepMethods, MATCH(K55, itemNames, 0))="soak"</f>
        <v>0</v>
      </c>
      <c r="AB55" s="67" t="str">
        <f t="shared" si="75"/>
        <v/>
      </c>
      <c r="AC55" s="67" t="str">
        <f t="shared" si="76"/>
        <v/>
      </c>
      <c r="AD55" s="67" t="str">
        <f t="shared" si="77"/>
        <v/>
      </c>
      <c r="AE55" s="67"/>
    </row>
    <row r="56" spans="1:31" x14ac:dyDescent="0.25">
      <c r="A56" s="80"/>
      <c r="B56" s="80"/>
      <c r="C56" s="80"/>
      <c r="D56" s="80"/>
      <c r="I56" s="55"/>
      <c r="M56" s="52"/>
      <c r="N56" s="52"/>
      <c r="O56" s="52"/>
      <c r="P56" s="52"/>
      <c r="W56" s="66"/>
      <c r="X56" s="67"/>
      <c r="Y56" s="67"/>
      <c r="Z56" s="68"/>
      <c r="AB56" s="67"/>
      <c r="AC56" s="67"/>
      <c r="AD56" s="67"/>
      <c r="AE56" s="67"/>
    </row>
    <row r="57" spans="1:31" x14ac:dyDescent="0.25">
      <c r="A57" s="80" t="s">
        <v>284</v>
      </c>
      <c r="B57" s="80"/>
      <c r="C57" s="80"/>
      <c r="D57" s="80"/>
      <c r="I57" s="55"/>
      <c r="M57" s="52"/>
      <c r="N57" s="52"/>
      <c r="O57" s="52"/>
      <c r="P57" s="52"/>
      <c r="W57" s="66"/>
      <c r="X57" s="67"/>
      <c r="Y57" s="67"/>
      <c r="Z57" s="68"/>
      <c r="AB57" s="67"/>
      <c r="AC57" s="67"/>
      <c r="AD57" s="67"/>
      <c r="AE57" s="67"/>
    </row>
    <row r="58" spans="1:31" x14ac:dyDescent="0.25">
      <c r="A58" s="48" t="s">
        <v>24</v>
      </c>
      <c r="B58" s="61">
        <f t="shared" ref="B58:B63" si="78">Q58</f>
        <v>2.75</v>
      </c>
      <c r="C58" s="47" t="str">
        <f t="shared" ref="C58:C63" si="79">IF(L58="","",L58)</f>
        <v>tsp</v>
      </c>
      <c r="D58" s="48" t="str">
        <f t="shared" ref="D58:D63" si="80">_xlfn.CONCAT(K58, U58)</f>
        <v>paprika</v>
      </c>
      <c r="I58" s="63">
        <v>3</v>
      </c>
      <c r="J58" s="64" t="s">
        <v>14</v>
      </c>
      <c r="K58" s="64" t="s">
        <v>114</v>
      </c>
      <c r="L58" s="65" t="s">
        <v>14</v>
      </c>
      <c r="M58" s="55">
        <f t="shared" ref="M58:M63" si="81">INDEX(itemGPerQty, MATCH(K58, itemNames, 0))</f>
        <v>1.2E-2</v>
      </c>
      <c r="N58" s="55">
        <f t="shared" ref="N58:N63" si="82">INDEX(itemMlPerQty, MATCH(K58, itemNames, 0))</f>
        <v>2.2180100000000001E-2</v>
      </c>
      <c r="O58" s="55">
        <f t="shared" ref="O58:O63" si="83">IF(J58 = "", I58 * M58, IF(ISNA(CONVERT(I58, J58, "kg")), CONVERT(I58, J58, "l") * IF(N58 &lt;&gt; 0, M58 / N58, 0), CONVERT(I58, J58, "kg")))</f>
        <v>8.0000170141252738E-3</v>
      </c>
      <c r="P58" s="55">
        <f t="shared" ref="P58:P63" si="84">IF(J58 = "", I58 * N58, IF(ISNA(CONVERT(I58, J58, "l")), CONVERT(I58, J58, "kg") * IF(M58 &lt;&gt; 0, N58 / M58, 0), CONVERT(I58, J58, "l")))</f>
        <v>1.478676478125E-2</v>
      </c>
      <c r="Q58" s="55">
        <f t="shared" ref="Q58:Q63" si="85">MROUND(IF(AND(J58 = "", L58 = ""), I58 * recipe02Scale, IF(ISNA(CONVERT(O58, "kg", L58)), CONVERT(P58 * recipe02Scale, "l", L58), CONVERT(O58 * recipe02Scale, "kg", L58))), roundTo)</f>
        <v>2.75</v>
      </c>
      <c r="R58" s="56">
        <f t="shared" ref="R58:R63" si="86">IF(L58 = "", Q58 * M58, IF(ISNA(CONVERT(Q58, L58, "kg")), CONVERT(Q58, L58, "l") * IF(N58 &lt;&gt; 0, M58 / N58, 0), CONVERT(Q58, L58, "kg")))</f>
        <v>7.3333489296148356E-3</v>
      </c>
      <c r="S58" s="56">
        <f t="shared" ref="S58:S63" si="87">IF(R58 = 0, IF(L58 = "", Q58 * N58, IF(ISNA(CONVERT(Q58, L58, "l")), CONVERT(Q58, L58, "kg") * IF(M58 &lt;&gt; 0, N58 / M58, 0), CONVERT(Q58, L58, "l"))), 0)</f>
        <v>0</v>
      </c>
      <c r="T58" s="55">
        <f t="shared" ref="T58:T63" si="88">IF(AND(R58 = 0, S58 = 0, J58 = "", L58 = ""), Q58, 0)</f>
        <v>0</v>
      </c>
      <c r="V58" s="52" t="b">
        <f t="shared" ref="V58:V63" si="89">INDEX(itemPrepMethods, MATCH(K58, itemNames, 0))="chop"</f>
        <v>0</v>
      </c>
      <c r="W58" s="66" t="str">
        <f t="shared" ref="W58:W63" si="90">IF(V58, Q58, "")</f>
        <v/>
      </c>
      <c r="X58" s="67" t="str">
        <f t="shared" ref="X58:X63" si="91">IF(V58, IF(L58 = "", "", L58), "")</f>
        <v/>
      </c>
      <c r="Y58" s="67" t="str">
        <f t="shared" ref="Y58:Y63" si="92">IF(V58, K58, "")</f>
        <v/>
      </c>
      <c r="Z58" s="68"/>
      <c r="AA58" s="52" t="b">
        <f t="shared" ref="AA58:AA63" si="93">INDEX(itemPrepMethods, MATCH(K58, itemNames, 0))="soak"</f>
        <v>0</v>
      </c>
      <c r="AB58" s="67" t="str">
        <f t="shared" ref="AB58:AB63" si="94">IF(AA58, Q58, "")</f>
        <v/>
      </c>
      <c r="AC58" s="67" t="str">
        <f t="shared" ref="AC58:AC63" si="95">IF(AA58, IF(L58 = "", "", L58), "")</f>
        <v/>
      </c>
      <c r="AD58" s="67" t="str">
        <f t="shared" ref="AD58:AD63" si="96">IF(AA58, K58, "")</f>
        <v/>
      </c>
      <c r="AE58" s="67"/>
    </row>
    <row r="59" spans="1:31" x14ac:dyDescent="0.25">
      <c r="A59" s="48" t="s">
        <v>24</v>
      </c>
      <c r="B59" s="61">
        <f t="shared" si="78"/>
        <v>1.75</v>
      </c>
      <c r="C59" s="47" t="str">
        <f t="shared" si="79"/>
        <v>tsp</v>
      </c>
      <c r="D59" s="48" t="str">
        <f t="shared" si="80"/>
        <v>ground tumeric</v>
      </c>
      <c r="I59" s="63">
        <v>2</v>
      </c>
      <c r="J59" s="64" t="s">
        <v>14</v>
      </c>
      <c r="K59" s="64" t="s">
        <v>15</v>
      </c>
      <c r="L59" s="65" t="s">
        <v>14</v>
      </c>
      <c r="M59" s="55">
        <f t="shared" si="81"/>
        <v>1.4E-2</v>
      </c>
      <c r="N59" s="55">
        <f t="shared" si="82"/>
        <v>2.2180100000000001E-2</v>
      </c>
      <c r="O59" s="55">
        <f t="shared" si="83"/>
        <v>6.2222354554307691E-3</v>
      </c>
      <c r="P59" s="55">
        <f t="shared" si="84"/>
        <v>9.8578431874999997E-3</v>
      </c>
      <c r="Q59" s="55">
        <f t="shared" si="85"/>
        <v>1.75</v>
      </c>
      <c r="R59" s="56">
        <f t="shared" si="86"/>
        <v>5.4444560235019238E-3</v>
      </c>
      <c r="S59" s="56">
        <f t="shared" si="87"/>
        <v>0</v>
      </c>
      <c r="T59" s="55">
        <f t="shared" si="88"/>
        <v>0</v>
      </c>
      <c r="V59" s="52" t="b">
        <f t="shared" si="89"/>
        <v>0</v>
      </c>
      <c r="W59" s="66" t="str">
        <f t="shared" si="90"/>
        <v/>
      </c>
      <c r="X59" s="67" t="str">
        <f t="shared" si="91"/>
        <v/>
      </c>
      <c r="Y59" s="67" t="str">
        <f t="shared" si="92"/>
        <v/>
      </c>
      <c r="Z59" s="68"/>
      <c r="AA59" s="52" t="b">
        <f t="shared" si="93"/>
        <v>0</v>
      </c>
      <c r="AB59" s="67" t="str">
        <f t="shared" si="94"/>
        <v/>
      </c>
      <c r="AC59" s="67" t="str">
        <f t="shared" si="95"/>
        <v/>
      </c>
      <c r="AD59" s="67" t="str">
        <f t="shared" si="96"/>
        <v/>
      </c>
      <c r="AE59" s="67"/>
    </row>
    <row r="60" spans="1:31" x14ac:dyDescent="0.25">
      <c r="A60" s="48" t="s">
        <v>24</v>
      </c>
      <c r="B60" s="61">
        <f t="shared" si="78"/>
        <v>1.75</v>
      </c>
      <c r="C60" s="47" t="str">
        <f t="shared" si="79"/>
        <v>tsp</v>
      </c>
      <c r="D60" s="48" t="str">
        <f t="shared" si="80"/>
        <v>dried basil</v>
      </c>
      <c r="I60" s="63">
        <v>2</v>
      </c>
      <c r="J60" s="64" t="s">
        <v>14</v>
      </c>
      <c r="K60" s="64" t="s">
        <v>115</v>
      </c>
      <c r="L60" s="65" t="s">
        <v>14</v>
      </c>
      <c r="M60" s="55">
        <f t="shared" si="81"/>
        <v>3.0000000000000001E-3</v>
      </c>
      <c r="N60" s="55">
        <f t="shared" si="82"/>
        <v>2.2180100000000001E-2</v>
      </c>
      <c r="O60" s="55">
        <f t="shared" si="83"/>
        <v>1.333336169020879E-3</v>
      </c>
      <c r="P60" s="55">
        <f t="shared" si="84"/>
        <v>9.8578431874999997E-3</v>
      </c>
      <c r="Q60" s="55">
        <f t="shared" si="85"/>
        <v>1.75</v>
      </c>
      <c r="R60" s="56">
        <f t="shared" si="86"/>
        <v>1.1666691478932692E-3</v>
      </c>
      <c r="S60" s="56">
        <f t="shared" si="87"/>
        <v>0</v>
      </c>
      <c r="T60" s="55">
        <f t="shared" si="88"/>
        <v>0</v>
      </c>
      <c r="V60" s="52" t="b">
        <f t="shared" si="89"/>
        <v>0</v>
      </c>
      <c r="W60" s="66" t="str">
        <f t="shared" si="90"/>
        <v/>
      </c>
      <c r="X60" s="67" t="str">
        <f t="shared" si="91"/>
        <v/>
      </c>
      <c r="Y60" s="67" t="str">
        <f t="shared" si="92"/>
        <v/>
      </c>
      <c r="Z60" s="68"/>
      <c r="AA60" s="52" t="b">
        <f t="shared" si="93"/>
        <v>0</v>
      </c>
      <c r="AB60" s="67" t="str">
        <f t="shared" si="94"/>
        <v/>
      </c>
      <c r="AC60" s="67" t="str">
        <f t="shared" si="95"/>
        <v/>
      </c>
      <c r="AD60" s="67" t="str">
        <f t="shared" si="96"/>
        <v/>
      </c>
      <c r="AE60" s="67"/>
    </row>
    <row r="61" spans="1:31" x14ac:dyDescent="0.25">
      <c r="A61" s="48" t="s">
        <v>24</v>
      </c>
      <c r="B61" s="61">
        <f t="shared" si="78"/>
        <v>0.5</v>
      </c>
      <c r="C61" s="47" t="str">
        <f t="shared" si="79"/>
        <v>tsp</v>
      </c>
      <c r="D61" s="48" t="str">
        <f t="shared" si="80"/>
        <v>cinnamon</v>
      </c>
      <c r="I61" s="63">
        <v>0.5</v>
      </c>
      <c r="J61" s="64" t="s">
        <v>14</v>
      </c>
      <c r="K61" s="64" t="s">
        <v>116</v>
      </c>
      <c r="L61" s="65" t="s">
        <v>14</v>
      </c>
      <c r="M61" s="55">
        <f t="shared" si="81"/>
        <v>1.0999999999999999E-2</v>
      </c>
      <c r="N61" s="55">
        <f t="shared" si="82"/>
        <v>2.2180100000000001E-2</v>
      </c>
      <c r="O61" s="55">
        <f t="shared" si="83"/>
        <v>1.2222248216024723E-3</v>
      </c>
      <c r="P61" s="55">
        <f t="shared" si="84"/>
        <v>2.4644607968749999E-3</v>
      </c>
      <c r="Q61" s="55">
        <f t="shared" si="85"/>
        <v>0.5</v>
      </c>
      <c r="R61" s="56">
        <f t="shared" si="86"/>
        <v>1.2222248216024723E-3</v>
      </c>
      <c r="S61" s="56">
        <f t="shared" si="87"/>
        <v>0</v>
      </c>
      <c r="T61" s="55">
        <f t="shared" si="88"/>
        <v>0</v>
      </c>
      <c r="V61" s="52" t="b">
        <f t="shared" si="89"/>
        <v>0</v>
      </c>
      <c r="W61" s="66" t="str">
        <f t="shared" si="90"/>
        <v/>
      </c>
      <c r="X61" s="67" t="str">
        <f t="shared" si="91"/>
        <v/>
      </c>
      <c r="Y61" s="67" t="str">
        <f t="shared" si="92"/>
        <v/>
      </c>
      <c r="Z61" s="68"/>
      <c r="AA61" s="52" t="b">
        <f t="shared" si="93"/>
        <v>0</v>
      </c>
      <c r="AB61" s="67" t="str">
        <f t="shared" si="94"/>
        <v/>
      </c>
      <c r="AC61" s="67" t="str">
        <f t="shared" si="95"/>
        <v/>
      </c>
      <c r="AD61" s="67" t="str">
        <f t="shared" si="96"/>
        <v/>
      </c>
      <c r="AE61" s="67"/>
    </row>
    <row r="62" spans="1:31" x14ac:dyDescent="0.25">
      <c r="A62" s="48" t="s">
        <v>24</v>
      </c>
      <c r="B62" s="61">
        <f t="shared" si="78"/>
        <v>1.75</v>
      </c>
      <c r="C62" s="47" t="str">
        <f t="shared" si="79"/>
        <v/>
      </c>
      <c r="D62" s="48" t="str">
        <f t="shared" si="80"/>
        <v>bay leaves</v>
      </c>
      <c r="I62" s="63">
        <v>2</v>
      </c>
      <c r="J62" s="64"/>
      <c r="K62" s="64" t="s">
        <v>99</v>
      </c>
      <c r="L62" s="65"/>
      <c r="M62" s="55">
        <f t="shared" si="81"/>
        <v>0</v>
      </c>
      <c r="N62" s="55">
        <f t="shared" si="82"/>
        <v>0</v>
      </c>
      <c r="O62" s="55">
        <f t="shared" si="83"/>
        <v>0</v>
      </c>
      <c r="P62" s="55">
        <f t="shared" si="84"/>
        <v>0</v>
      </c>
      <c r="Q62" s="55">
        <f t="shared" si="85"/>
        <v>1.75</v>
      </c>
      <c r="R62" s="56">
        <f t="shared" si="86"/>
        <v>0</v>
      </c>
      <c r="S62" s="56">
        <f t="shared" si="87"/>
        <v>0</v>
      </c>
      <c r="T62" s="55">
        <f t="shared" si="88"/>
        <v>1.75</v>
      </c>
      <c r="V62" s="52" t="b">
        <f t="shared" si="89"/>
        <v>0</v>
      </c>
      <c r="W62" s="66" t="str">
        <f t="shared" si="90"/>
        <v/>
      </c>
      <c r="X62" s="67" t="str">
        <f t="shared" si="91"/>
        <v/>
      </c>
      <c r="Y62" s="67" t="str">
        <f t="shared" si="92"/>
        <v/>
      </c>
      <c r="Z62" s="68"/>
      <c r="AA62" s="52" t="b">
        <f t="shared" si="93"/>
        <v>0</v>
      </c>
      <c r="AB62" s="67" t="str">
        <f t="shared" si="94"/>
        <v/>
      </c>
      <c r="AC62" s="67" t="str">
        <f t="shared" si="95"/>
        <v/>
      </c>
      <c r="AD62" s="67" t="str">
        <f t="shared" si="96"/>
        <v/>
      </c>
      <c r="AE62" s="67"/>
    </row>
    <row r="63" spans="1:31" x14ac:dyDescent="0.25">
      <c r="A63" s="48" t="s">
        <v>24</v>
      </c>
      <c r="B63" s="61">
        <f t="shared" si="78"/>
        <v>7.25</v>
      </c>
      <c r="C63" s="47" t="str">
        <f t="shared" si="79"/>
        <v>cup</v>
      </c>
      <c r="D63" s="48" t="str">
        <f t="shared" si="80"/>
        <v>water, approximately</v>
      </c>
      <c r="I63" s="63">
        <v>8</v>
      </c>
      <c r="J63" s="64" t="s">
        <v>18</v>
      </c>
      <c r="K63" s="64" t="s">
        <v>51</v>
      </c>
      <c r="L63" s="65" t="s">
        <v>18</v>
      </c>
      <c r="M63" s="55">
        <f t="shared" si="81"/>
        <v>1</v>
      </c>
      <c r="N63" s="55">
        <f t="shared" si="82"/>
        <v>1</v>
      </c>
      <c r="O63" s="55">
        <f t="shared" si="83"/>
        <v>1.8927058919999999</v>
      </c>
      <c r="P63" s="55">
        <f t="shared" si="84"/>
        <v>1.8927058919999999</v>
      </c>
      <c r="Q63" s="55">
        <f t="shared" si="85"/>
        <v>7.25</v>
      </c>
      <c r="R63" s="56">
        <f t="shared" si="86"/>
        <v>1.715264714625</v>
      </c>
      <c r="S63" s="56">
        <f t="shared" si="87"/>
        <v>0</v>
      </c>
      <c r="T63" s="55">
        <f t="shared" si="88"/>
        <v>0</v>
      </c>
      <c r="U63" s="52" t="s">
        <v>288</v>
      </c>
      <c r="V63" s="52" t="b">
        <f t="shared" si="89"/>
        <v>0</v>
      </c>
      <c r="W63" s="66" t="str">
        <f t="shared" si="90"/>
        <v/>
      </c>
      <c r="X63" s="67" t="str">
        <f t="shared" si="91"/>
        <v/>
      </c>
      <c r="Y63" s="67" t="str">
        <f t="shared" si="92"/>
        <v/>
      </c>
      <c r="Z63" s="68"/>
      <c r="AA63" s="52" t="b">
        <f t="shared" si="93"/>
        <v>0</v>
      </c>
      <c r="AB63" s="67" t="str">
        <f t="shared" si="94"/>
        <v/>
      </c>
      <c r="AC63" s="67" t="str">
        <f t="shared" si="95"/>
        <v/>
      </c>
      <c r="AD63" s="67" t="str">
        <f t="shared" si="96"/>
        <v/>
      </c>
      <c r="AE63" s="67"/>
    </row>
    <row r="64" spans="1:31" x14ac:dyDescent="0.25">
      <c r="A64" s="80"/>
      <c r="B64" s="80"/>
      <c r="C64" s="80"/>
      <c r="D64" s="80"/>
      <c r="I64" s="55"/>
      <c r="M64" s="52"/>
      <c r="N64" s="52"/>
      <c r="O64" s="52"/>
      <c r="P64" s="52"/>
      <c r="W64" s="66"/>
      <c r="X64" s="67"/>
      <c r="Y64" s="67"/>
      <c r="Z64" s="68"/>
      <c r="AB64" s="67"/>
      <c r="AC64" s="67"/>
      <c r="AD64" s="67"/>
      <c r="AE64" s="67"/>
    </row>
    <row r="65" spans="1:31" x14ac:dyDescent="0.25">
      <c r="A65" s="80" t="s">
        <v>285</v>
      </c>
      <c r="B65" s="80"/>
      <c r="C65" s="80"/>
      <c r="D65" s="80"/>
      <c r="I65" s="55"/>
      <c r="M65" s="52"/>
      <c r="N65" s="52"/>
      <c r="O65" s="52"/>
      <c r="P65" s="52"/>
      <c r="W65" s="66"/>
      <c r="X65" s="67"/>
      <c r="Y65" s="67"/>
      <c r="Z65" s="68"/>
      <c r="AB65" s="67"/>
      <c r="AC65" s="67"/>
      <c r="AD65" s="67"/>
      <c r="AE65" s="67"/>
    </row>
    <row r="66" spans="1:31" x14ac:dyDescent="0.25">
      <c r="A66" s="80"/>
      <c r="B66" s="80"/>
      <c r="C66" s="80"/>
      <c r="D66" s="80"/>
      <c r="I66" s="55"/>
      <c r="M66" s="52"/>
      <c r="N66" s="52"/>
      <c r="O66" s="52"/>
      <c r="P66" s="52"/>
      <c r="W66" s="66"/>
      <c r="X66" s="67"/>
      <c r="Y66" s="67"/>
      <c r="Z66" s="68"/>
      <c r="AB66" s="67"/>
      <c r="AC66" s="67"/>
      <c r="AD66" s="67"/>
      <c r="AE66" s="67"/>
    </row>
    <row r="67" spans="1:31" x14ac:dyDescent="0.25">
      <c r="A67" s="80" t="s">
        <v>286</v>
      </c>
      <c r="B67" s="80"/>
      <c r="C67" s="80"/>
      <c r="D67" s="80"/>
      <c r="I67" s="55"/>
      <c r="M67" s="52"/>
      <c r="N67" s="52"/>
      <c r="O67" s="52"/>
      <c r="P67" s="52"/>
      <c r="W67" s="66"/>
      <c r="X67" s="67"/>
      <c r="Y67" s="67"/>
      <c r="Z67" s="68"/>
      <c r="AB67" s="67"/>
      <c r="AC67" s="67"/>
      <c r="AD67" s="67"/>
      <c r="AE67" s="67"/>
    </row>
    <row r="68" spans="1:31" x14ac:dyDescent="0.25">
      <c r="A68" s="48" t="s">
        <v>24</v>
      </c>
      <c r="B68" s="71">
        <f t="shared" ref="B68" si="97">Q68</f>
        <v>0</v>
      </c>
      <c r="C68" s="47" t="str">
        <f>IF(L68="","",L68)</f>
        <v>cup</v>
      </c>
      <c r="D68" s="48" t="str">
        <f t="shared" ref="D68" si="98">_xlfn.CONCAT(K68, U68)</f>
        <v>diced green capsicums</v>
      </c>
      <c r="I68" s="63">
        <v>2</v>
      </c>
      <c r="J68" s="64"/>
      <c r="K68" s="64" t="s">
        <v>287</v>
      </c>
      <c r="L68" s="65" t="s">
        <v>18</v>
      </c>
      <c r="M68" s="55">
        <f>INDEX(itemGPerQty, MATCH(K68, itemNames, 0))</f>
        <v>0</v>
      </c>
      <c r="N68" s="55">
        <f>INDEX(itemMlPerQty, MATCH(K68, itemNames, 0))</f>
        <v>0</v>
      </c>
      <c r="O68" s="55">
        <f t="shared" ref="O68" si="99">IF(J68 = "", I68 * M68, IF(ISNA(CONVERT(I68, J68, "kg")), CONVERT(I68, J68, "l") * IF(N68 &lt;&gt; 0, M68 / N68, 0), CONVERT(I68, J68, "kg")))</f>
        <v>0</v>
      </c>
      <c r="P68" s="55">
        <f t="shared" ref="P68" si="100">IF(J68 = "", I68 * N68, IF(ISNA(CONVERT(I68, J68, "l")), CONVERT(I68, J68, "kg") * IF(M68 &lt;&gt; 0, N68 / M68, 0), CONVERT(I68, J68, "l")))</f>
        <v>0</v>
      </c>
      <c r="Q68" s="55">
        <f>MROUND(IF(AND(J68 = "", L68 = ""), I68 * recipe02Scale, IF(ISNA(CONVERT(O68, "kg", L68)), CONVERT(P68 * recipe02Scale, "l", L68), CONVERT(O68 * recipe02Scale, "kg", L68))), roundTo)</f>
        <v>0</v>
      </c>
      <c r="R68" s="56">
        <f t="shared" ref="R68" si="101">IF(L68 = "", Q68 * M68, IF(ISNA(CONVERT(Q68, L68, "kg")), CONVERT(Q68, L68, "l") * IF(N68 &lt;&gt; 0, M68 / N68, 0), CONVERT(Q68, L68, "kg")))</f>
        <v>0</v>
      </c>
      <c r="S68" s="56">
        <f t="shared" ref="S68" si="102">IF(R68 = 0, IF(L68 = "", Q68 * N68, IF(ISNA(CONVERT(Q68, L68, "l")), CONVERT(Q68, L68, "kg") * IF(M68 &lt;&gt; 0, N68 / M68, 0), CONVERT(Q68, L68, "l"))), 0)</f>
        <v>0</v>
      </c>
      <c r="T68" s="55">
        <f t="shared" ref="T68" si="103">IF(AND(R68 = 0, S68 = 0, J68 = "", L68 = ""), Q68, 0)</f>
        <v>0</v>
      </c>
      <c r="V68" s="52" t="b">
        <f>INDEX(itemPrepMethods, MATCH(K68, itemNames, 0))="chop"</f>
        <v>1</v>
      </c>
      <c r="W68" s="66">
        <f t="shared" ref="W68" si="104">IF(V68, Q68, "")</f>
        <v>0</v>
      </c>
      <c r="X68" s="67" t="str">
        <f t="shared" ref="X68" si="105">IF(V68, IF(L68 = "", "", L68), "")</f>
        <v>cup</v>
      </c>
      <c r="Y68" s="67" t="str">
        <f t="shared" ref="Y68" si="106">IF(V68, K68, "")</f>
        <v>diced green capsicums</v>
      </c>
      <c r="Z68" s="68"/>
      <c r="AA68" s="52" t="b">
        <f>INDEX(itemPrepMethods, MATCH(K68, itemNames, 0))="soak"</f>
        <v>0</v>
      </c>
      <c r="AB68" s="67" t="str">
        <f t="shared" ref="AB68" si="107">IF(AA68, Q68, "")</f>
        <v/>
      </c>
      <c r="AC68" s="67" t="str">
        <f t="shared" ref="AC68" si="108">IF(AA68, IF(L68 = "", "", L68), "")</f>
        <v/>
      </c>
      <c r="AD68" s="67" t="str">
        <f t="shared" ref="AD68" si="109">IF(AA68, K68, "")</f>
        <v/>
      </c>
      <c r="AE68" s="67"/>
    </row>
    <row r="69" spans="1:31" x14ac:dyDescent="0.25">
      <c r="A69" s="80"/>
      <c r="B69" s="80"/>
      <c r="C69" s="80"/>
      <c r="D69" s="80"/>
      <c r="I69" s="55"/>
      <c r="M69" s="52"/>
      <c r="N69" s="52"/>
      <c r="O69" s="52"/>
      <c r="P69" s="52"/>
    </row>
    <row r="70" spans="1:31" x14ac:dyDescent="0.25">
      <c r="A70" s="80" t="s">
        <v>289</v>
      </c>
      <c r="B70" s="80"/>
      <c r="C70" s="80"/>
      <c r="D70" s="80"/>
      <c r="I70" s="55"/>
      <c r="M70" s="52"/>
      <c r="N70" s="52"/>
      <c r="O70" s="52"/>
      <c r="P70" s="52"/>
    </row>
    <row r="71" spans="1:31" x14ac:dyDescent="0.25">
      <c r="A71" s="48" t="s">
        <v>24</v>
      </c>
      <c r="D71" s="48" t="s">
        <v>118</v>
      </c>
      <c r="I71" s="55"/>
      <c r="M71" s="52"/>
      <c r="N71" s="52"/>
      <c r="O71" s="52"/>
      <c r="P71" s="52"/>
    </row>
    <row r="72" spans="1:31" ht="15.75" x14ac:dyDescent="0.25">
      <c r="A72" s="81" t="s">
        <v>29</v>
      </c>
      <c r="B72" s="81"/>
      <c r="C72" s="81"/>
      <c r="D72" s="81"/>
      <c r="E72" s="51" t="s">
        <v>152</v>
      </c>
      <c r="F72" s="83" t="s">
        <v>86</v>
      </c>
      <c r="G72" s="83"/>
      <c r="I72" s="55"/>
    </row>
    <row r="73" spans="1:31" ht="15.75" x14ac:dyDescent="0.25">
      <c r="A73" s="81" t="s">
        <v>338</v>
      </c>
      <c r="B73" s="81"/>
      <c r="C73" s="81"/>
      <c r="D73" s="81"/>
      <c r="E73" s="50" t="s">
        <v>62</v>
      </c>
      <c r="F73" s="55">
        <v>21</v>
      </c>
      <c r="G73" s="55"/>
      <c r="H73" s="55"/>
      <c r="I73" s="75" t="s">
        <v>60</v>
      </c>
      <c r="J73" s="50" t="s">
        <v>61</v>
      </c>
      <c r="K73" s="50" t="s">
        <v>20</v>
      </c>
      <c r="L73" s="76" t="s">
        <v>59</v>
      </c>
      <c r="M73" s="75" t="s">
        <v>163</v>
      </c>
      <c r="N73" s="75" t="s">
        <v>164</v>
      </c>
      <c r="O73" s="75" t="s">
        <v>165</v>
      </c>
      <c r="P73" s="75" t="s">
        <v>166</v>
      </c>
      <c r="Q73" s="50" t="s">
        <v>259</v>
      </c>
      <c r="R73" s="77" t="s">
        <v>125</v>
      </c>
      <c r="S73" s="77" t="s">
        <v>126</v>
      </c>
      <c r="T73" s="75" t="s">
        <v>124</v>
      </c>
      <c r="U73" s="50" t="s">
        <v>25</v>
      </c>
    </row>
    <row r="74" spans="1:31" ht="16.5" thickBot="1" x14ac:dyDescent="0.3">
      <c r="A74" s="82"/>
      <c r="B74" s="82"/>
      <c r="C74" s="82"/>
      <c r="D74" s="82"/>
      <c r="E74" s="50" t="s">
        <v>63</v>
      </c>
      <c r="F74" s="55">
        <v>10</v>
      </c>
      <c r="G74" s="55"/>
      <c r="H74" s="62"/>
      <c r="I74" s="75"/>
      <c r="J74" s="50"/>
      <c r="K74" s="50"/>
      <c r="L74" s="76"/>
      <c r="M74" s="75"/>
      <c r="N74" s="75"/>
      <c r="O74" s="75"/>
      <c r="P74" s="75"/>
      <c r="U74" s="50"/>
    </row>
    <row r="75" spans="1:31" ht="15.75" thickBot="1" x14ac:dyDescent="0.3">
      <c r="A75" s="80" t="s">
        <v>316</v>
      </c>
      <c r="B75" s="80"/>
      <c r="C75" s="80"/>
      <c r="D75" s="80"/>
      <c r="E75" s="50" t="s">
        <v>19</v>
      </c>
      <c r="F75" s="59">
        <f>F74/F73</f>
        <v>0.47619047619047616</v>
      </c>
      <c r="G75" s="60" t="s">
        <v>172</v>
      </c>
      <c r="H75" s="62"/>
      <c r="I75" s="75"/>
      <c r="J75" s="50"/>
      <c r="K75" s="50"/>
      <c r="L75" s="76"/>
      <c r="M75" s="75"/>
      <c r="N75" s="75"/>
      <c r="O75" s="75"/>
      <c r="P75" s="75"/>
      <c r="U75" s="50"/>
    </row>
    <row r="76" spans="1:31" x14ac:dyDescent="0.25">
      <c r="A76" s="48" t="s">
        <v>24</v>
      </c>
      <c r="B76" s="61">
        <f t="shared" ref="B76:B103" si="110">Q76</f>
        <v>3.5</v>
      </c>
      <c r="C76" s="47" t="str">
        <f t="shared" ref="C76:C108" si="111">IF(L76="","",L76)</f>
        <v>cup</v>
      </c>
      <c r="D76" s="48" t="str">
        <f t="shared" ref="D76:D108" si="112">_xlfn.CONCAT(K76, U76)</f>
        <v>red lentils. Blot with paper towels or clean tea towels to get as dry as possible</v>
      </c>
      <c r="I76" s="72">
        <v>7.5</v>
      </c>
      <c r="J76" s="64" t="s">
        <v>18</v>
      </c>
      <c r="K76" s="64" t="s">
        <v>48</v>
      </c>
      <c r="L76" s="65" t="s">
        <v>18</v>
      </c>
      <c r="M76" s="55">
        <f t="shared" ref="M76:M103" si="113">INDEX(itemGPerQty, MATCH(K76, itemNames, 0))</f>
        <v>0.80800000000000005</v>
      </c>
      <c r="N76" s="55">
        <f t="shared" ref="N76:N103" si="114">INDEX(itemMlPerQty, MATCH(K76, itemNames, 0))</f>
        <v>0.946353</v>
      </c>
      <c r="O76" s="55">
        <f t="shared" ref="O76:O103" si="115">IF(J76 = "", I76 * M76, IF(ISNA(CONVERT(I76, J76, "kg")), CONVERT(I76, J76, "l") * IF(N76 &lt;&gt; 0, M76 / N76, 0), CONVERT(I76, J76, "kg")))</f>
        <v>1.5149999135523426</v>
      </c>
      <c r="P76" s="55">
        <f t="shared" ref="P76:P103" si="116">IF(J76 = "", I76 * N76, IF(ISNA(CONVERT(I76, J76, "l")), CONVERT(I76, J76, "kg") * IF(M76 &lt;&gt; 0, N76 / M76, 0), CONVERT(I76, J76, "l")))</f>
        <v>1.77441177375</v>
      </c>
      <c r="Q76" s="55">
        <f>MROUND(IF(AND(J76 = "", L76 = ""), I76 * recipe08Scale, IF(ISNA(CONVERT(O76, "kg", L76)), CONVERT(P76 * recipe08Scale, "l", L76), CONVERT(O76 * recipe08Scale, "kg", L76))), roundTo)</f>
        <v>3.5</v>
      </c>
      <c r="R76" s="56">
        <f t="shared" ref="R76:R103" si="117">IF(L76 = "", Q76 * M76, IF(ISNA(CONVERT(Q76, L76, "kg")), CONVERT(Q76, L76, "l") * IF(N76 &lt;&gt; 0, M76 / N76, 0), CONVERT(Q76, L76, "kg")))</f>
        <v>0.70699995965775986</v>
      </c>
      <c r="S76" s="56">
        <f t="shared" ref="S76:S103" si="118">IF(R76 = 0, IF(L76 = "", Q76 * N76, IF(ISNA(CONVERT(Q76, L76, "l")), CONVERT(Q76, L76, "kg") * IF(M76 &lt;&gt; 0, N76 / M76, 0), CONVERT(Q76, L76, "l"))), 0)</f>
        <v>0</v>
      </c>
      <c r="T76" s="55">
        <f t="shared" ref="T76:T103" si="119">IF(AND(R76 = 0, S76 = 0, J76 = "", L76 = ""), Q76, 0)</f>
        <v>0</v>
      </c>
      <c r="U76" s="52" t="s">
        <v>290</v>
      </c>
      <c r="V76" s="52" t="b">
        <f>INDEX(itemPrepMethods, MATCH(K76, itemNames, 0))="chop"</f>
        <v>0</v>
      </c>
      <c r="W76" s="66" t="str">
        <f t="shared" ref="W76:W108" si="120">IF(V76, Q76, "")</f>
        <v/>
      </c>
      <c r="X76" s="67" t="str">
        <f t="shared" ref="X76:X108" si="121">IF(V76, IF(L76 = "", "", L76), "")</f>
        <v/>
      </c>
      <c r="Y76" s="67" t="str">
        <f t="shared" ref="Y76:Y108" si="122">IF(V76, K76, "")</f>
        <v/>
      </c>
      <c r="Z76" s="68"/>
      <c r="AA76" s="52" t="b">
        <f>INDEX(itemPrepMethods, MATCH(K76, itemNames, 0))="soak"</f>
        <v>1</v>
      </c>
      <c r="AB76" s="67">
        <f t="shared" ref="AB76:AB108" si="123">IF(AA76, Q76, "")</f>
        <v>3.5</v>
      </c>
      <c r="AC76" s="67" t="str">
        <f t="shared" ref="AC76:AC108" si="124">IF(AA76, IF(L76 = "", "", L76), "")</f>
        <v>cup</v>
      </c>
      <c r="AD76" s="67" t="str">
        <f t="shared" ref="AD76:AD108" si="125">IF(AA76, K76, "")</f>
        <v>red lentils</v>
      </c>
      <c r="AE76" s="67"/>
    </row>
    <row r="77" spans="1:31" x14ac:dyDescent="0.25">
      <c r="A77" s="80"/>
      <c r="B77" s="80"/>
      <c r="C77" s="80"/>
      <c r="D77" s="80"/>
      <c r="I77" s="55"/>
      <c r="M77" s="52"/>
      <c r="N77" s="52"/>
      <c r="O77" s="52"/>
      <c r="P77" s="52"/>
      <c r="W77" s="66"/>
      <c r="X77" s="67"/>
      <c r="Y77" s="67"/>
      <c r="Z77" s="68"/>
      <c r="AB77" s="67"/>
      <c r="AC77" s="67"/>
      <c r="AD77" s="67"/>
      <c r="AE77" s="67"/>
    </row>
    <row r="78" spans="1:31" x14ac:dyDescent="0.25">
      <c r="A78" s="80" t="s">
        <v>311</v>
      </c>
      <c r="B78" s="80"/>
      <c r="C78" s="80"/>
      <c r="D78" s="80"/>
      <c r="I78" s="55"/>
      <c r="M78" s="52"/>
      <c r="N78" s="52"/>
      <c r="O78" s="52"/>
      <c r="P78" s="52"/>
      <c r="W78" s="66"/>
      <c r="X78" s="67"/>
      <c r="Y78" s="67"/>
      <c r="Z78" s="68"/>
      <c r="AB78" s="67"/>
      <c r="AC78" s="67"/>
      <c r="AD78" s="67"/>
      <c r="AE78" s="67"/>
    </row>
    <row r="79" spans="1:31" x14ac:dyDescent="0.25">
      <c r="A79" s="48" t="s">
        <v>24</v>
      </c>
      <c r="D79" s="48" t="str">
        <f t="shared" ref="D79" si="126">_xlfn.CONCAT(K79, U79)</f>
        <v>washed lentils from step 1</v>
      </c>
      <c r="I79" s="55"/>
      <c r="U79" s="52" t="s">
        <v>308</v>
      </c>
      <c r="W79" s="52"/>
    </row>
    <row r="80" spans="1:31" x14ac:dyDescent="0.25">
      <c r="A80" s="48" t="s">
        <v>24</v>
      </c>
      <c r="B80" s="61">
        <f t="shared" si="110"/>
        <v>1.25</v>
      </c>
      <c r="C80" s="47" t="str">
        <f t="shared" si="111"/>
        <v>tbs</v>
      </c>
      <c r="D80" s="48" t="str">
        <f t="shared" si="112"/>
        <v>ground tumeric</v>
      </c>
      <c r="I80" s="72">
        <v>7.5</v>
      </c>
      <c r="J80" s="64" t="s">
        <v>14</v>
      </c>
      <c r="K80" s="64" t="s">
        <v>15</v>
      </c>
      <c r="L80" s="65" t="s">
        <v>17</v>
      </c>
      <c r="M80" s="55">
        <f t="shared" si="113"/>
        <v>1.4E-2</v>
      </c>
      <c r="N80" s="55">
        <f t="shared" si="114"/>
        <v>2.2180100000000001E-2</v>
      </c>
      <c r="O80" s="55">
        <f t="shared" si="115"/>
        <v>2.3333382957865384E-2</v>
      </c>
      <c r="P80" s="55">
        <f t="shared" si="116"/>
        <v>3.6966911953125001E-2</v>
      </c>
      <c r="Q80" s="55">
        <f>MROUND(IF(AND(J80 = "", L80 = ""), I80 * recipe08Scale, IF(ISNA(CONVERT(O80, "kg", L80)), CONVERT(P80 * recipe08Scale, "l", L80), CONVERT(O80 * recipe08Scale, "kg", L80))), roundTo)</f>
        <v>1.25</v>
      </c>
      <c r="R80" s="56">
        <f t="shared" si="117"/>
        <v>1.1666691478932692E-2</v>
      </c>
      <c r="S80" s="56">
        <f t="shared" si="118"/>
        <v>0</v>
      </c>
      <c r="T80" s="55">
        <f t="shared" si="119"/>
        <v>0</v>
      </c>
      <c r="V80" s="52" t="b">
        <f>INDEX(itemPrepMethods, MATCH(K80, itemNames, 0))="chop"</f>
        <v>0</v>
      </c>
      <c r="W80" s="66" t="str">
        <f t="shared" si="120"/>
        <v/>
      </c>
      <c r="X80" s="67" t="str">
        <f t="shared" si="121"/>
        <v/>
      </c>
      <c r="Y80" s="67" t="str">
        <f t="shared" si="122"/>
        <v/>
      </c>
      <c r="Z80" s="68"/>
      <c r="AA80" s="52" t="b">
        <f>INDEX(itemPrepMethods, MATCH(K80, itemNames, 0))="soak"</f>
        <v>0</v>
      </c>
      <c r="AB80" s="67" t="str">
        <f t="shared" si="123"/>
        <v/>
      </c>
      <c r="AC80" s="67" t="str">
        <f t="shared" si="124"/>
        <v/>
      </c>
      <c r="AD80" s="67" t="str">
        <f t="shared" si="125"/>
        <v/>
      </c>
      <c r="AE80" s="67"/>
    </row>
    <row r="81" spans="1:31" x14ac:dyDescent="0.25">
      <c r="A81" s="48" t="s">
        <v>24</v>
      </c>
      <c r="B81" s="61">
        <f t="shared" si="110"/>
        <v>0.25</v>
      </c>
      <c r="C81" s="47" t="str">
        <f t="shared" si="111"/>
        <v>cup</v>
      </c>
      <c r="D81" s="48" t="str">
        <f t="shared" si="112"/>
        <v>oil</v>
      </c>
      <c r="I81" s="72">
        <v>0.75</v>
      </c>
      <c r="J81" s="64" t="s">
        <v>18</v>
      </c>
      <c r="K81" s="64" t="s">
        <v>49</v>
      </c>
      <c r="L81" s="65" t="s">
        <v>18</v>
      </c>
      <c r="M81" s="55">
        <f t="shared" si="113"/>
        <v>0</v>
      </c>
      <c r="N81" s="55">
        <f t="shared" si="114"/>
        <v>0</v>
      </c>
      <c r="O81" s="55">
        <f t="shared" si="115"/>
        <v>0</v>
      </c>
      <c r="P81" s="55">
        <f t="shared" si="116"/>
        <v>0.17744117737499998</v>
      </c>
      <c r="Q81" s="55">
        <f>MROUND(IF(AND(J81 = "", L81 = ""), I81 * recipe08Scale, IF(ISNA(CONVERT(O81, "kg", L81)), CONVERT(P81 * recipe08Scale, "l", L81), CONVERT(O81 * recipe08Scale, "kg", L81))), roundTo)</f>
        <v>0.25</v>
      </c>
      <c r="R81" s="56">
        <f t="shared" si="117"/>
        <v>0</v>
      </c>
      <c r="S81" s="56">
        <f t="shared" si="118"/>
        <v>5.9147059124999998E-2</v>
      </c>
      <c r="T81" s="55">
        <f t="shared" si="119"/>
        <v>0</v>
      </c>
      <c r="V81" s="52" t="b">
        <f>INDEX(itemPrepMethods, MATCH(K81, itemNames, 0))="chop"</f>
        <v>0</v>
      </c>
      <c r="W81" s="66" t="str">
        <f t="shared" si="120"/>
        <v/>
      </c>
      <c r="X81" s="67" t="str">
        <f t="shared" si="121"/>
        <v/>
      </c>
      <c r="Y81" s="67" t="str">
        <f t="shared" si="122"/>
        <v/>
      </c>
      <c r="Z81" s="68"/>
      <c r="AA81" s="52" t="b">
        <f>INDEX(itemPrepMethods, MATCH(K81, itemNames, 0))="soak"</f>
        <v>0</v>
      </c>
      <c r="AB81" s="67" t="str">
        <f t="shared" si="123"/>
        <v/>
      </c>
      <c r="AC81" s="67" t="str">
        <f t="shared" si="124"/>
        <v/>
      </c>
      <c r="AD81" s="67" t="str">
        <f t="shared" si="125"/>
        <v/>
      </c>
      <c r="AE81" s="67"/>
    </row>
    <row r="82" spans="1:31" x14ac:dyDescent="0.25">
      <c r="A82" s="80"/>
      <c r="B82" s="80"/>
      <c r="C82" s="80"/>
      <c r="D82" s="80"/>
      <c r="I82" s="55"/>
      <c r="M82" s="52"/>
      <c r="N82" s="52"/>
      <c r="O82" s="52"/>
      <c r="P82" s="52"/>
      <c r="W82" s="66"/>
      <c r="X82" s="67"/>
      <c r="Y82" s="67"/>
      <c r="Z82" s="68"/>
      <c r="AB82" s="67"/>
      <c r="AC82" s="67"/>
      <c r="AD82" s="67"/>
      <c r="AE82" s="67"/>
    </row>
    <row r="83" spans="1:31" x14ac:dyDescent="0.25">
      <c r="A83" s="80" t="s">
        <v>310</v>
      </c>
      <c r="B83" s="80"/>
      <c r="C83" s="80"/>
      <c r="D83" s="80"/>
      <c r="I83" s="55"/>
      <c r="M83" s="52"/>
      <c r="N83" s="52"/>
      <c r="O83" s="52"/>
      <c r="P83" s="52"/>
      <c r="W83" s="66"/>
      <c r="X83" s="67"/>
      <c r="Y83" s="67"/>
      <c r="Z83" s="68"/>
      <c r="AB83" s="67"/>
      <c r="AC83" s="67"/>
      <c r="AD83" s="67"/>
      <c r="AE83" s="67"/>
    </row>
    <row r="84" spans="1:31" x14ac:dyDescent="0.25">
      <c r="A84" s="48" t="s">
        <v>24</v>
      </c>
      <c r="B84" s="61">
        <f t="shared" si="110"/>
        <v>1.5</v>
      </c>
      <c r="C84" s="47" t="str">
        <f t="shared" si="111"/>
        <v/>
      </c>
      <c r="D84" s="48" t="str">
        <f t="shared" si="112"/>
        <v>tins chopped tomatoes, drained</v>
      </c>
      <c r="I84" s="72">
        <v>3</v>
      </c>
      <c r="J84" s="64"/>
      <c r="K84" s="64" t="s">
        <v>50</v>
      </c>
      <c r="L84" s="65"/>
      <c r="M84" s="55">
        <f t="shared" si="113"/>
        <v>0</v>
      </c>
      <c r="N84" s="55">
        <f t="shared" si="114"/>
        <v>0</v>
      </c>
      <c r="O84" s="55">
        <f t="shared" si="115"/>
        <v>0</v>
      </c>
      <c r="P84" s="55">
        <f t="shared" si="116"/>
        <v>0</v>
      </c>
      <c r="Q84" s="55">
        <f>MROUND(IF(AND(J84 = "", L84 = ""), I84 * recipe08Scale, IF(ISNA(CONVERT(O84, "kg", L84)), CONVERT(P84 * recipe08Scale, "l", L84), CONVERT(O84 * recipe08Scale, "kg", L84))), roundTo)</f>
        <v>1.5</v>
      </c>
      <c r="R84" s="56">
        <f t="shared" si="117"/>
        <v>0</v>
      </c>
      <c r="S84" s="56">
        <f t="shared" si="118"/>
        <v>0</v>
      </c>
      <c r="T84" s="55">
        <f t="shared" si="119"/>
        <v>1.5</v>
      </c>
      <c r="U84" s="52" t="s">
        <v>292</v>
      </c>
      <c r="V84" s="52" t="b">
        <f>INDEX(itemPrepMethods, MATCH(K84, itemNames, 0))="chop"</f>
        <v>0</v>
      </c>
      <c r="W84" s="66" t="str">
        <f t="shared" si="120"/>
        <v/>
      </c>
      <c r="X84" s="67" t="str">
        <f t="shared" si="121"/>
        <v/>
      </c>
      <c r="Y84" s="67" t="str">
        <f t="shared" si="122"/>
        <v/>
      </c>
      <c r="Z84" s="68"/>
      <c r="AA84" s="52" t="b">
        <f>INDEX(itemPrepMethods, MATCH(K84, itemNames, 0))="soak"</f>
        <v>0</v>
      </c>
      <c r="AB84" s="67" t="str">
        <f t="shared" si="123"/>
        <v/>
      </c>
      <c r="AC84" s="67" t="str">
        <f t="shared" si="124"/>
        <v/>
      </c>
      <c r="AD84" s="67" t="str">
        <f t="shared" si="125"/>
        <v/>
      </c>
      <c r="AE84" s="67"/>
    </row>
    <row r="85" spans="1:31" x14ac:dyDescent="0.25">
      <c r="A85" s="48" t="s">
        <v>24</v>
      </c>
      <c r="B85" s="61">
        <f t="shared" si="110"/>
        <v>4.75</v>
      </c>
      <c r="C85" s="47" t="str">
        <f t="shared" si="111"/>
        <v/>
      </c>
      <c r="D85" s="48" t="str">
        <f t="shared" si="112"/>
        <v>chopped zucchini</v>
      </c>
      <c r="I85" s="72">
        <v>10</v>
      </c>
      <c r="J85" s="64"/>
      <c r="K85" s="64" t="s">
        <v>242</v>
      </c>
      <c r="L85" s="65"/>
      <c r="M85" s="55">
        <f t="shared" si="113"/>
        <v>0</v>
      </c>
      <c r="N85" s="55">
        <f t="shared" si="114"/>
        <v>0</v>
      </c>
      <c r="O85" s="55">
        <f t="shared" si="115"/>
        <v>0</v>
      </c>
      <c r="P85" s="55">
        <f t="shared" si="116"/>
        <v>0</v>
      </c>
      <c r="Q85" s="55">
        <f>MROUND(IF(AND(J85 = "", L85 = ""), I85 * recipe08Scale, IF(ISNA(CONVERT(O85, "kg", L85)), CONVERT(P85 * recipe08Scale, "l", L85), CONVERT(O85 * recipe08Scale, "kg", L85))), roundTo)</f>
        <v>4.75</v>
      </c>
      <c r="R85" s="56">
        <f t="shared" si="117"/>
        <v>0</v>
      </c>
      <c r="S85" s="56">
        <f t="shared" si="118"/>
        <v>0</v>
      </c>
      <c r="T85" s="55">
        <f t="shared" si="119"/>
        <v>4.75</v>
      </c>
      <c r="V85" s="52" t="b">
        <f>INDEX(itemPrepMethods, MATCH(K85, itemNames, 0))="chop"</f>
        <v>1</v>
      </c>
      <c r="W85" s="66">
        <f t="shared" si="120"/>
        <v>4.75</v>
      </c>
      <c r="X85" s="67" t="str">
        <f t="shared" si="121"/>
        <v/>
      </c>
      <c r="Y85" s="67" t="str">
        <f t="shared" si="122"/>
        <v>chopped zucchini</v>
      </c>
      <c r="Z85" s="68"/>
      <c r="AA85" s="52" t="b">
        <f>INDEX(itemPrepMethods, MATCH(K85, itemNames, 0))="soak"</f>
        <v>0</v>
      </c>
      <c r="AB85" s="67" t="str">
        <f t="shared" si="123"/>
        <v/>
      </c>
      <c r="AC85" s="67" t="str">
        <f t="shared" si="124"/>
        <v/>
      </c>
      <c r="AD85" s="67" t="str">
        <f t="shared" si="125"/>
        <v/>
      </c>
      <c r="AE85" s="67"/>
    </row>
    <row r="86" spans="1:31" x14ac:dyDescent="0.25">
      <c r="A86" s="80"/>
      <c r="B86" s="80"/>
      <c r="C86" s="80"/>
      <c r="D86" s="80"/>
      <c r="I86" s="55"/>
      <c r="M86" s="52"/>
      <c r="N86" s="52"/>
      <c r="O86" s="52"/>
      <c r="P86" s="52"/>
      <c r="W86" s="66"/>
      <c r="X86" s="67"/>
      <c r="Y86" s="67"/>
      <c r="Z86" s="68"/>
      <c r="AB86" s="67"/>
      <c r="AC86" s="67"/>
      <c r="AD86" s="67"/>
      <c r="AE86" s="67"/>
    </row>
    <row r="87" spans="1:31" x14ac:dyDescent="0.25">
      <c r="A87" s="80" t="s">
        <v>291</v>
      </c>
      <c r="B87" s="80"/>
      <c r="C87" s="80"/>
      <c r="D87" s="80"/>
      <c r="I87" s="55"/>
      <c r="M87" s="52"/>
      <c r="N87" s="52"/>
      <c r="O87" s="52"/>
      <c r="P87" s="52"/>
      <c r="W87" s="66"/>
      <c r="X87" s="67"/>
      <c r="Y87" s="67"/>
      <c r="Z87" s="68"/>
      <c r="AB87" s="67"/>
      <c r="AC87" s="67"/>
      <c r="AD87" s="67"/>
      <c r="AE87" s="67"/>
    </row>
    <row r="88" spans="1:31" x14ac:dyDescent="0.25">
      <c r="A88" s="48" t="s">
        <v>24</v>
      </c>
      <c r="B88" s="61">
        <f t="shared" si="110"/>
        <v>10</v>
      </c>
      <c r="C88" s="47" t="str">
        <f t="shared" si="111"/>
        <v>cup</v>
      </c>
      <c r="D88" s="48" t="str">
        <f t="shared" si="112"/>
        <v>water</v>
      </c>
      <c r="I88" s="72">
        <v>21</v>
      </c>
      <c r="J88" s="64" t="s">
        <v>18</v>
      </c>
      <c r="K88" s="64" t="s">
        <v>51</v>
      </c>
      <c r="L88" s="65" t="s">
        <v>18</v>
      </c>
      <c r="M88" s="55">
        <f t="shared" si="113"/>
        <v>1</v>
      </c>
      <c r="N88" s="55">
        <f t="shared" si="114"/>
        <v>1</v>
      </c>
      <c r="O88" s="55">
        <f t="shared" si="115"/>
        <v>4.9683529664999995</v>
      </c>
      <c r="P88" s="55">
        <f t="shared" si="116"/>
        <v>4.9683529664999995</v>
      </c>
      <c r="Q88" s="55">
        <f>MROUND(IF(AND(J88 = "", L88 = ""), I88 * recipe08Scale, IF(ISNA(CONVERT(O88, "kg", L88)), CONVERT(P88 * recipe08Scale, "l", L88), CONVERT(O88 * recipe08Scale, "kg", L88))), roundTo)</f>
        <v>10</v>
      </c>
      <c r="R88" s="56">
        <f t="shared" si="117"/>
        <v>2.365882365</v>
      </c>
      <c r="S88" s="56">
        <f t="shared" si="118"/>
        <v>0</v>
      </c>
      <c r="T88" s="55">
        <f t="shared" si="119"/>
        <v>0</v>
      </c>
      <c r="V88" s="52" t="b">
        <f>INDEX(itemPrepMethods, MATCH(K88, itemNames, 0))="chop"</f>
        <v>0</v>
      </c>
      <c r="W88" s="66" t="str">
        <f t="shared" si="120"/>
        <v/>
      </c>
      <c r="X88" s="67" t="str">
        <f t="shared" si="121"/>
        <v/>
      </c>
      <c r="Y88" s="67" t="str">
        <f t="shared" si="122"/>
        <v/>
      </c>
      <c r="Z88" s="68"/>
      <c r="AA88" s="52" t="b">
        <f>INDEX(itemPrepMethods, MATCH(K88, itemNames, 0))="soak"</f>
        <v>0</v>
      </c>
      <c r="AB88" s="67" t="str">
        <f t="shared" si="123"/>
        <v/>
      </c>
      <c r="AC88" s="67" t="str">
        <f t="shared" si="124"/>
        <v/>
      </c>
      <c r="AD88" s="67" t="str">
        <f t="shared" si="125"/>
        <v/>
      </c>
      <c r="AE88" s="67"/>
    </row>
    <row r="89" spans="1:31" x14ac:dyDescent="0.25">
      <c r="A89" s="48" t="s">
        <v>24</v>
      </c>
      <c r="B89" s="61">
        <f t="shared" si="110"/>
        <v>2.5</v>
      </c>
      <c r="C89" s="47" t="str">
        <f t="shared" si="111"/>
        <v>tsp</v>
      </c>
      <c r="D89" s="48" t="str">
        <f t="shared" si="112"/>
        <v>salt</v>
      </c>
      <c r="I89" s="72">
        <v>5</v>
      </c>
      <c r="J89" s="64" t="s">
        <v>14</v>
      </c>
      <c r="K89" s="64" t="s">
        <v>12</v>
      </c>
      <c r="L89" s="65" t="s">
        <v>14</v>
      </c>
      <c r="M89" s="55">
        <f t="shared" si="113"/>
        <v>2.5000000000000001E-2</v>
      </c>
      <c r="N89" s="55">
        <f t="shared" si="114"/>
        <v>2.2180100000000001E-2</v>
      </c>
      <c r="O89" s="55">
        <f t="shared" si="115"/>
        <v>2.777783685460165E-2</v>
      </c>
      <c r="P89" s="55">
        <f t="shared" si="116"/>
        <v>2.4644607968749999E-2</v>
      </c>
      <c r="Q89" s="55">
        <f>MROUND(IF(AND(J89 = "", L89 = ""), I89 * recipe08Scale, IF(ISNA(CONVERT(O89, "kg", L89)), CONVERT(P89 * recipe08Scale, "l", L89), CONVERT(O89 * recipe08Scale, "kg", L89))), roundTo)</f>
        <v>2.5</v>
      </c>
      <c r="R89" s="56">
        <f t="shared" si="117"/>
        <v>1.3888918427300825E-2</v>
      </c>
      <c r="S89" s="56">
        <f t="shared" si="118"/>
        <v>0</v>
      </c>
      <c r="T89" s="55">
        <f t="shared" si="119"/>
        <v>0</v>
      </c>
      <c r="V89" s="52" t="b">
        <f>INDEX(itemPrepMethods, MATCH(K89, itemNames, 0))="chop"</f>
        <v>0</v>
      </c>
      <c r="W89" s="66" t="str">
        <f t="shared" si="120"/>
        <v/>
      </c>
      <c r="X89" s="67" t="str">
        <f t="shared" si="121"/>
        <v/>
      </c>
      <c r="Y89" s="67" t="str">
        <f t="shared" si="122"/>
        <v/>
      </c>
      <c r="Z89" s="68"/>
      <c r="AA89" s="52" t="b">
        <f>INDEX(itemPrepMethods, MATCH(K89, itemNames, 0))="soak"</f>
        <v>0</v>
      </c>
      <c r="AB89" s="67" t="str">
        <f t="shared" si="123"/>
        <v/>
      </c>
      <c r="AC89" s="67" t="str">
        <f t="shared" si="124"/>
        <v/>
      </c>
      <c r="AD89" s="67" t="str">
        <f t="shared" si="125"/>
        <v/>
      </c>
      <c r="AE89" s="67"/>
    </row>
    <row r="90" spans="1:31" x14ac:dyDescent="0.25">
      <c r="A90" s="48" t="s">
        <v>24</v>
      </c>
      <c r="B90" s="61">
        <f t="shared" si="110"/>
        <v>2.5</v>
      </c>
      <c r="C90" s="47" t="str">
        <f t="shared" si="111"/>
        <v/>
      </c>
      <c r="D90" s="48" t="str">
        <f t="shared" si="112"/>
        <v>minced green chili</v>
      </c>
      <c r="I90" s="72">
        <v>5</v>
      </c>
      <c r="J90" s="64"/>
      <c r="K90" s="64" t="s">
        <v>53</v>
      </c>
      <c r="L90" s="65"/>
      <c r="M90" s="55">
        <f t="shared" si="113"/>
        <v>0</v>
      </c>
      <c r="N90" s="55">
        <f t="shared" si="114"/>
        <v>0</v>
      </c>
      <c r="O90" s="55">
        <f t="shared" si="115"/>
        <v>0</v>
      </c>
      <c r="P90" s="55">
        <f t="shared" si="116"/>
        <v>0</v>
      </c>
      <c r="Q90" s="55">
        <f>MROUND(IF(AND(J90 = "", L90 = ""), I90 * recipe08Scale, IF(ISNA(CONVERT(O90, "kg", L90)), CONVERT(P90 * recipe08Scale, "l", L90), CONVERT(O90 * recipe08Scale, "kg", L90))), roundTo)</f>
        <v>2.5</v>
      </c>
      <c r="R90" s="56">
        <f t="shared" si="117"/>
        <v>0</v>
      </c>
      <c r="S90" s="56">
        <f t="shared" si="118"/>
        <v>0</v>
      </c>
      <c r="T90" s="55">
        <f t="shared" si="119"/>
        <v>2.5</v>
      </c>
      <c r="V90" s="52" t="b">
        <f>INDEX(itemPrepMethods, MATCH(K90, itemNames, 0))="chop"</f>
        <v>1</v>
      </c>
      <c r="W90" s="66">
        <f t="shared" si="120"/>
        <v>2.5</v>
      </c>
      <c r="X90" s="67" t="str">
        <f t="shared" si="121"/>
        <v/>
      </c>
      <c r="Y90" s="67" t="str">
        <f t="shared" si="122"/>
        <v>minced green chili</v>
      </c>
      <c r="Z90" s="68"/>
      <c r="AA90" s="52" t="b">
        <f>INDEX(itemPrepMethods, MATCH(K90, itemNames, 0))="soak"</f>
        <v>0</v>
      </c>
      <c r="AB90" s="67" t="str">
        <f t="shared" si="123"/>
        <v/>
      </c>
      <c r="AC90" s="67" t="str">
        <f t="shared" si="124"/>
        <v/>
      </c>
      <c r="AD90" s="67" t="str">
        <f t="shared" si="125"/>
        <v/>
      </c>
      <c r="AE90" s="67"/>
    </row>
    <row r="91" spans="1:31" x14ac:dyDescent="0.25">
      <c r="A91" s="48" t="s">
        <v>24</v>
      </c>
      <c r="B91" s="61">
        <f t="shared" si="110"/>
        <v>1.5</v>
      </c>
      <c r="C91" s="47" t="str">
        <f t="shared" si="111"/>
        <v>tbs</v>
      </c>
      <c r="D91" s="48" t="str">
        <f t="shared" si="112"/>
        <v>minced fresh ginger</v>
      </c>
      <c r="I91" s="72">
        <v>3</v>
      </c>
      <c r="J91" s="64" t="s">
        <v>17</v>
      </c>
      <c r="K91" s="64" t="s">
        <v>293</v>
      </c>
      <c r="L91" s="65" t="s">
        <v>17</v>
      </c>
      <c r="M91" s="55">
        <f t="shared" si="113"/>
        <v>0</v>
      </c>
      <c r="N91" s="55">
        <f t="shared" si="114"/>
        <v>0</v>
      </c>
      <c r="O91" s="55">
        <f t="shared" si="115"/>
        <v>0</v>
      </c>
      <c r="P91" s="55">
        <f t="shared" si="116"/>
        <v>4.4360294343749995E-2</v>
      </c>
      <c r="Q91" s="55">
        <f>MROUND(IF(AND(J91 = "", L91 = ""), I91 * recipe08Scale, IF(ISNA(CONVERT(O91, "kg", L91)), CONVERT(P91 * recipe08Scale, "l", L91), CONVERT(O91 * recipe08Scale, "kg", L91))), roundTo)</f>
        <v>1.5</v>
      </c>
      <c r="R91" s="56">
        <f t="shared" si="117"/>
        <v>0</v>
      </c>
      <c r="S91" s="56">
        <f t="shared" si="118"/>
        <v>2.2180147171874998E-2</v>
      </c>
      <c r="T91" s="55">
        <f t="shared" si="119"/>
        <v>0</v>
      </c>
      <c r="V91" s="52" t="b">
        <f>INDEX(itemPrepMethods, MATCH(K91, itemNames, 0))="chop"</f>
        <v>1</v>
      </c>
      <c r="W91" s="66">
        <f t="shared" si="120"/>
        <v>1.5</v>
      </c>
      <c r="X91" s="67" t="str">
        <f t="shared" si="121"/>
        <v>tbs</v>
      </c>
      <c r="Y91" s="67" t="str">
        <f t="shared" si="122"/>
        <v>minced fresh ginger</v>
      </c>
      <c r="Z91" s="68"/>
      <c r="AA91" s="52" t="b">
        <f>INDEX(itemPrepMethods, MATCH(K91, itemNames, 0))="soak"</f>
        <v>0</v>
      </c>
      <c r="AB91" s="67" t="str">
        <f t="shared" si="123"/>
        <v/>
      </c>
      <c r="AC91" s="67" t="str">
        <f t="shared" si="124"/>
        <v/>
      </c>
      <c r="AD91" s="67" t="str">
        <f t="shared" si="125"/>
        <v/>
      </c>
      <c r="AE91" s="67"/>
    </row>
    <row r="92" spans="1:31" x14ac:dyDescent="0.25">
      <c r="A92" s="80"/>
      <c r="B92" s="80"/>
      <c r="C92" s="80"/>
      <c r="D92" s="80"/>
      <c r="I92" s="52"/>
      <c r="L92" s="52"/>
      <c r="W92" s="66"/>
      <c r="X92" s="67"/>
      <c r="Y92" s="67"/>
      <c r="Z92" s="68"/>
      <c r="AB92" s="67"/>
      <c r="AC92" s="67"/>
      <c r="AD92" s="67"/>
      <c r="AE92" s="67"/>
    </row>
    <row r="93" spans="1:31" x14ac:dyDescent="0.25">
      <c r="A93" s="80" t="s">
        <v>294</v>
      </c>
      <c r="B93" s="80"/>
      <c r="C93" s="80"/>
      <c r="D93" s="80"/>
      <c r="I93" s="52"/>
      <c r="L93" s="52"/>
      <c r="W93" s="66"/>
      <c r="X93" s="67"/>
      <c r="Y93" s="67"/>
      <c r="Z93" s="68"/>
      <c r="AB93" s="67"/>
      <c r="AC93" s="67"/>
      <c r="AD93" s="67"/>
      <c r="AE93" s="67"/>
    </row>
    <row r="94" spans="1:31" x14ac:dyDescent="0.25">
      <c r="A94" s="48" t="s">
        <v>24</v>
      </c>
      <c r="D94" s="48" t="str">
        <f t="shared" ref="D94:D96" si="127">_xlfn.CONCAT(K94, U94)</f>
        <v>bring to boil over high heat then cover and reduce heat</v>
      </c>
      <c r="I94" s="52"/>
      <c r="L94" s="52"/>
      <c r="U94" s="52" t="s">
        <v>295</v>
      </c>
      <c r="W94" s="66"/>
      <c r="X94" s="67"/>
      <c r="Y94" s="67"/>
      <c r="Z94" s="68"/>
      <c r="AB94" s="67"/>
      <c r="AC94" s="67"/>
      <c r="AD94" s="67"/>
      <c r="AE94" s="67"/>
    </row>
    <row r="95" spans="1:31" x14ac:dyDescent="0.25">
      <c r="A95" s="48" t="s">
        <v>24</v>
      </c>
      <c r="D95" s="48" t="str">
        <f t="shared" si="127"/>
        <v>simmer for 20 minutes or until lentils have dissolved into a thick soup porridge</v>
      </c>
      <c r="I95" s="52"/>
      <c r="L95" s="52"/>
      <c r="U95" s="52" t="s">
        <v>296</v>
      </c>
      <c r="W95" s="66"/>
      <c r="X95" s="67"/>
      <c r="Y95" s="67"/>
      <c r="Z95" s="68"/>
      <c r="AB95" s="67"/>
      <c r="AC95" s="67"/>
      <c r="AD95" s="67"/>
      <c r="AE95" s="67"/>
    </row>
    <row r="96" spans="1:31" x14ac:dyDescent="0.25">
      <c r="A96" s="48" t="s">
        <v>24</v>
      </c>
      <c r="D96" s="48" t="str">
        <f t="shared" si="127"/>
        <v>add more water if needed and set aside</v>
      </c>
      <c r="I96" s="52"/>
      <c r="L96" s="52"/>
      <c r="U96" s="52" t="s">
        <v>297</v>
      </c>
      <c r="W96" s="66"/>
      <c r="X96" s="67"/>
      <c r="Y96" s="67"/>
      <c r="Z96" s="68"/>
      <c r="AB96" s="67"/>
      <c r="AC96" s="67"/>
      <c r="AD96" s="67"/>
      <c r="AE96" s="67"/>
    </row>
    <row r="97" spans="1:31" x14ac:dyDescent="0.25">
      <c r="A97" s="80"/>
      <c r="B97" s="80"/>
      <c r="C97" s="80"/>
      <c r="D97" s="80"/>
      <c r="I97" s="52"/>
      <c r="L97" s="52"/>
      <c r="W97" s="66"/>
      <c r="X97" s="67"/>
      <c r="Y97" s="67"/>
      <c r="Z97" s="68"/>
      <c r="AB97" s="67"/>
      <c r="AC97" s="67"/>
      <c r="AD97" s="67"/>
      <c r="AE97" s="67"/>
    </row>
    <row r="98" spans="1:31" x14ac:dyDescent="0.25">
      <c r="A98" s="80" t="s">
        <v>309</v>
      </c>
      <c r="B98" s="80"/>
      <c r="C98" s="80"/>
      <c r="D98" s="80"/>
      <c r="I98" s="52"/>
      <c r="L98" s="52"/>
      <c r="W98" s="66"/>
      <c r="X98" s="67"/>
      <c r="Y98" s="67"/>
      <c r="Z98" s="68"/>
      <c r="AB98" s="67"/>
      <c r="AC98" s="67"/>
      <c r="AD98" s="67"/>
      <c r="AE98" s="67"/>
    </row>
    <row r="99" spans="1:31" x14ac:dyDescent="0.25">
      <c r="A99" s="48" t="s">
        <v>24</v>
      </c>
      <c r="B99" s="61">
        <f t="shared" si="110"/>
        <v>0.25</v>
      </c>
      <c r="C99" s="47" t="str">
        <f t="shared" si="111"/>
        <v>cup</v>
      </c>
      <c r="D99" s="48" t="str">
        <f t="shared" si="112"/>
        <v>oil</v>
      </c>
      <c r="I99" s="72">
        <v>0.5</v>
      </c>
      <c r="J99" s="64" t="s">
        <v>18</v>
      </c>
      <c r="K99" s="64" t="s">
        <v>49</v>
      </c>
      <c r="L99" s="65" t="s">
        <v>18</v>
      </c>
      <c r="M99" s="55">
        <f t="shared" si="113"/>
        <v>0</v>
      </c>
      <c r="N99" s="55">
        <f t="shared" si="114"/>
        <v>0</v>
      </c>
      <c r="O99" s="55">
        <f t="shared" si="115"/>
        <v>0</v>
      </c>
      <c r="P99" s="55">
        <f t="shared" si="116"/>
        <v>0.11829411825</v>
      </c>
      <c r="Q99" s="55">
        <f>MROUND(IF(AND(J99 = "", L99 = ""), I99 * recipe08Scale, IF(ISNA(CONVERT(O99, "kg", L99)), CONVERT(P99 * recipe08Scale, "l", L99), CONVERT(O99 * recipe08Scale, "kg", L99))), roundTo)</f>
        <v>0.25</v>
      </c>
      <c r="R99" s="56">
        <f t="shared" si="117"/>
        <v>0</v>
      </c>
      <c r="S99" s="56">
        <f t="shared" si="118"/>
        <v>5.9147059124999998E-2</v>
      </c>
      <c r="T99" s="55">
        <f t="shared" si="119"/>
        <v>0</v>
      </c>
      <c r="V99" s="52" t="b">
        <f>INDEX(itemPrepMethods, MATCH(K99, itemNames, 0))="chop"</f>
        <v>0</v>
      </c>
      <c r="W99" s="66" t="str">
        <f t="shared" si="120"/>
        <v/>
      </c>
      <c r="X99" s="67" t="str">
        <f t="shared" si="121"/>
        <v/>
      </c>
      <c r="Y99" s="67" t="str">
        <f t="shared" si="122"/>
        <v/>
      </c>
      <c r="Z99" s="68"/>
      <c r="AA99" s="52" t="b">
        <f>INDEX(itemPrepMethods, MATCH(K99, itemNames, 0))="soak"</f>
        <v>0</v>
      </c>
      <c r="AB99" s="67" t="str">
        <f t="shared" si="123"/>
        <v/>
      </c>
      <c r="AC99" s="67" t="str">
        <f t="shared" si="124"/>
        <v/>
      </c>
      <c r="AD99" s="67" t="str">
        <f t="shared" si="125"/>
        <v/>
      </c>
      <c r="AE99" s="67"/>
    </row>
    <row r="100" spans="1:31" x14ac:dyDescent="0.25">
      <c r="A100" s="80"/>
      <c r="B100" s="80"/>
      <c r="C100" s="80"/>
      <c r="D100" s="80"/>
      <c r="I100" s="52"/>
      <c r="L100" s="52"/>
      <c r="W100" s="66"/>
      <c r="X100" s="67"/>
      <c r="Y100" s="67"/>
      <c r="Z100" s="68"/>
      <c r="AB100" s="67"/>
      <c r="AC100" s="67"/>
      <c r="AD100" s="67"/>
      <c r="AE100" s="67"/>
    </row>
    <row r="101" spans="1:31" x14ac:dyDescent="0.25">
      <c r="A101" s="80" t="s">
        <v>349</v>
      </c>
      <c r="B101" s="80"/>
      <c r="C101" s="80"/>
      <c r="D101" s="80"/>
      <c r="I101" s="52"/>
      <c r="L101" s="52"/>
      <c r="W101" s="66"/>
      <c r="X101" s="67"/>
      <c r="Y101" s="67"/>
      <c r="Z101" s="68"/>
      <c r="AB101" s="67"/>
      <c r="AC101" s="67"/>
      <c r="AD101" s="67"/>
      <c r="AE101" s="67"/>
    </row>
    <row r="102" spans="1:31" x14ac:dyDescent="0.25">
      <c r="A102" s="48" t="s">
        <v>24</v>
      </c>
      <c r="B102" s="61">
        <f t="shared" si="110"/>
        <v>3.5</v>
      </c>
      <c r="C102" s="47" t="str">
        <f t="shared" si="111"/>
        <v>tbs</v>
      </c>
      <c r="D102" s="48" t="str">
        <f t="shared" si="112"/>
        <v>cumin seeds</v>
      </c>
      <c r="I102" s="72">
        <v>7.5</v>
      </c>
      <c r="J102" s="64" t="s">
        <v>17</v>
      </c>
      <c r="K102" s="64" t="s">
        <v>55</v>
      </c>
      <c r="L102" s="65" t="s">
        <v>17</v>
      </c>
      <c r="M102" s="55">
        <f t="shared" si="113"/>
        <v>1.0999999999999999E-2</v>
      </c>
      <c r="N102" s="55">
        <f t="shared" si="114"/>
        <v>2.2180100000000001E-2</v>
      </c>
      <c r="O102" s="55">
        <f t="shared" si="115"/>
        <v>5.5000116972111261E-2</v>
      </c>
      <c r="P102" s="55">
        <f t="shared" si="116"/>
        <v>0.110900735859375</v>
      </c>
      <c r="Q102" s="55">
        <f>MROUND(IF(AND(J102 = "", L102 = ""), I102 * recipe08Scale, IF(ISNA(CONVERT(O102, "kg", L102)), CONVERT(P102 * recipe08Scale, "l", L102), CONVERT(O102 * recipe08Scale, "kg", L102))), roundTo)</f>
        <v>3.5</v>
      </c>
      <c r="R102" s="56">
        <f t="shared" si="117"/>
        <v>2.5666721253651919E-2</v>
      </c>
      <c r="S102" s="56">
        <f t="shared" si="118"/>
        <v>0</v>
      </c>
      <c r="T102" s="55">
        <f t="shared" si="119"/>
        <v>0</v>
      </c>
      <c r="V102" s="52" t="b">
        <f>INDEX(itemPrepMethods, MATCH(K102, itemNames, 0))="chop"</f>
        <v>0</v>
      </c>
      <c r="W102" s="66" t="str">
        <f t="shared" si="120"/>
        <v/>
      </c>
      <c r="X102" s="67" t="str">
        <f t="shared" si="121"/>
        <v/>
      </c>
      <c r="Y102" s="67" t="str">
        <f t="shared" si="122"/>
        <v/>
      </c>
      <c r="Z102" s="68"/>
      <c r="AA102" s="52" t="b">
        <f>INDEX(itemPrepMethods, MATCH(K102, itemNames, 0))="soak"</f>
        <v>0</v>
      </c>
      <c r="AB102" s="67" t="str">
        <f t="shared" si="123"/>
        <v/>
      </c>
      <c r="AC102" s="67" t="str">
        <f t="shared" si="124"/>
        <v/>
      </c>
      <c r="AD102" s="67" t="str">
        <f t="shared" si="125"/>
        <v/>
      </c>
      <c r="AE102" s="67"/>
    </row>
    <row r="103" spans="1:31" x14ac:dyDescent="0.25">
      <c r="A103" s="48" t="s">
        <v>24</v>
      </c>
      <c r="B103" s="61">
        <f t="shared" si="110"/>
        <v>3.5</v>
      </c>
      <c r="C103" s="47" t="str">
        <f t="shared" si="111"/>
        <v>tbs</v>
      </c>
      <c r="D103" s="48" t="str">
        <f t="shared" si="112"/>
        <v>black mustard seeds</v>
      </c>
      <c r="I103" s="72">
        <v>7.5</v>
      </c>
      <c r="J103" s="64" t="s">
        <v>17</v>
      </c>
      <c r="K103" s="64" t="s">
        <v>54</v>
      </c>
      <c r="L103" s="65" t="s">
        <v>17</v>
      </c>
      <c r="M103" s="55">
        <f t="shared" si="113"/>
        <v>1.6E-2</v>
      </c>
      <c r="N103" s="55">
        <f t="shared" si="114"/>
        <v>2.2180100000000001E-2</v>
      </c>
      <c r="O103" s="55">
        <f t="shared" si="115"/>
        <v>8.0000170141252741E-2</v>
      </c>
      <c r="P103" s="55">
        <f t="shared" si="116"/>
        <v>0.110900735859375</v>
      </c>
      <c r="Q103" s="55">
        <f>MROUND(IF(AND(J103 = "", L103 = ""), I103 * recipe08Scale, IF(ISNA(CONVERT(O103, "kg", L103)), CONVERT(P103 * recipe08Scale, "l", L103), CONVERT(O103 * recipe08Scale, "kg", L103))), roundTo)</f>
        <v>3.5</v>
      </c>
      <c r="R103" s="56">
        <f t="shared" si="117"/>
        <v>3.7333412732584614E-2</v>
      </c>
      <c r="S103" s="56">
        <f t="shared" si="118"/>
        <v>0</v>
      </c>
      <c r="T103" s="55">
        <f t="shared" si="119"/>
        <v>0</v>
      </c>
      <c r="V103" s="52" t="b">
        <f>INDEX(itemPrepMethods, MATCH(K103, itemNames, 0))="chop"</f>
        <v>0</v>
      </c>
      <c r="W103" s="66" t="str">
        <f t="shared" si="120"/>
        <v/>
      </c>
      <c r="X103" s="67" t="str">
        <f t="shared" si="121"/>
        <v/>
      </c>
      <c r="Y103" s="67" t="str">
        <f t="shared" si="122"/>
        <v/>
      </c>
      <c r="Z103" s="68"/>
      <c r="AA103" s="52" t="b">
        <f>INDEX(itemPrepMethods, MATCH(K103, itemNames, 0))="soak"</f>
        <v>0</v>
      </c>
      <c r="AB103" s="67" t="str">
        <f t="shared" si="123"/>
        <v/>
      </c>
      <c r="AC103" s="67" t="str">
        <f t="shared" si="124"/>
        <v/>
      </c>
      <c r="AD103" s="67" t="str">
        <f t="shared" si="125"/>
        <v/>
      </c>
      <c r="AE103" s="67"/>
    </row>
    <row r="104" spans="1:31" x14ac:dyDescent="0.25">
      <c r="A104" s="80"/>
      <c r="B104" s="80"/>
      <c r="C104" s="80"/>
      <c r="D104" s="80"/>
      <c r="I104" s="52"/>
      <c r="L104" s="52"/>
      <c r="W104" s="66"/>
      <c r="X104" s="67"/>
      <c r="Y104" s="67"/>
      <c r="Z104" s="68"/>
      <c r="AB104" s="67"/>
      <c r="AC104" s="67"/>
      <c r="AD104" s="67"/>
      <c r="AE104" s="67"/>
    </row>
    <row r="105" spans="1:31" x14ac:dyDescent="0.25">
      <c r="A105" s="80" t="s">
        <v>298</v>
      </c>
      <c r="B105" s="80"/>
      <c r="C105" s="80"/>
      <c r="D105" s="80"/>
      <c r="I105" s="52"/>
      <c r="L105" s="52"/>
      <c r="W105" s="66"/>
      <c r="X105" s="67"/>
      <c r="Y105" s="67"/>
      <c r="Z105" s="68"/>
      <c r="AB105" s="67"/>
      <c r="AC105" s="67"/>
      <c r="AD105" s="67"/>
      <c r="AE105" s="67"/>
    </row>
    <row r="106" spans="1:31" x14ac:dyDescent="0.25">
      <c r="C106" s="48"/>
      <c r="I106" s="52"/>
      <c r="L106" s="52"/>
      <c r="W106" s="66"/>
      <c r="X106" s="67"/>
      <c r="Y106" s="67"/>
      <c r="Z106" s="68"/>
      <c r="AB106" s="67"/>
      <c r="AC106" s="67"/>
      <c r="AD106" s="67"/>
      <c r="AE106" s="67"/>
    </row>
    <row r="107" spans="1:31" x14ac:dyDescent="0.25">
      <c r="A107" s="80" t="s">
        <v>299</v>
      </c>
      <c r="B107" s="80"/>
      <c r="C107" s="80"/>
      <c r="D107" s="80"/>
      <c r="I107" s="52"/>
      <c r="L107" s="52"/>
      <c r="W107" s="66"/>
      <c r="X107" s="67"/>
      <c r="Y107" s="67"/>
      <c r="Z107" s="68"/>
      <c r="AB107" s="67"/>
      <c r="AC107" s="67"/>
      <c r="AD107" s="67"/>
      <c r="AE107" s="67"/>
    </row>
    <row r="108" spans="1:31" x14ac:dyDescent="0.25">
      <c r="A108" s="48" t="s">
        <v>24</v>
      </c>
      <c r="B108" s="61"/>
      <c r="C108" s="47" t="str">
        <f t="shared" si="111"/>
        <v/>
      </c>
      <c r="D108" s="48" t="str">
        <f t="shared" si="112"/>
        <v>sprigs fresh corriander, if available</v>
      </c>
      <c r="I108" s="75"/>
      <c r="J108" s="70"/>
      <c r="K108" s="64" t="s">
        <v>96</v>
      </c>
      <c r="L108" s="70"/>
      <c r="M108" s="70"/>
      <c r="N108" s="70"/>
      <c r="O108" s="70"/>
      <c r="P108" s="70"/>
      <c r="U108" s="52" t="s">
        <v>300</v>
      </c>
      <c r="V108" s="52" t="b">
        <f>INDEX(itemPrepMethods, MATCH(K108, itemNames, 0))="chop"</f>
        <v>0</v>
      </c>
      <c r="W108" s="66" t="str">
        <f t="shared" si="120"/>
        <v/>
      </c>
      <c r="X108" s="67" t="str">
        <f t="shared" si="121"/>
        <v/>
      </c>
      <c r="Y108" s="67" t="str">
        <f t="shared" si="122"/>
        <v/>
      </c>
      <c r="Z108" s="68"/>
      <c r="AA108" s="52" t="b">
        <f>INDEX(itemPrepMethods, MATCH(K108, itemNames, 0))="soak"</f>
        <v>0</v>
      </c>
      <c r="AB108" s="67" t="str">
        <f t="shared" si="123"/>
        <v/>
      </c>
      <c r="AC108" s="67" t="str">
        <f t="shared" si="124"/>
        <v/>
      </c>
      <c r="AD108" s="67" t="str">
        <f t="shared" si="125"/>
        <v/>
      </c>
      <c r="AE108" s="67"/>
    </row>
    <row r="109" spans="1:31" ht="15.75" x14ac:dyDescent="0.25">
      <c r="A109" s="81" t="s">
        <v>30</v>
      </c>
      <c r="B109" s="81"/>
      <c r="C109" s="81"/>
      <c r="D109" s="81"/>
      <c r="E109" s="51" t="s">
        <v>147</v>
      </c>
      <c r="F109" s="84" t="s">
        <v>94</v>
      </c>
      <c r="G109" s="84"/>
      <c r="H109" s="55"/>
    </row>
    <row r="110" spans="1:31" ht="15.75" x14ac:dyDescent="0.25">
      <c r="A110" s="81" t="s">
        <v>31</v>
      </c>
      <c r="B110" s="81"/>
      <c r="C110" s="81"/>
      <c r="D110" s="81"/>
      <c r="E110" s="50" t="s">
        <v>62</v>
      </c>
      <c r="F110" s="55">
        <v>21</v>
      </c>
      <c r="G110" s="55"/>
      <c r="H110" s="55"/>
      <c r="I110" s="75" t="s">
        <v>60</v>
      </c>
      <c r="J110" s="50" t="s">
        <v>61</v>
      </c>
      <c r="K110" s="50" t="s">
        <v>20</v>
      </c>
      <c r="L110" s="76" t="s">
        <v>59</v>
      </c>
      <c r="M110" s="75" t="s">
        <v>163</v>
      </c>
      <c r="N110" s="75" t="s">
        <v>164</v>
      </c>
      <c r="O110" s="75" t="s">
        <v>165</v>
      </c>
      <c r="P110" s="75" t="s">
        <v>166</v>
      </c>
      <c r="Q110" s="50" t="s">
        <v>259</v>
      </c>
      <c r="R110" s="77" t="s">
        <v>125</v>
      </c>
      <c r="S110" s="77" t="s">
        <v>126</v>
      </c>
      <c r="T110" s="75" t="s">
        <v>124</v>
      </c>
      <c r="U110" s="50" t="s">
        <v>25</v>
      </c>
      <c r="V110" s="50" t="s">
        <v>271</v>
      </c>
      <c r="W110" s="70" t="s">
        <v>268</v>
      </c>
      <c r="X110" s="50" t="s">
        <v>269</v>
      </c>
      <c r="Y110" s="50" t="s">
        <v>270</v>
      </c>
      <c r="Z110" s="49"/>
      <c r="AA110" s="50" t="s">
        <v>272</v>
      </c>
      <c r="AB110" s="50" t="s">
        <v>273</v>
      </c>
      <c r="AC110" s="50" t="s">
        <v>274</v>
      </c>
      <c r="AD110" s="50" t="s">
        <v>275</v>
      </c>
      <c r="AE110" s="50"/>
    </row>
    <row r="111" spans="1:31" ht="15.75" thickBot="1" x14ac:dyDescent="0.3">
      <c r="A111" s="80"/>
      <c r="B111" s="80"/>
      <c r="C111" s="80"/>
      <c r="D111" s="80"/>
      <c r="E111" s="50" t="s">
        <v>63</v>
      </c>
      <c r="F111" s="55">
        <v>10</v>
      </c>
      <c r="I111" s="52"/>
      <c r="L111" s="52"/>
      <c r="W111" s="66"/>
      <c r="X111" s="67"/>
      <c r="Y111" s="67"/>
      <c r="Z111" s="68"/>
      <c r="AB111" s="67"/>
      <c r="AC111" s="67"/>
      <c r="AD111" s="67"/>
      <c r="AE111" s="67"/>
    </row>
    <row r="112" spans="1:31" ht="15.75" thickBot="1" x14ac:dyDescent="0.3">
      <c r="A112" s="80" t="s">
        <v>301</v>
      </c>
      <c r="B112" s="80"/>
      <c r="C112" s="80"/>
      <c r="D112" s="80"/>
      <c r="E112" s="50" t="s">
        <v>19</v>
      </c>
      <c r="F112" s="59">
        <f>F111/F110</f>
        <v>0.47619047619047616</v>
      </c>
      <c r="G112" s="60" t="s">
        <v>167</v>
      </c>
      <c r="I112" s="52"/>
      <c r="L112" s="52"/>
      <c r="W112" s="66"/>
      <c r="X112" s="67"/>
      <c r="Y112" s="67"/>
      <c r="Z112" s="68"/>
      <c r="AB112" s="67"/>
      <c r="AC112" s="67"/>
      <c r="AD112" s="67"/>
      <c r="AE112" s="67"/>
    </row>
    <row r="113" spans="1:31" x14ac:dyDescent="0.25">
      <c r="A113" s="48" t="s">
        <v>24</v>
      </c>
      <c r="B113" s="61">
        <f t="shared" ref="B113:B122" si="128">Q113</f>
        <v>0.5</v>
      </c>
      <c r="C113" s="47" t="str">
        <f t="shared" ref="C113:C125" si="129">IF(L113="","",L113)</f>
        <v>cup</v>
      </c>
      <c r="D113" s="48" t="str">
        <f t="shared" ref="D113" si="130">_xlfn.CONCAT(K113, U113)</f>
        <v>oil</v>
      </c>
      <c r="I113" s="63">
        <v>1.25</v>
      </c>
      <c r="J113" s="64" t="s">
        <v>18</v>
      </c>
      <c r="K113" s="64" t="s">
        <v>49</v>
      </c>
      <c r="L113" s="65" t="s">
        <v>18</v>
      </c>
      <c r="M113" s="55">
        <f t="shared" ref="M113:M122" si="131">INDEX(itemGPerQty, MATCH(K113, itemNames, 0))</f>
        <v>0</v>
      </c>
      <c r="N113" s="55">
        <f t="shared" ref="N113:N122" si="132">INDEX(itemMlPerQty, MATCH(K113, itemNames, 0))</f>
        <v>0</v>
      </c>
      <c r="O113" s="55">
        <f t="shared" ref="O113:O122" si="133">IF(J113 = "", I113 * M113, IF(ISNA(CONVERT(I113, J113, "kg")), CONVERT(I113, J113, "l") * IF(N113 &lt;&gt; 0, M113 / N113, 0), CONVERT(I113, J113, "kg")))</f>
        <v>0</v>
      </c>
      <c r="P113" s="55">
        <f t="shared" ref="P113:P122" si="134">IF(J113 = "", I113 * N113, IF(ISNA(CONVERT(I113, J113, "l")), CONVERT(I113, J113, "kg") * IF(M113 &lt;&gt; 0, N113 / M113, 0), CONVERT(I113, J113, "l")))</f>
        <v>0.29573529562500001</v>
      </c>
      <c r="Q113" s="55">
        <f>MROUND(IF(AND(J113 = "", L113 = ""), I113 * recipe03Scale, IF(ISNA(CONVERT(O113, "kg", L113)), CONVERT(P113 * recipe03Scale, "l", L113), CONVERT(O113 * recipe03Scale, "kg", L113))), roundTo)</f>
        <v>0.5</v>
      </c>
      <c r="R113" s="56">
        <f t="shared" ref="R113:R122" si="135">IF(L113 = "", Q113 * M113, IF(ISNA(CONVERT(Q113, L113, "kg")), CONVERT(Q113, L113, "l") * IF(N113 &lt;&gt; 0, M113 / N113, 0), CONVERT(Q113, L113, "kg")))</f>
        <v>0</v>
      </c>
      <c r="S113" s="56">
        <f t="shared" ref="S113:S122" si="136">IF(R113 = 0, IF(L113 = "", Q113 * N113, IF(ISNA(CONVERT(Q113, L113, "l")), CONVERT(Q113, L113, "kg") * IF(M113 &lt;&gt; 0, N113 / M113, 0), CONVERT(Q113, L113, "l"))), 0)</f>
        <v>0.11829411825</v>
      </c>
      <c r="T113" s="55">
        <f t="shared" ref="T113:T122" si="137">IF(AND(R113 = 0, S113 = 0, J113 = "", L113 = ""), Q113, 0)</f>
        <v>0</v>
      </c>
      <c r="V113" s="52" t="b">
        <f>INDEX(itemPrepMethods, MATCH(K113, itemNames, 0))="chop"</f>
        <v>0</v>
      </c>
      <c r="W113" s="66" t="str">
        <f t="shared" ref="W113:W125" si="138">IF(V113, Q113, "")</f>
        <v/>
      </c>
      <c r="X113" s="67" t="str">
        <f t="shared" ref="X113:X125" si="139">IF(V113, IF(L113 = "", "", L113), "")</f>
        <v/>
      </c>
      <c r="Y113" s="67" t="str">
        <f t="shared" ref="Y113:Y125" si="140">IF(V113, K113, "")</f>
        <v/>
      </c>
      <c r="Z113" s="68"/>
      <c r="AA113" s="52" t="b">
        <f>INDEX(itemPrepMethods, MATCH(K113, itemNames, 0))="soak"</f>
        <v>0</v>
      </c>
      <c r="AB113" s="67" t="str">
        <f>IF(AA113, Q113, "")</f>
        <v/>
      </c>
      <c r="AC113" s="67" t="str">
        <f>IF(AA113, IF(L113 = "", "", L113), "")</f>
        <v/>
      </c>
      <c r="AD113" s="67" t="str">
        <f>IF(AA113, K113, "")</f>
        <v/>
      </c>
      <c r="AE113" s="67"/>
    </row>
    <row r="114" spans="1:31" x14ac:dyDescent="0.25">
      <c r="A114" s="48" t="s">
        <v>24</v>
      </c>
      <c r="B114" s="61">
        <f t="shared" si="128"/>
        <v>7.25</v>
      </c>
      <c r="C114" s="47" t="str">
        <f t="shared" si="129"/>
        <v/>
      </c>
      <c r="D114" s="48" t="str">
        <f t="shared" ref="D114:D125" si="141">_xlfn.CONCAT(K114, U114)</f>
        <v>diced carrots</v>
      </c>
      <c r="I114" s="63">
        <v>15</v>
      </c>
      <c r="J114" s="64"/>
      <c r="K114" s="64" t="s">
        <v>110</v>
      </c>
      <c r="L114" s="65"/>
      <c r="M114" s="55">
        <f t="shared" si="131"/>
        <v>0</v>
      </c>
      <c r="N114" s="55">
        <f t="shared" si="132"/>
        <v>0</v>
      </c>
      <c r="O114" s="55">
        <f t="shared" si="133"/>
        <v>0</v>
      </c>
      <c r="P114" s="55">
        <f t="shared" si="134"/>
        <v>0</v>
      </c>
      <c r="Q114" s="55">
        <f>MROUND(IF(AND(J114 = "", L114 = ""), I114 * recipe03Scale, IF(ISNA(CONVERT(O114, "kg", L114)), CONVERT(P114 * recipe03Scale, "l", L114), CONVERT(O114 * recipe03Scale, "kg", L114))), roundTo)</f>
        <v>7.25</v>
      </c>
      <c r="R114" s="56">
        <f t="shared" si="135"/>
        <v>0</v>
      </c>
      <c r="S114" s="56">
        <f t="shared" si="136"/>
        <v>0</v>
      </c>
      <c r="T114" s="55">
        <f t="shared" si="137"/>
        <v>7.25</v>
      </c>
      <c r="V114" s="52" t="b">
        <f>INDEX(itemPrepMethods, MATCH(K114, itemNames, 0))="chop"</f>
        <v>1</v>
      </c>
      <c r="W114" s="66">
        <f t="shared" si="138"/>
        <v>7.25</v>
      </c>
      <c r="X114" s="67" t="str">
        <f t="shared" si="139"/>
        <v/>
      </c>
      <c r="Y114" s="67" t="str">
        <f t="shared" si="140"/>
        <v>diced carrots</v>
      </c>
      <c r="Z114" s="68"/>
      <c r="AA114" s="52" t="b">
        <f>INDEX(itemPrepMethods, MATCH(K114, itemNames, 0))="soak"</f>
        <v>0</v>
      </c>
      <c r="AB114" s="67" t="str">
        <f>IF(AA114, Q114, "")</f>
        <v/>
      </c>
      <c r="AC114" s="67" t="str">
        <f>IF(AA114, IF(L114 = "", "", L114), "")</f>
        <v/>
      </c>
      <c r="AD114" s="67" t="str">
        <f>IF(AA114, K114, "")</f>
        <v/>
      </c>
      <c r="AE114" s="67"/>
    </row>
    <row r="115" spans="1:31" x14ac:dyDescent="0.25">
      <c r="A115" s="48" t="s">
        <v>24</v>
      </c>
      <c r="B115" s="61">
        <f t="shared" si="128"/>
        <v>2.75</v>
      </c>
      <c r="C115" s="47" t="str">
        <f t="shared" si="129"/>
        <v/>
      </c>
      <c r="D115" s="48" t="str">
        <f t="shared" si="141"/>
        <v>diced celery stalks</v>
      </c>
      <c r="I115" s="63">
        <v>6</v>
      </c>
      <c r="J115" s="64"/>
      <c r="K115" s="64" t="s">
        <v>111</v>
      </c>
      <c r="L115" s="65"/>
      <c r="M115" s="55">
        <f t="shared" si="131"/>
        <v>0</v>
      </c>
      <c r="N115" s="55">
        <f t="shared" si="132"/>
        <v>0</v>
      </c>
      <c r="O115" s="55">
        <f t="shared" si="133"/>
        <v>0</v>
      </c>
      <c r="P115" s="55">
        <f t="shared" si="134"/>
        <v>0</v>
      </c>
      <c r="Q115" s="55">
        <f>MROUND(IF(AND(J115 = "", L115 = ""), I115 * recipe03Scale, IF(ISNA(CONVERT(O115, "kg", L115)), CONVERT(P115 * recipe03Scale, "l", L115), CONVERT(O115 * recipe03Scale, "kg", L115))), roundTo)</f>
        <v>2.75</v>
      </c>
      <c r="R115" s="56">
        <f t="shared" si="135"/>
        <v>0</v>
      </c>
      <c r="S115" s="56">
        <f t="shared" si="136"/>
        <v>0</v>
      </c>
      <c r="T115" s="55">
        <f t="shared" si="137"/>
        <v>2.75</v>
      </c>
      <c r="V115" s="52" t="b">
        <f>INDEX(itemPrepMethods, MATCH(K115, itemNames, 0))="chop"</f>
        <v>1</v>
      </c>
      <c r="W115" s="66">
        <f t="shared" si="138"/>
        <v>2.75</v>
      </c>
      <c r="X115" s="67" t="str">
        <f t="shared" si="139"/>
        <v/>
      </c>
      <c r="Y115" s="67" t="str">
        <f t="shared" si="140"/>
        <v>diced celery stalks</v>
      </c>
      <c r="Z115" s="68"/>
      <c r="AA115" s="52" t="b">
        <f>INDEX(itemPrepMethods, MATCH(K115, itemNames, 0))="soak"</f>
        <v>0</v>
      </c>
      <c r="AB115" s="67" t="str">
        <f>IF(AA115, Q115, "")</f>
        <v/>
      </c>
      <c r="AC115" s="67" t="str">
        <f>IF(AA115, IF(L115 = "", "", L115), "")</f>
        <v/>
      </c>
      <c r="AD115" s="67" t="str">
        <f>IF(AA115, K115, "")</f>
        <v/>
      </c>
      <c r="AE115" s="67"/>
    </row>
    <row r="116" spans="1:31" x14ac:dyDescent="0.25">
      <c r="A116" s="80"/>
      <c r="B116" s="80"/>
      <c r="C116" s="80"/>
      <c r="D116" s="80"/>
      <c r="I116" s="52"/>
      <c r="L116" s="52"/>
      <c r="W116" s="66"/>
      <c r="X116" s="67"/>
      <c r="Y116" s="67"/>
      <c r="Z116" s="68"/>
      <c r="AB116" s="67"/>
      <c r="AC116" s="67"/>
      <c r="AD116" s="67"/>
      <c r="AE116" s="67"/>
    </row>
    <row r="117" spans="1:31" x14ac:dyDescent="0.25">
      <c r="A117" s="80" t="s">
        <v>135</v>
      </c>
      <c r="B117" s="80"/>
      <c r="C117" s="80"/>
      <c r="D117" s="80"/>
      <c r="I117" s="52"/>
      <c r="L117" s="52"/>
      <c r="W117" s="66"/>
      <c r="X117" s="67"/>
      <c r="Y117" s="67"/>
      <c r="Z117" s="68"/>
      <c r="AB117" s="67"/>
      <c r="AC117" s="67"/>
      <c r="AD117" s="67"/>
      <c r="AE117" s="67"/>
    </row>
    <row r="118" spans="1:31" x14ac:dyDescent="0.25">
      <c r="A118" s="48" t="s">
        <v>24</v>
      </c>
      <c r="B118" s="61">
        <f>Q118</f>
        <v>2.5</v>
      </c>
      <c r="C118" s="47" t="str">
        <f>IF(L118="","",L118)</f>
        <v/>
      </c>
      <c r="D118" s="48" t="str">
        <f>_xlfn.CONCAT(K118, U118)</f>
        <v>tins chopped tomatoes</v>
      </c>
      <c r="I118" s="63">
        <v>5</v>
      </c>
      <c r="J118" s="64"/>
      <c r="K118" s="64" t="s">
        <v>50</v>
      </c>
      <c r="L118" s="65"/>
      <c r="M118" s="55">
        <f>INDEX(itemGPerQty, MATCH(K118, itemNames, 0))</f>
        <v>0</v>
      </c>
      <c r="N118" s="55">
        <f>INDEX(itemMlPerQty, MATCH(K118, itemNames, 0))</f>
        <v>0</v>
      </c>
      <c r="O118" s="55">
        <f>IF(J118 = "", I118 * M118, IF(ISNA(CONVERT(I118, J118, "kg")), CONVERT(I118, J118, "l") * IF(N118 &lt;&gt; 0, M118 / N118, 0), CONVERT(I118, J118, "kg")))</f>
        <v>0</v>
      </c>
      <c r="P118" s="55">
        <f>IF(J118 = "", I118 * N118, IF(ISNA(CONVERT(I118, J118, "l")), CONVERT(I118, J118, "kg") * IF(M118 &lt;&gt; 0, N118 / M118, 0), CONVERT(I118, J118, "l")))</f>
        <v>0</v>
      </c>
      <c r="Q118" s="55">
        <f>MROUND(IF(AND(J118 = "", L118 = ""), I118 * recipe03Scale, IF(ISNA(CONVERT(O118, "kg", L118)), CONVERT(P118 * recipe03Scale, "l", L118), CONVERT(O118 * recipe03Scale, "kg", L118))), roundTo)</f>
        <v>2.5</v>
      </c>
      <c r="R118" s="56">
        <f>IF(L118 = "", Q118 * M118, IF(ISNA(CONVERT(Q118, L118, "kg")), CONVERT(Q118, L118, "l") * IF(N118 &lt;&gt; 0, M118 / N118, 0), CONVERT(Q118, L118, "kg")))</f>
        <v>0</v>
      </c>
      <c r="S118" s="56">
        <f>IF(R118 = 0, IF(L118 = "", Q118 * N118, IF(ISNA(CONVERT(Q118, L118, "l")), CONVERT(Q118, L118, "kg") * IF(M118 &lt;&gt; 0, N118 / M118, 0), CONVERT(Q118, L118, "l"))), 0)</f>
        <v>0</v>
      </c>
      <c r="T118" s="55">
        <f>IF(AND(R118 = 0, S118 = 0, J118 = "", L118 = ""), Q118, 0)</f>
        <v>2.5</v>
      </c>
      <c r="V118" s="52" t="b">
        <f>INDEX(itemPrepMethods, MATCH(K118, itemNames, 0))="chop"</f>
        <v>0</v>
      </c>
      <c r="W118" s="66" t="str">
        <f>IF(V118, Q118, "")</f>
        <v/>
      </c>
      <c r="X118" s="67" t="str">
        <f>IF(V118, IF(L118 = "", "", L118), "")</f>
        <v/>
      </c>
      <c r="Y118" s="67" t="str">
        <f>IF(V118, K118, "")</f>
        <v/>
      </c>
      <c r="Z118" s="68"/>
      <c r="AA118" s="52" t="b">
        <f>INDEX(itemPrepMethods, MATCH(K118, itemNames, 0))="soak"</f>
        <v>0</v>
      </c>
      <c r="AB118" s="67" t="str">
        <f>IF(AA118, Q118, "")</f>
        <v/>
      </c>
      <c r="AC118" s="67" t="str">
        <f>IF(AA118, IF(L118 = "", "", L118), "")</f>
        <v/>
      </c>
      <c r="AD118" s="67" t="str">
        <f>IF(AA118, K118, "")</f>
        <v/>
      </c>
      <c r="AE118" s="67"/>
    </row>
    <row r="119" spans="1:31" x14ac:dyDescent="0.25">
      <c r="A119" s="48" t="s">
        <v>24</v>
      </c>
      <c r="B119" s="61">
        <f>Q119</f>
        <v>10</v>
      </c>
      <c r="C119" s="47" t="str">
        <f>IF(L119="","",L119)</f>
        <v>cup</v>
      </c>
      <c r="D119" s="48" t="str">
        <f>_xlfn.CONCAT(K119, U119)</f>
        <v>vegetable stock</v>
      </c>
      <c r="I119" s="63">
        <v>5</v>
      </c>
      <c r="J119" s="64" t="s">
        <v>64</v>
      </c>
      <c r="K119" s="64" t="s">
        <v>65</v>
      </c>
      <c r="L119" s="65" t="s">
        <v>18</v>
      </c>
      <c r="M119" s="55">
        <f>INDEX(itemGPerQty, MATCH(K119, itemNames, 0))</f>
        <v>0</v>
      </c>
      <c r="N119" s="55">
        <f>INDEX(itemMlPerQty, MATCH(K119, itemNames, 0))</f>
        <v>0</v>
      </c>
      <c r="O119" s="55">
        <f>IF(J119 = "", I119 * M119, IF(ISNA(CONVERT(I119, J119, "kg")), CONVERT(I119, J119, "l") * IF(N119 &lt;&gt; 0, M119 / N119, 0), CONVERT(I119, J119, "kg")))</f>
        <v>0</v>
      </c>
      <c r="P119" s="55">
        <f>IF(J119 = "", I119 * N119, IF(ISNA(CONVERT(I119, J119, "l")), CONVERT(I119, J119, "kg") * IF(M119 &lt;&gt; 0, N119 / M119, 0), CONVERT(I119, J119, "l")))</f>
        <v>5</v>
      </c>
      <c r="Q119" s="55">
        <f>MROUND(IF(AND(J119 = "", L119 = ""), I119 * recipe03Scale, IF(ISNA(CONVERT(O119, "kg", L119)), CONVERT(P119 * recipe03Scale, "l", L119), CONVERT(O119 * recipe03Scale, "kg", L119))), roundTo)</f>
        <v>10</v>
      </c>
      <c r="R119" s="56">
        <f>IF(L119 = "", Q119 * M119, IF(ISNA(CONVERT(Q119, L119, "kg")), CONVERT(Q119, L119, "l") * IF(N119 &lt;&gt; 0, M119 / N119, 0), CONVERT(Q119, L119, "kg")))</f>
        <v>0</v>
      </c>
      <c r="S119" s="56">
        <f>IF(R119 = 0, IF(L119 = "", Q119 * N119, IF(ISNA(CONVERT(Q119, L119, "l")), CONVERT(Q119, L119, "kg") * IF(M119 &lt;&gt; 0, N119 / M119, 0), CONVERT(Q119, L119, "l"))), 0)</f>
        <v>2.365882365</v>
      </c>
      <c r="T119" s="55">
        <f>IF(AND(R119 = 0, S119 = 0, J119 = "", L119 = ""), Q119, 0)</f>
        <v>0</v>
      </c>
      <c r="V119" s="52" t="b">
        <f>INDEX(itemPrepMethods, MATCH(K119, itemNames, 0))="chop"</f>
        <v>0</v>
      </c>
      <c r="W119" s="66" t="str">
        <f>IF(V119, Q119, "")</f>
        <v/>
      </c>
      <c r="X119" s="67" t="str">
        <f>IF(V119, IF(L119 = "", "", L119), "")</f>
        <v/>
      </c>
      <c r="Y119" s="67" t="str">
        <f>IF(V119, K119, "")</f>
        <v/>
      </c>
      <c r="Z119" s="68"/>
      <c r="AA119" s="52" t="b">
        <f>INDEX(itemPrepMethods, MATCH(K119, itemNames, 0))="soak"</f>
        <v>0</v>
      </c>
      <c r="AB119" s="67" t="str">
        <f>IF(AA119, Q119, "")</f>
        <v/>
      </c>
      <c r="AC119" s="67" t="str">
        <f>IF(AA119, IF(L119 = "", "", L119), "")</f>
        <v/>
      </c>
      <c r="AD119" s="67" t="str">
        <f>IF(AA119, K119, "")</f>
        <v/>
      </c>
      <c r="AE119" s="67"/>
    </row>
    <row r="120" spans="1:31" x14ac:dyDescent="0.25">
      <c r="A120" s="48" t="s">
        <v>24</v>
      </c>
      <c r="B120" s="61">
        <f t="shared" si="128"/>
        <v>2.5</v>
      </c>
      <c r="C120" s="47" t="str">
        <f t="shared" si="129"/>
        <v/>
      </c>
      <c r="D120" s="48" t="str">
        <f t="shared" si="141"/>
        <v>sprigs fresh rosemary</v>
      </c>
      <c r="I120" s="63">
        <v>5</v>
      </c>
      <c r="J120" s="64"/>
      <c r="K120" s="64" t="s">
        <v>97</v>
      </c>
      <c r="L120" s="65"/>
      <c r="M120" s="55">
        <f t="shared" si="131"/>
        <v>0</v>
      </c>
      <c r="N120" s="55">
        <f t="shared" si="132"/>
        <v>0</v>
      </c>
      <c r="O120" s="55">
        <f t="shared" si="133"/>
        <v>0</v>
      </c>
      <c r="P120" s="55">
        <f t="shared" si="134"/>
        <v>0</v>
      </c>
      <c r="Q120" s="55">
        <f>MROUND(IF(AND(J120 = "", L120 = ""), I120 * recipe03Scale, IF(ISNA(CONVERT(O120, "kg", L120)), CONVERT(P120 * recipe03Scale, "l", L120), CONVERT(O120 * recipe03Scale, "kg", L120))), roundTo)</f>
        <v>2.5</v>
      </c>
      <c r="R120" s="56">
        <f t="shared" si="135"/>
        <v>0</v>
      </c>
      <c r="S120" s="56">
        <f t="shared" si="136"/>
        <v>0</v>
      </c>
      <c r="T120" s="55">
        <f t="shared" si="137"/>
        <v>2.5</v>
      </c>
      <c r="V120" s="52" t="b">
        <f>INDEX(itemPrepMethods, MATCH(K120, itemNames, 0))="chop"</f>
        <v>0</v>
      </c>
      <c r="W120" s="66" t="str">
        <f t="shared" si="138"/>
        <v/>
      </c>
      <c r="X120" s="67" t="str">
        <f t="shared" si="139"/>
        <v/>
      </c>
      <c r="Y120" s="67" t="str">
        <f t="shared" si="140"/>
        <v/>
      </c>
      <c r="Z120" s="68"/>
      <c r="AA120" s="52" t="b">
        <f>INDEX(itemPrepMethods, MATCH(K120, itemNames, 0))="soak"</f>
        <v>0</v>
      </c>
      <c r="AB120" s="67" t="str">
        <f>IF(AA120, Q120, "")</f>
        <v/>
      </c>
      <c r="AC120" s="67" t="str">
        <f>IF(AA120, IF(L120 = "", "", L120), "")</f>
        <v/>
      </c>
      <c r="AD120" s="67" t="str">
        <f>IF(AA120, K120, "")</f>
        <v/>
      </c>
      <c r="AE120" s="67"/>
    </row>
    <row r="121" spans="1:31" x14ac:dyDescent="0.25">
      <c r="A121" s="48" t="s">
        <v>24</v>
      </c>
      <c r="B121" s="61">
        <f t="shared" si="128"/>
        <v>2.5</v>
      </c>
      <c r="C121" s="47" t="str">
        <f t="shared" si="129"/>
        <v/>
      </c>
      <c r="D121" s="48" t="str">
        <f t="shared" si="141"/>
        <v>sprigs fresh thyme</v>
      </c>
      <c r="I121" s="63">
        <v>5</v>
      </c>
      <c r="J121" s="64"/>
      <c r="K121" s="64" t="s">
        <v>98</v>
      </c>
      <c r="L121" s="65"/>
      <c r="M121" s="55">
        <f t="shared" si="131"/>
        <v>0</v>
      </c>
      <c r="N121" s="55">
        <f t="shared" si="132"/>
        <v>0</v>
      </c>
      <c r="O121" s="55">
        <f t="shared" si="133"/>
        <v>0</v>
      </c>
      <c r="P121" s="55">
        <f t="shared" si="134"/>
        <v>0</v>
      </c>
      <c r="Q121" s="55">
        <f>MROUND(IF(AND(J121 = "", L121 = ""), I121 * recipe03Scale, IF(ISNA(CONVERT(O121, "kg", L121)), CONVERT(P121 * recipe03Scale, "l", L121), CONVERT(O121 * recipe03Scale, "kg", L121))), roundTo)</f>
        <v>2.5</v>
      </c>
      <c r="R121" s="56">
        <f t="shared" si="135"/>
        <v>0</v>
      </c>
      <c r="S121" s="56">
        <f t="shared" si="136"/>
        <v>0</v>
      </c>
      <c r="T121" s="55">
        <f t="shared" si="137"/>
        <v>2.5</v>
      </c>
      <c r="V121" s="52" t="b">
        <f>INDEX(itemPrepMethods, MATCH(K121, itemNames, 0))="chop"</f>
        <v>0</v>
      </c>
      <c r="W121" s="66" t="str">
        <f t="shared" si="138"/>
        <v/>
      </c>
      <c r="X121" s="67" t="str">
        <f t="shared" si="139"/>
        <v/>
      </c>
      <c r="Y121" s="67" t="str">
        <f t="shared" si="140"/>
        <v/>
      </c>
      <c r="Z121" s="68"/>
      <c r="AA121" s="52" t="b">
        <f>INDEX(itemPrepMethods, MATCH(K121, itemNames, 0))="soak"</f>
        <v>0</v>
      </c>
      <c r="AB121" s="67" t="str">
        <f>IF(AA121, Q121, "")</f>
        <v/>
      </c>
      <c r="AC121" s="67" t="str">
        <f>IF(AA121, IF(L121 = "", "", L121), "")</f>
        <v/>
      </c>
      <c r="AD121" s="67" t="str">
        <f>IF(AA121, K121, "")</f>
        <v/>
      </c>
      <c r="AE121" s="67"/>
    </row>
    <row r="122" spans="1:31" x14ac:dyDescent="0.25">
      <c r="A122" s="48" t="s">
        <v>24</v>
      </c>
      <c r="B122" s="61">
        <f t="shared" si="128"/>
        <v>2.5</v>
      </c>
      <c r="C122" s="47" t="str">
        <f t="shared" si="129"/>
        <v/>
      </c>
      <c r="D122" s="48" t="str">
        <f t="shared" si="141"/>
        <v>bay leaves</v>
      </c>
      <c r="I122" s="63">
        <v>5</v>
      </c>
      <c r="J122" s="64"/>
      <c r="K122" s="64" t="s">
        <v>99</v>
      </c>
      <c r="L122" s="65"/>
      <c r="M122" s="55">
        <f t="shared" si="131"/>
        <v>0</v>
      </c>
      <c r="N122" s="55">
        <f t="shared" si="132"/>
        <v>0</v>
      </c>
      <c r="O122" s="55">
        <f t="shared" si="133"/>
        <v>0</v>
      </c>
      <c r="P122" s="55">
        <f t="shared" si="134"/>
        <v>0</v>
      </c>
      <c r="Q122" s="55">
        <f>MROUND(IF(AND(J122 = "", L122 = ""), I122 * recipe03Scale, IF(ISNA(CONVERT(O122, "kg", L122)), CONVERT(P122 * recipe03Scale, "l", L122), CONVERT(O122 * recipe03Scale, "kg", L122))), roundTo)</f>
        <v>2.5</v>
      </c>
      <c r="R122" s="56">
        <f t="shared" si="135"/>
        <v>0</v>
      </c>
      <c r="S122" s="56">
        <f t="shared" si="136"/>
        <v>0</v>
      </c>
      <c r="T122" s="55">
        <f t="shared" si="137"/>
        <v>2.5</v>
      </c>
      <c r="V122" s="52" t="b">
        <f>INDEX(itemPrepMethods, MATCH(K122, itemNames, 0))="chop"</f>
        <v>0</v>
      </c>
      <c r="W122" s="66" t="str">
        <f t="shared" si="138"/>
        <v/>
      </c>
      <c r="X122" s="67" t="str">
        <f t="shared" si="139"/>
        <v/>
      </c>
      <c r="Y122" s="67" t="str">
        <f t="shared" si="140"/>
        <v/>
      </c>
      <c r="Z122" s="68"/>
      <c r="AA122" s="52" t="b">
        <f>INDEX(itemPrepMethods, MATCH(K122, itemNames, 0))="soak"</f>
        <v>0</v>
      </c>
      <c r="AB122" s="67" t="str">
        <f>IF(AA122, Q122, "")</f>
        <v/>
      </c>
      <c r="AC122" s="67" t="str">
        <f>IF(AA122, IF(L122 = "", "", L122), "")</f>
        <v/>
      </c>
      <c r="AD122" s="67" t="str">
        <f>IF(AA122, K122, "")</f>
        <v/>
      </c>
      <c r="AE122" s="67"/>
    </row>
    <row r="123" spans="1:31" x14ac:dyDescent="0.25">
      <c r="A123" s="80"/>
      <c r="B123" s="80"/>
      <c r="C123" s="80"/>
      <c r="D123" s="80"/>
      <c r="I123" s="55"/>
      <c r="L123" s="52"/>
      <c r="M123" s="52"/>
      <c r="N123" s="52"/>
      <c r="O123" s="52"/>
      <c r="P123" s="52"/>
      <c r="W123" s="66"/>
      <c r="X123" s="67"/>
      <c r="Y123" s="67"/>
      <c r="Z123" s="68"/>
      <c r="AB123" s="67"/>
      <c r="AC123" s="67"/>
      <c r="AD123" s="67"/>
      <c r="AE123" s="67"/>
    </row>
    <row r="124" spans="1:31" x14ac:dyDescent="0.25">
      <c r="A124" s="80" t="s">
        <v>312</v>
      </c>
      <c r="B124" s="80"/>
      <c r="C124" s="80"/>
      <c r="D124" s="80"/>
      <c r="I124" s="55"/>
      <c r="L124" s="52"/>
      <c r="M124" s="52"/>
      <c r="N124" s="52"/>
      <c r="O124" s="52"/>
      <c r="P124" s="52"/>
      <c r="W124" s="66"/>
      <c r="X124" s="67"/>
      <c r="Y124" s="67"/>
      <c r="Z124" s="68"/>
      <c r="AB124" s="67"/>
      <c r="AC124" s="67"/>
      <c r="AD124" s="67"/>
      <c r="AE124" s="67"/>
    </row>
    <row r="125" spans="1:31" x14ac:dyDescent="0.25">
      <c r="A125" s="48" t="s">
        <v>24</v>
      </c>
      <c r="B125" s="61">
        <f>Q125</f>
        <v>0.75</v>
      </c>
      <c r="C125" s="47" t="str">
        <f t="shared" si="129"/>
        <v>kg</v>
      </c>
      <c r="D125" s="48" t="str">
        <f t="shared" si="141"/>
        <v>thinly sliced silverbeet</v>
      </c>
      <c r="I125" s="63">
        <v>1.5</v>
      </c>
      <c r="J125" s="64" t="s">
        <v>13</v>
      </c>
      <c r="K125" s="64" t="s">
        <v>103</v>
      </c>
      <c r="L125" s="65" t="s">
        <v>13</v>
      </c>
      <c r="M125" s="55">
        <f>INDEX(itemGPerQty, MATCH(K125, itemNames, 0))</f>
        <v>0</v>
      </c>
      <c r="N125" s="55">
        <f>INDEX(itemMlPerQty, MATCH(K125, itemNames, 0))</f>
        <v>0</v>
      </c>
      <c r="O125" s="55">
        <f>IF(J125 = "", I125 * M125, IF(ISNA(CONVERT(I125, J125, "kg")), CONVERT(I125, J125, "l") * IF(N125 &lt;&gt; 0, M125 / N125, 0), CONVERT(I125, J125, "kg")))</f>
        <v>1.5</v>
      </c>
      <c r="P125" s="55">
        <f>IF(J125 = "", I125 * N125, IF(ISNA(CONVERT(I125, J125, "l")), CONVERT(I125, J125, "kg") * IF(M125 &lt;&gt; 0, N125 / M125, 0), CONVERT(I125, J125, "l")))</f>
        <v>0</v>
      </c>
      <c r="Q125" s="55">
        <f>MROUND(IF(AND(J125 = "", L125 = ""), I125 * recipe03Scale, IF(ISNA(CONVERT(O125, "kg", L125)), CONVERT(P125 * recipe03Scale, "l", L125), CONVERT(O125 * recipe03Scale, "kg", L125))), roundTo)</f>
        <v>0.75</v>
      </c>
      <c r="R125" s="56">
        <f>IF(L125 = "", Q125 * M125, IF(ISNA(CONVERT(Q125, L125, "kg")), CONVERT(Q125, L125, "l") * IF(N125 &lt;&gt; 0, M125 / N125, 0), CONVERT(Q125, L125, "kg")))</f>
        <v>0.75</v>
      </c>
      <c r="S125" s="56">
        <f>IF(R125 = 0, IF(L125 = "", Q125 * N125, IF(ISNA(CONVERT(Q125, L125, "l")), CONVERT(Q125, L125, "kg") * IF(M125 &lt;&gt; 0, N125 / M125, 0), CONVERT(Q125, L125, "l"))), 0)</f>
        <v>0</v>
      </c>
      <c r="T125" s="55">
        <f>IF(AND(R125 = 0, S125 = 0, J125 = "", L125 = ""), Q125, 0)</f>
        <v>0</v>
      </c>
      <c r="V125" s="52" t="b">
        <f>INDEX(itemPrepMethods, MATCH(K125, itemNames, 0))="chop"</f>
        <v>1</v>
      </c>
      <c r="W125" s="66">
        <f t="shared" si="138"/>
        <v>0.75</v>
      </c>
      <c r="X125" s="67" t="str">
        <f t="shared" si="139"/>
        <v>kg</v>
      </c>
      <c r="Y125" s="67" t="str">
        <f t="shared" si="140"/>
        <v>thinly sliced silverbeet</v>
      </c>
      <c r="Z125" s="68"/>
      <c r="AA125" s="52" t="b">
        <f>INDEX(itemPrepMethods, MATCH(K125, itemNames, 0))="soak"</f>
        <v>0</v>
      </c>
      <c r="AB125" s="67" t="str">
        <f>IF(AA125, Q125, "")</f>
        <v/>
      </c>
      <c r="AC125" s="67" t="str">
        <f>IF(AA125, IF(L125 = "", "", L125), "")</f>
        <v/>
      </c>
      <c r="AD125" s="67" t="str">
        <f>IF(AA125, K125, "")</f>
        <v/>
      </c>
      <c r="AE125" s="67"/>
    </row>
    <row r="126" spans="1:31" x14ac:dyDescent="0.25">
      <c r="A126" s="80"/>
      <c r="B126" s="80"/>
      <c r="C126" s="80"/>
      <c r="D126" s="80"/>
      <c r="I126" s="55"/>
      <c r="L126" s="52"/>
      <c r="M126" s="52"/>
      <c r="N126" s="52"/>
      <c r="O126" s="52"/>
      <c r="P126" s="52"/>
      <c r="W126" s="66"/>
      <c r="X126" s="67"/>
      <c r="Y126" s="67"/>
      <c r="Z126" s="68"/>
      <c r="AB126" s="67"/>
      <c r="AC126" s="67"/>
      <c r="AD126" s="67"/>
      <c r="AE126" s="67"/>
    </row>
    <row r="127" spans="1:31" x14ac:dyDescent="0.25">
      <c r="A127" s="80" t="s">
        <v>313</v>
      </c>
      <c r="B127" s="80"/>
      <c r="C127" s="80"/>
      <c r="D127" s="80"/>
      <c r="I127" s="55"/>
      <c r="L127" s="52"/>
      <c r="M127" s="52"/>
      <c r="N127" s="52"/>
      <c r="O127" s="52"/>
      <c r="P127" s="52"/>
      <c r="W127" s="66"/>
      <c r="X127" s="67"/>
      <c r="Y127" s="67"/>
      <c r="Z127" s="68"/>
      <c r="AB127" s="67"/>
      <c r="AC127" s="67"/>
      <c r="AD127" s="67"/>
      <c r="AE127" s="67"/>
    </row>
    <row r="128" spans="1:31" x14ac:dyDescent="0.25">
      <c r="A128" s="80"/>
      <c r="B128" s="80"/>
      <c r="C128" s="80"/>
      <c r="D128" s="80"/>
      <c r="I128" s="55"/>
      <c r="L128" s="52"/>
      <c r="M128" s="52"/>
      <c r="N128" s="52"/>
      <c r="O128" s="52"/>
      <c r="P128" s="52"/>
      <c r="W128" s="66"/>
      <c r="X128" s="67"/>
      <c r="Y128" s="67"/>
      <c r="Z128" s="68"/>
      <c r="AB128" s="67"/>
      <c r="AC128" s="67"/>
      <c r="AD128" s="67"/>
      <c r="AE128" s="67"/>
    </row>
    <row r="129" spans="1:31" x14ac:dyDescent="0.25">
      <c r="A129" s="80" t="s">
        <v>330</v>
      </c>
      <c r="B129" s="80"/>
      <c r="C129" s="80"/>
      <c r="D129" s="80"/>
      <c r="I129" s="55"/>
      <c r="L129" s="52"/>
    </row>
    <row r="130" spans="1:31" x14ac:dyDescent="0.25">
      <c r="A130" s="48" t="s">
        <v>24</v>
      </c>
      <c r="B130" s="61"/>
      <c r="C130" s="47" t="str">
        <f>IF(L130="","",L130)</f>
        <v/>
      </c>
      <c r="D130" s="48" t="str">
        <f>_xlfn.CONCAT(K130, U130)</f>
        <v>salt, to taste</v>
      </c>
      <c r="I130" s="55"/>
      <c r="K130" s="64" t="s">
        <v>12</v>
      </c>
      <c r="L130" s="52"/>
      <c r="M130" s="52"/>
      <c r="N130" s="52"/>
      <c r="O130" s="52"/>
      <c r="P130" s="52"/>
      <c r="U130" s="52" t="s">
        <v>277</v>
      </c>
      <c r="V130" s="52" t="b">
        <f>INDEX(itemPrepMethods, MATCH(K130, itemNames, 0))="chop"</f>
        <v>0</v>
      </c>
      <c r="W130" s="66" t="str">
        <f>IF(V130, Q130, "")</f>
        <v/>
      </c>
      <c r="X130" s="67" t="str">
        <f>IF(V130, IF(L130 = "", "", L130), "")</f>
        <v/>
      </c>
      <c r="Y130" s="67" t="str">
        <f>IF(V130, K130, "")</f>
        <v/>
      </c>
      <c r="Z130" s="68"/>
      <c r="AA130" s="52" t="b">
        <f>INDEX(itemPrepMethods, MATCH(K130, itemNames, 0))="soak"</f>
        <v>0</v>
      </c>
      <c r="AB130" s="67" t="str">
        <f>IF(AA130, Q130, "")</f>
        <v/>
      </c>
      <c r="AC130" s="67" t="str">
        <f>IF(AA130, IF(L130 = "", "", L130), "")</f>
        <v/>
      </c>
      <c r="AD130" s="67" t="str">
        <f>IF(AA130, K130, "")</f>
        <v/>
      </c>
      <c r="AE130" s="67"/>
    </row>
    <row r="131" spans="1:31" x14ac:dyDescent="0.25">
      <c r="A131" s="48" t="s">
        <v>24</v>
      </c>
      <c r="B131" s="61"/>
      <c r="C131" s="47" t="str">
        <f>IF(L131="","",L131)</f>
        <v/>
      </c>
      <c r="D131" s="48" t="str">
        <f>_xlfn.CONCAT(K131, U131)</f>
        <v>ground black pepper, to taste</v>
      </c>
      <c r="I131" s="55"/>
      <c r="K131" s="64" t="s">
        <v>89</v>
      </c>
      <c r="L131" s="52"/>
      <c r="M131" s="52"/>
      <c r="N131" s="52"/>
      <c r="O131" s="52"/>
      <c r="P131" s="52"/>
      <c r="U131" s="52" t="s">
        <v>277</v>
      </c>
      <c r="V131" s="52" t="b">
        <f>INDEX(itemPrepMethods, MATCH(K131, itemNames, 0))="chop"</f>
        <v>0</v>
      </c>
      <c r="W131" s="66" t="str">
        <f>IF(V131, Q131, "")</f>
        <v/>
      </c>
      <c r="X131" s="67" t="str">
        <f>IF(V131, IF(L131 = "", "", L131), "")</f>
        <v/>
      </c>
      <c r="Y131" s="67" t="str">
        <f>IF(V131, K131, "")</f>
        <v/>
      </c>
      <c r="Z131" s="68"/>
      <c r="AA131" s="52" t="b">
        <f>INDEX(itemPrepMethods, MATCH(K131, itemNames, 0))="soak"</f>
        <v>0</v>
      </c>
      <c r="AB131" s="67" t="str">
        <f>IF(AA131, Q131, "")</f>
        <v/>
      </c>
      <c r="AC131" s="67" t="str">
        <f>IF(AA131, IF(L131 = "", "", L131), "")</f>
        <v/>
      </c>
      <c r="AD131" s="67" t="str">
        <f>IF(AA131, K131, "")</f>
        <v/>
      </c>
      <c r="AE131" s="67"/>
    </row>
    <row r="132" spans="1:31" ht="15.75" x14ac:dyDescent="0.25">
      <c r="A132" s="81" t="s">
        <v>33</v>
      </c>
      <c r="B132" s="81"/>
      <c r="C132" s="81"/>
      <c r="D132" s="81"/>
      <c r="E132" s="51" t="s">
        <v>148</v>
      </c>
      <c r="F132" s="84" t="s">
        <v>187</v>
      </c>
      <c r="G132" s="84"/>
      <c r="H132" s="55"/>
    </row>
    <row r="133" spans="1:31" ht="15.75" x14ac:dyDescent="0.25">
      <c r="A133" s="81" t="s">
        <v>41</v>
      </c>
      <c r="B133" s="81"/>
      <c r="C133" s="81"/>
      <c r="D133" s="81"/>
      <c r="E133" s="50" t="s">
        <v>62</v>
      </c>
      <c r="F133" s="55">
        <v>15</v>
      </c>
      <c r="G133" s="55"/>
      <c r="H133" s="55"/>
      <c r="I133" s="75" t="s">
        <v>60</v>
      </c>
      <c r="J133" s="50" t="s">
        <v>61</v>
      </c>
      <c r="K133" s="50" t="s">
        <v>20</v>
      </c>
      <c r="L133" s="76" t="s">
        <v>59</v>
      </c>
      <c r="M133" s="75" t="s">
        <v>163</v>
      </c>
      <c r="N133" s="75" t="s">
        <v>164</v>
      </c>
      <c r="O133" s="75" t="s">
        <v>165</v>
      </c>
      <c r="P133" s="75" t="s">
        <v>166</v>
      </c>
      <c r="Q133" s="50" t="s">
        <v>259</v>
      </c>
      <c r="R133" s="77" t="s">
        <v>125</v>
      </c>
      <c r="S133" s="77" t="s">
        <v>126</v>
      </c>
      <c r="T133" s="75" t="s">
        <v>124</v>
      </c>
      <c r="U133" s="50" t="s">
        <v>25</v>
      </c>
      <c r="V133" s="50" t="s">
        <v>271</v>
      </c>
      <c r="W133" s="70" t="s">
        <v>268</v>
      </c>
      <c r="X133" s="50" t="s">
        <v>269</v>
      </c>
      <c r="Y133" s="50" t="s">
        <v>270</v>
      </c>
      <c r="Z133" s="49"/>
      <c r="AA133" s="50" t="s">
        <v>272</v>
      </c>
      <c r="AB133" s="50" t="s">
        <v>273</v>
      </c>
      <c r="AC133" s="50" t="s">
        <v>274</v>
      </c>
      <c r="AD133" s="50" t="s">
        <v>275</v>
      </c>
      <c r="AE133" s="50"/>
    </row>
    <row r="134" spans="1:31" ht="15.75" thickBot="1" x14ac:dyDescent="0.3">
      <c r="A134" s="80"/>
      <c r="B134" s="80"/>
      <c r="C134" s="80"/>
      <c r="D134" s="80"/>
      <c r="E134" s="50" t="s">
        <v>63</v>
      </c>
      <c r="F134" s="55">
        <v>10</v>
      </c>
      <c r="G134" s="55"/>
      <c r="H134" s="55"/>
      <c r="I134" s="75"/>
      <c r="J134" s="50"/>
      <c r="K134" s="50"/>
      <c r="L134" s="76"/>
      <c r="M134" s="75"/>
      <c r="N134" s="75"/>
      <c r="O134" s="75"/>
      <c r="P134" s="75"/>
      <c r="Q134" s="50"/>
      <c r="R134" s="77"/>
      <c r="S134" s="77"/>
      <c r="T134" s="75"/>
      <c r="U134" s="50"/>
    </row>
    <row r="135" spans="1:31" ht="15.75" thickBot="1" x14ac:dyDescent="0.3">
      <c r="A135" s="80" t="s">
        <v>317</v>
      </c>
      <c r="B135" s="80"/>
      <c r="C135" s="80"/>
      <c r="D135" s="80"/>
      <c r="E135" s="50" t="s">
        <v>19</v>
      </c>
      <c r="F135" s="59">
        <f>F134/F133</f>
        <v>0.66666666666666663</v>
      </c>
      <c r="G135" s="60" t="s">
        <v>168</v>
      </c>
      <c r="H135" s="55"/>
      <c r="I135" s="75"/>
      <c r="J135" s="50"/>
      <c r="K135" s="50"/>
      <c r="L135" s="76"/>
      <c r="M135" s="75"/>
      <c r="N135" s="75"/>
      <c r="O135" s="75"/>
      <c r="P135" s="75"/>
      <c r="Q135" s="50"/>
      <c r="R135" s="77"/>
      <c r="S135" s="77"/>
      <c r="T135" s="75"/>
      <c r="U135" s="50"/>
    </row>
    <row r="136" spans="1:31" x14ac:dyDescent="0.25">
      <c r="A136" s="48" t="s">
        <v>24</v>
      </c>
      <c r="B136" s="61">
        <f t="shared" ref="B136:B158" si="142">Q136</f>
        <v>0.25</v>
      </c>
      <c r="C136" s="47" t="str">
        <f>IF(L136="","",L136)</f>
        <v>cup</v>
      </c>
      <c r="D136" s="48" t="str">
        <f t="shared" ref="D136:D140" si="143">_xlfn.CONCAT(K136, U136)</f>
        <v>oil</v>
      </c>
      <c r="H136" s="62"/>
      <c r="I136" s="63">
        <v>8</v>
      </c>
      <c r="J136" s="64" t="s">
        <v>17</v>
      </c>
      <c r="K136" s="64" t="s">
        <v>49</v>
      </c>
      <c r="L136" s="65" t="s">
        <v>18</v>
      </c>
      <c r="M136" s="55">
        <f>INDEX(itemGPerQty, MATCH(K136, itemNames, 0))</f>
        <v>0</v>
      </c>
      <c r="N136" s="55">
        <f>INDEX(itemMlPerQty, MATCH(K136, itemNames, 0))</f>
        <v>0</v>
      </c>
      <c r="O136" s="55">
        <f t="shared" ref="O136:O140" si="144">IF(J136 = "", I136 * M136, IF(ISNA(CONVERT(I136, J136, "kg")), CONVERT(I136, J136, "l") * IF(N136 &lt;&gt; 0, M136 / N136, 0), CONVERT(I136, J136, "kg")))</f>
        <v>0</v>
      </c>
      <c r="P136" s="55">
        <f t="shared" ref="P136:P140" si="145">IF(J136 = "", I136 * N136, IF(ISNA(CONVERT(I136, J136, "l")), CONVERT(I136, J136, "kg") * IF(M136 &lt;&gt; 0, N136 / M136, 0), CONVERT(I136, J136, "l")))</f>
        <v>0.11829411825</v>
      </c>
      <c r="Q136" s="55">
        <f>MROUND(IF(AND(J136 = "", L136 = ""), I136 * recipe04Scale, IF(ISNA(CONVERT(O136, "kg", L136)), CONVERT(P136 * recipe04Scale, "l", L136), CONVERT(O136 * recipe04Scale, "kg", L136))), roundTo)</f>
        <v>0.25</v>
      </c>
      <c r="R136" s="56">
        <f t="shared" ref="R136:R140" si="146">IF(L136 = "", Q136 * M136, IF(ISNA(CONVERT(Q136, L136, "kg")), CONVERT(Q136, L136, "l") * IF(N136 &lt;&gt; 0, M136 / N136, 0), CONVERT(Q136, L136, "kg")))</f>
        <v>0</v>
      </c>
      <c r="S136" s="56">
        <f t="shared" ref="S136:S140" si="147">IF(R136 = 0, IF(L136 = "", Q136 * N136, IF(ISNA(CONVERT(Q136, L136, "l")), CONVERT(Q136, L136, "kg") * IF(M136 &lt;&gt; 0, N136 / M136, 0), CONVERT(Q136, L136, "l"))), 0)</f>
        <v>5.9147059124999998E-2</v>
      </c>
      <c r="T136" s="55">
        <f t="shared" ref="T136:T140" si="148">IF(AND(R136 = 0, S136 = 0, J136 = "", L136 = ""), Q136, 0)</f>
        <v>0</v>
      </c>
      <c r="V136" s="52" t="b">
        <f>INDEX(itemPrepMethods, MATCH(K136, itemNames, 0))="chop"</f>
        <v>0</v>
      </c>
      <c r="W136" s="66" t="str">
        <f t="shared" ref="W136:W140" si="149">IF(V136, Q136, "")</f>
        <v/>
      </c>
      <c r="X136" s="67" t="str">
        <f t="shared" ref="X136:X140" si="150">IF(V136, IF(L136 = "", "", L136), "")</f>
        <v/>
      </c>
      <c r="Y136" s="67" t="str">
        <f t="shared" ref="Y136:Y140" si="151">IF(V136, K136, "")</f>
        <v/>
      </c>
      <c r="Z136" s="68"/>
      <c r="AA136" s="52" t="b">
        <f>INDEX(itemPrepMethods, MATCH(K136, itemNames, 0))="soak"</f>
        <v>0</v>
      </c>
      <c r="AB136" s="67" t="str">
        <f t="shared" ref="AB136:AB140" si="152">IF(AA136, Q136, "")</f>
        <v/>
      </c>
      <c r="AC136" s="67" t="str">
        <f t="shared" ref="AC136:AC140" si="153">IF(AA136, IF(L136 = "", "", L136), "")</f>
        <v/>
      </c>
      <c r="AD136" s="67" t="str">
        <f t="shared" ref="AD136:AD140" si="154">IF(AA136, K136, "")</f>
        <v/>
      </c>
      <c r="AE136" s="67"/>
    </row>
    <row r="137" spans="1:31" x14ac:dyDescent="0.25">
      <c r="A137" s="48" t="s">
        <v>24</v>
      </c>
      <c r="B137" s="61">
        <f>Q137</f>
        <v>5.25</v>
      </c>
      <c r="C137" s="47" t="str">
        <f>IF(L137="","",L137)</f>
        <v/>
      </c>
      <c r="D137" s="48" t="str">
        <f>_xlfn.CONCAT(K137, U137)</f>
        <v>garlic cloves. Remove from oil once cooked</v>
      </c>
      <c r="F137" s="50"/>
      <c r="I137" s="63">
        <v>8</v>
      </c>
      <c r="J137" s="64"/>
      <c r="K137" s="64" t="s">
        <v>9</v>
      </c>
      <c r="L137" s="65"/>
      <c r="M137" s="55">
        <f>INDEX(itemGPerQty, MATCH(K137, itemNames, 0))</f>
        <v>0</v>
      </c>
      <c r="N137" s="55">
        <f>INDEX(itemMlPerQty, MATCH(K137, itemNames, 0))</f>
        <v>0</v>
      </c>
      <c r="O137" s="55">
        <f>IF(J137 = "", I137 * M137, IF(ISNA(CONVERT(I137, J137, "kg")), CONVERT(I137, J137, "l") * IF(N137 &lt;&gt; 0, M137 / N137, 0), CONVERT(I137, J137, "kg")))</f>
        <v>0</v>
      </c>
      <c r="P137" s="55">
        <f>IF(J137 = "", I137 * N137, IF(ISNA(CONVERT(I137, J137, "l")), CONVERT(I137, J137, "kg") * IF(M137 &lt;&gt; 0, N137 / M137, 0), CONVERT(I137, J137, "l")))</f>
        <v>0</v>
      </c>
      <c r="Q137" s="55">
        <f>MROUND(IF(AND(J137 = "", L137 = ""), I137 * recipe04Scale, IF(ISNA(CONVERT(O137, "kg", L137)), CONVERT(P137 * recipe04Scale, "l", L137), CONVERT(O137 * recipe04Scale, "kg", L137))), roundTo)</f>
        <v>5.25</v>
      </c>
      <c r="R137" s="56">
        <f>IF(L137 = "", Q137 * M137, IF(ISNA(CONVERT(Q137, L137, "kg")), CONVERT(Q137, L137, "l") * IF(N137 &lt;&gt; 0, M137 / N137, 0), CONVERT(Q137, L137, "kg")))</f>
        <v>0</v>
      </c>
      <c r="S137" s="56">
        <f>IF(R137 = 0, IF(L137 = "", Q137 * N137, IF(ISNA(CONVERT(Q137, L137, "l")), CONVERT(Q137, L137, "kg") * IF(M137 &lt;&gt; 0, N137 / M137, 0), CONVERT(Q137, L137, "l"))), 0)</f>
        <v>0</v>
      </c>
      <c r="T137" s="55">
        <f>IF(AND(R137 = 0, S137 = 0, J137 = "", L137 = ""), Q137, 0)</f>
        <v>5.25</v>
      </c>
      <c r="U137" s="52" t="s">
        <v>305</v>
      </c>
      <c r="V137" s="52" t="b">
        <f>INDEX(itemPrepMethods, MATCH(K137, itemNames, 0))="chop"</f>
        <v>0</v>
      </c>
      <c r="W137" s="66" t="str">
        <f>IF(V137, Q137, "")</f>
        <v/>
      </c>
      <c r="X137" s="67" t="str">
        <f>IF(V137, IF(L137 = "", "", L137), "")</f>
        <v/>
      </c>
      <c r="Y137" s="67" t="str">
        <f>IF(V137, K137, "")</f>
        <v/>
      </c>
      <c r="Z137" s="68"/>
      <c r="AA137" s="52" t="b">
        <f>INDEX(itemPrepMethods, MATCH(K137, itemNames, 0))="soak"</f>
        <v>0</v>
      </c>
      <c r="AB137" s="67" t="str">
        <f>IF(AA137, Q137, "")</f>
        <v/>
      </c>
      <c r="AC137" s="67" t="str">
        <f>IF(AA137, IF(L137 = "", "", L137), "")</f>
        <v/>
      </c>
      <c r="AD137" s="67" t="str">
        <f>IF(AA137, K137, "")</f>
        <v/>
      </c>
      <c r="AE137" s="67"/>
    </row>
    <row r="138" spans="1:31" x14ac:dyDescent="0.25">
      <c r="A138" s="48" t="s">
        <v>24</v>
      </c>
      <c r="B138" s="61">
        <f t="shared" si="142"/>
        <v>2</v>
      </c>
      <c r="C138" s="47" t="str">
        <f>IF(L138="","",L138)</f>
        <v/>
      </c>
      <c r="D138" s="48" t="str">
        <f t="shared" si="143"/>
        <v>chopped onions</v>
      </c>
      <c r="F138" s="50"/>
      <c r="I138" s="63">
        <v>3</v>
      </c>
      <c r="J138" s="64"/>
      <c r="K138" s="64" t="s">
        <v>6</v>
      </c>
      <c r="L138" s="65"/>
      <c r="M138" s="55">
        <f>INDEX(itemGPerQty, MATCH(K138, itemNames, 0))</f>
        <v>0.185</v>
      </c>
      <c r="N138" s="55">
        <f>INDEX(itemMlPerQty, MATCH(K138, itemNames, 0))</f>
        <v>0.3</v>
      </c>
      <c r="O138" s="55">
        <f t="shared" si="144"/>
        <v>0.55499999999999994</v>
      </c>
      <c r="P138" s="55">
        <f t="shared" si="145"/>
        <v>0.89999999999999991</v>
      </c>
      <c r="Q138" s="55">
        <f>MROUND(IF(AND(J138 = "", L138 = ""), I138 * recipe04Scale, IF(ISNA(CONVERT(O138, "kg", L138)), CONVERT(P138 * recipe04Scale, "l", L138), CONVERT(O138 * recipe04Scale, "kg", L138))), roundTo)</f>
        <v>2</v>
      </c>
      <c r="R138" s="56">
        <f t="shared" si="146"/>
        <v>0.37</v>
      </c>
      <c r="S138" s="56">
        <f t="shared" si="147"/>
        <v>0</v>
      </c>
      <c r="T138" s="55">
        <f t="shared" si="148"/>
        <v>0</v>
      </c>
      <c r="V138" s="52" t="b">
        <f>INDEX(itemPrepMethods, MATCH(K138, itemNames, 0))="chop"</f>
        <v>1</v>
      </c>
      <c r="W138" s="66">
        <f t="shared" si="149"/>
        <v>2</v>
      </c>
      <c r="X138" s="67" t="str">
        <f t="shared" si="150"/>
        <v/>
      </c>
      <c r="Y138" s="67" t="str">
        <f t="shared" si="151"/>
        <v>chopped onions</v>
      </c>
      <c r="Z138" s="68"/>
      <c r="AA138" s="52" t="b">
        <f>INDEX(itemPrepMethods, MATCH(K138, itemNames, 0))="soak"</f>
        <v>0</v>
      </c>
      <c r="AB138" s="67" t="str">
        <f t="shared" si="152"/>
        <v/>
      </c>
      <c r="AC138" s="67" t="str">
        <f t="shared" si="153"/>
        <v/>
      </c>
      <c r="AD138" s="67" t="str">
        <f t="shared" si="154"/>
        <v/>
      </c>
      <c r="AE138" s="67"/>
    </row>
    <row r="139" spans="1:31" x14ac:dyDescent="0.25">
      <c r="A139" s="48" t="s">
        <v>24</v>
      </c>
      <c r="B139" s="61">
        <f t="shared" si="142"/>
        <v>2</v>
      </c>
      <c r="C139" s="47" t="str">
        <f>IF(L139="","",L139)</f>
        <v>tbs</v>
      </c>
      <c r="D139" s="48" t="str">
        <f t="shared" si="143"/>
        <v>minced fresh ginger</v>
      </c>
      <c r="F139" s="50"/>
      <c r="I139" s="63">
        <v>3</v>
      </c>
      <c r="J139" s="64" t="s">
        <v>17</v>
      </c>
      <c r="K139" s="64" t="s">
        <v>293</v>
      </c>
      <c r="L139" s="65" t="s">
        <v>17</v>
      </c>
      <c r="M139" s="55">
        <f>INDEX(itemGPerQty, MATCH(K139, itemNames, 0))</f>
        <v>0</v>
      </c>
      <c r="N139" s="55">
        <f>INDEX(itemMlPerQty, MATCH(K139, itemNames, 0))</f>
        <v>0</v>
      </c>
      <c r="O139" s="55">
        <f t="shared" si="144"/>
        <v>0</v>
      </c>
      <c r="P139" s="55">
        <f t="shared" si="145"/>
        <v>4.4360294343749995E-2</v>
      </c>
      <c r="Q139" s="55">
        <f>MROUND(IF(AND(J139 = "", L139 = ""), I139 * recipe04Scale, IF(ISNA(CONVERT(O139, "kg", L139)), CONVERT(P139 * recipe04Scale, "l", L139), CONVERT(O139 * recipe04Scale, "kg", L139))), roundTo)</f>
        <v>2</v>
      </c>
      <c r="R139" s="56">
        <f t="shared" si="146"/>
        <v>0</v>
      </c>
      <c r="S139" s="56">
        <f t="shared" si="147"/>
        <v>2.9573529562499999E-2</v>
      </c>
      <c r="T139" s="55">
        <f t="shared" si="148"/>
        <v>0</v>
      </c>
      <c r="V139" s="52" t="b">
        <f>INDEX(itemPrepMethods, MATCH(K139, itemNames, 0))="chop"</f>
        <v>1</v>
      </c>
      <c r="W139" s="66">
        <f t="shared" si="149"/>
        <v>2</v>
      </c>
      <c r="X139" s="67" t="str">
        <f t="shared" si="150"/>
        <v>tbs</v>
      </c>
      <c r="Y139" s="67" t="str">
        <f t="shared" si="151"/>
        <v>minced fresh ginger</v>
      </c>
      <c r="Z139" s="68"/>
      <c r="AA139" s="52" t="b">
        <f>INDEX(itemPrepMethods, MATCH(K139, itemNames, 0))="soak"</f>
        <v>0</v>
      </c>
      <c r="AB139" s="67" t="str">
        <f t="shared" si="152"/>
        <v/>
      </c>
      <c r="AC139" s="67" t="str">
        <f t="shared" si="153"/>
        <v/>
      </c>
      <c r="AD139" s="67" t="str">
        <f t="shared" si="154"/>
        <v/>
      </c>
      <c r="AE139" s="67"/>
    </row>
    <row r="140" spans="1:31" x14ac:dyDescent="0.25">
      <c r="A140" s="48" t="s">
        <v>24</v>
      </c>
      <c r="B140" s="61">
        <f t="shared" si="142"/>
        <v>1</v>
      </c>
      <c r="C140" s="47" t="str">
        <f>IF(L140="","",L140)</f>
        <v>tbs</v>
      </c>
      <c r="D140" s="48" t="str">
        <f t="shared" si="143"/>
        <v>thai green curry</v>
      </c>
      <c r="F140" s="50"/>
      <c r="I140" s="63">
        <v>1.5</v>
      </c>
      <c r="J140" s="64" t="s">
        <v>17</v>
      </c>
      <c r="K140" s="64" t="s">
        <v>209</v>
      </c>
      <c r="L140" s="65" t="s">
        <v>17</v>
      </c>
      <c r="M140" s="55">
        <f>INDEX(itemGPerQty, MATCH(K140, itemNames, 0))</f>
        <v>0</v>
      </c>
      <c r="N140" s="55">
        <f>INDEX(itemMlPerQty, MATCH(K140, itemNames, 0))</f>
        <v>0</v>
      </c>
      <c r="O140" s="55">
        <f t="shared" si="144"/>
        <v>0</v>
      </c>
      <c r="P140" s="55">
        <f t="shared" si="145"/>
        <v>2.2180147171874998E-2</v>
      </c>
      <c r="Q140" s="55">
        <f>MROUND(IF(AND(J140 = "", L140 = ""), I140 * recipe04Scale, IF(ISNA(CONVERT(O140, "kg", L140)), CONVERT(P140 * recipe04Scale, "l", L140), CONVERT(O140 * recipe04Scale, "kg", L140))), roundTo)</f>
        <v>1</v>
      </c>
      <c r="R140" s="56">
        <f t="shared" si="146"/>
        <v>0</v>
      </c>
      <c r="S140" s="56">
        <f t="shared" si="147"/>
        <v>1.478676478125E-2</v>
      </c>
      <c r="T140" s="55">
        <f t="shared" si="148"/>
        <v>0</v>
      </c>
      <c r="V140" s="52" t="b">
        <f>INDEX(itemPrepMethods, MATCH(K140, itemNames, 0))="chop"</f>
        <v>0</v>
      </c>
      <c r="W140" s="66" t="str">
        <f t="shared" si="149"/>
        <v/>
      </c>
      <c r="X140" s="67" t="str">
        <f t="shared" si="150"/>
        <v/>
      </c>
      <c r="Y140" s="67" t="str">
        <f t="shared" si="151"/>
        <v/>
      </c>
      <c r="Z140" s="68"/>
      <c r="AA140" s="52" t="b">
        <f>INDEX(itemPrepMethods, MATCH(K140, itemNames, 0))="soak"</f>
        <v>0</v>
      </c>
      <c r="AB140" s="67" t="str">
        <f t="shared" si="152"/>
        <v/>
      </c>
      <c r="AC140" s="67" t="str">
        <f t="shared" si="153"/>
        <v/>
      </c>
      <c r="AD140" s="67" t="str">
        <f t="shared" si="154"/>
        <v/>
      </c>
      <c r="AE140" s="67"/>
    </row>
    <row r="141" spans="1:31" ht="15.75" x14ac:dyDescent="0.25">
      <c r="A141" s="82"/>
      <c r="B141" s="82"/>
      <c r="C141" s="82"/>
      <c r="D141" s="82"/>
      <c r="E141" s="50"/>
      <c r="F141" s="50"/>
      <c r="G141" s="55"/>
      <c r="H141" s="55"/>
      <c r="I141" s="75"/>
      <c r="J141" s="50"/>
      <c r="K141" s="50"/>
      <c r="L141" s="76"/>
      <c r="M141" s="75"/>
      <c r="N141" s="75"/>
      <c r="O141" s="75"/>
      <c r="P141" s="75"/>
      <c r="Q141" s="50"/>
      <c r="R141" s="77"/>
      <c r="S141" s="77"/>
      <c r="T141" s="75"/>
      <c r="U141" s="50"/>
      <c r="W141" s="66"/>
      <c r="X141" s="67"/>
      <c r="Y141" s="67"/>
      <c r="Z141" s="68"/>
      <c r="AB141" s="67"/>
      <c r="AC141" s="67"/>
      <c r="AD141" s="67"/>
      <c r="AE141" s="67"/>
    </row>
    <row r="142" spans="1:31" x14ac:dyDescent="0.25">
      <c r="A142" s="80" t="s">
        <v>318</v>
      </c>
      <c r="B142" s="80"/>
      <c r="C142" s="80"/>
      <c r="D142" s="80"/>
      <c r="E142" s="50"/>
      <c r="F142" s="50"/>
      <c r="G142" s="55"/>
      <c r="H142" s="55"/>
      <c r="I142" s="75"/>
      <c r="J142" s="50"/>
      <c r="K142" s="50"/>
      <c r="L142" s="76"/>
      <c r="M142" s="75"/>
      <c r="N142" s="75"/>
      <c r="O142" s="75"/>
      <c r="P142" s="75"/>
      <c r="Q142" s="50"/>
      <c r="R142" s="77"/>
      <c r="S142" s="77"/>
      <c r="T142" s="75"/>
      <c r="U142" s="50"/>
      <c r="W142" s="66"/>
      <c r="X142" s="67"/>
      <c r="Y142" s="67"/>
      <c r="Z142" s="68"/>
      <c r="AB142" s="67"/>
      <c r="AC142" s="67"/>
      <c r="AD142" s="67"/>
      <c r="AE142" s="67"/>
    </row>
    <row r="143" spans="1:31" x14ac:dyDescent="0.25">
      <c r="A143" s="48" t="s">
        <v>24</v>
      </c>
      <c r="B143" s="61">
        <f t="shared" si="142"/>
        <v>0.75</v>
      </c>
      <c r="C143" s="47" t="str">
        <f>IF(L143="","",L143)</f>
        <v>cup</v>
      </c>
      <c r="D143" s="48" t="str">
        <f t="shared" ref="D143:D144" si="155">_xlfn.CONCAT(K143, U143)</f>
        <v>peanut butter</v>
      </c>
      <c r="F143" s="50"/>
      <c r="I143" s="63">
        <v>1</v>
      </c>
      <c r="J143" s="64" t="s">
        <v>18</v>
      </c>
      <c r="K143" s="64" t="s">
        <v>119</v>
      </c>
      <c r="L143" s="65" t="s">
        <v>18</v>
      </c>
      <c r="M143" s="55">
        <f>INDEX(itemGPerQty, MATCH(K143, itemNames, 0))</f>
        <v>0</v>
      </c>
      <c r="N143" s="55">
        <f>INDEX(itemMlPerQty, MATCH(K143, itemNames, 0))</f>
        <v>0</v>
      </c>
      <c r="O143" s="55">
        <f t="shared" ref="O143:O144" si="156">IF(J143 = "", I143 * M143, IF(ISNA(CONVERT(I143, J143, "kg")), CONVERT(I143, J143, "l") * IF(N143 &lt;&gt; 0, M143 / N143, 0), CONVERT(I143, J143, "kg")))</f>
        <v>0</v>
      </c>
      <c r="P143" s="55">
        <f t="shared" ref="P143:P144" si="157">IF(J143 = "", I143 * N143, IF(ISNA(CONVERT(I143, J143, "l")), CONVERT(I143, J143, "kg") * IF(M143 &lt;&gt; 0, N143 / M143, 0), CONVERT(I143, J143, "l")))</f>
        <v>0.23658823649999999</v>
      </c>
      <c r="Q143" s="55">
        <f>MROUND(IF(AND(J143 = "", L143 = ""), I143 * recipe04Scale, IF(ISNA(CONVERT(O143, "kg", L143)), CONVERT(P143 * recipe04Scale, "l", L143), CONVERT(O143 * recipe04Scale, "kg", L143))), roundTo)</f>
        <v>0.75</v>
      </c>
      <c r="R143" s="56">
        <f t="shared" ref="R143:R144" si="158">IF(L143 = "", Q143 * M143, IF(ISNA(CONVERT(Q143, L143, "kg")), CONVERT(Q143, L143, "l") * IF(N143 &lt;&gt; 0, M143 / N143, 0), CONVERT(Q143, L143, "kg")))</f>
        <v>0</v>
      </c>
      <c r="S143" s="56">
        <f t="shared" ref="S143:S144" si="159">IF(R143 = 0, IF(L143 = "", Q143 * N143, IF(ISNA(CONVERT(Q143, L143, "l")), CONVERT(Q143, L143, "kg") * IF(M143 &lt;&gt; 0, N143 / M143, 0), CONVERT(Q143, L143, "l"))), 0)</f>
        <v>0.17744117737499998</v>
      </c>
      <c r="T143" s="55">
        <f t="shared" ref="T143:T144" si="160">IF(AND(R143 = 0, S143 = 0, J143 = "", L143 = ""), Q143, 0)</f>
        <v>0</v>
      </c>
      <c r="V143" s="52" t="b">
        <f>INDEX(itemPrepMethods, MATCH(K143, itemNames, 0))="chop"</f>
        <v>0</v>
      </c>
      <c r="W143" s="66" t="str">
        <f t="shared" ref="W143:W144" si="161">IF(V143, Q143, "")</f>
        <v/>
      </c>
      <c r="X143" s="67" t="str">
        <f t="shared" ref="X143:X144" si="162">IF(V143, IF(L143 = "", "", L143), "")</f>
        <v/>
      </c>
      <c r="Y143" s="67" t="str">
        <f t="shared" ref="Y143:Y144" si="163">IF(V143, K143, "")</f>
        <v/>
      </c>
      <c r="Z143" s="68"/>
      <c r="AA143" s="52" t="b">
        <f>INDEX(itemPrepMethods, MATCH(K143, itemNames, 0))="soak"</f>
        <v>0</v>
      </c>
      <c r="AB143" s="67" t="str">
        <f t="shared" ref="AB143:AB144" si="164">IF(AA143, Q143, "")</f>
        <v/>
      </c>
      <c r="AC143" s="67" t="str">
        <f t="shared" ref="AC143:AC144" si="165">IF(AA143, IF(L143 = "", "", L143), "")</f>
        <v/>
      </c>
      <c r="AD143" s="67" t="str">
        <f t="shared" ref="AD143:AD144" si="166">IF(AA143, K143, "")</f>
        <v/>
      </c>
      <c r="AE143" s="67"/>
    </row>
    <row r="144" spans="1:31" x14ac:dyDescent="0.25">
      <c r="A144" s="48" t="s">
        <v>24</v>
      </c>
      <c r="B144" s="61">
        <f t="shared" si="142"/>
        <v>0.75</v>
      </c>
      <c r="C144" s="47" t="str">
        <f>IF(L144="","",L144)</f>
        <v>l</v>
      </c>
      <c r="D144" s="48" t="str">
        <f t="shared" si="155"/>
        <v>vegetable stock</v>
      </c>
      <c r="I144" s="63">
        <v>1</v>
      </c>
      <c r="J144" s="64" t="s">
        <v>64</v>
      </c>
      <c r="K144" s="64" t="s">
        <v>65</v>
      </c>
      <c r="L144" s="65" t="s">
        <v>64</v>
      </c>
      <c r="M144" s="55">
        <f>INDEX(itemGPerQty, MATCH(K144, itemNames, 0))</f>
        <v>0</v>
      </c>
      <c r="N144" s="55">
        <f>INDEX(itemMlPerQty, MATCH(K144, itemNames, 0))</f>
        <v>0</v>
      </c>
      <c r="O144" s="55">
        <f t="shared" si="156"/>
        <v>0</v>
      </c>
      <c r="P144" s="55">
        <f t="shared" si="157"/>
        <v>1</v>
      </c>
      <c r="Q144" s="55">
        <f>MROUND(IF(AND(J144 = "", L144 = ""), I144 * recipe04Scale, IF(ISNA(CONVERT(O144, "kg", L144)), CONVERT(P144 * recipe04Scale, "l", L144), CONVERT(O144 * recipe04Scale, "kg", L144))), roundTo)</f>
        <v>0.75</v>
      </c>
      <c r="R144" s="56">
        <f t="shared" si="158"/>
        <v>0</v>
      </c>
      <c r="S144" s="56">
        <f t="shared" si="159"/>
        <v>0.75</v>
      </c>
      <c r="T144" s="55">
        <f t="shared" si="160"/>
        <v>0</v>
      </c>
      <c r="V144" s="52" t="b">
        <f>INDEX(itemPrepMethods, MATCH(K144, itemNames, 0))="chop"</f>
        <v>0</v>
      </c>
      <c r="W144" s="66" t="str">
        <f t="shared" si="161"/>
        <v/>
      </c>
      <c r="X144" s="67" t="str">
        <f t="shared" si="162"/>
        <v/>
      </c>
      <c r="Y144" s="67" t="str">
        <f t="shared" si="163"/>
        <v/>
      </c>
      <c r="Z144" s="68"/>
      <c r="AA144" s="52" t="b">
        <f>INDEX(itemPrepMethods, MATCH(K144, itemNames, 0))="soak"</f>
        <v>0</v>
      </c>
      <c r="AB144" s="67" t="str">
        <f t="shared" si="164"/>
        <v/>
      </c>
      <c r="AC144" s="67" t="str">
        <f t="shared" si="165"/>
        <v/>
      </c>
      <c r="AD144" s="67" t="str">
        <f t="shared" si="166"/>
        <v/>
      </c>
      <c r="AE144" s="67"/>
    </row>
    <row r="145" spans="1:31" ht="15.75" x14ac:dyDescent="0.25">
      <c r="A145" s="82"/>
      <c r="B145" s="82"/>
      <c r="C145" s="82"/>
      <c r="D145" s="82"/>
      <c r="E145" s="50"/>
      <c r="F145" s="50"/>
      <c r="G145" s="55"/>
      <c r="H145" s="55"/>
      <c r="I145" s="75"/>
      <c r="J145" s="50"/>
      <c r="K145" s="50"/>
      <c r="L145" s="76"/>
      <c r="M145" s="75"/>
      <c r="N145" s="75"/>
      <c r="O145" s="75"/>
      <c r="P145" s="75"/>
      <c r="Q145" s="50"/>
      <c r="R145" s="77"/>
      <c r="S145" s="77"/>
      <c r="T145" s="75"/>
      <c r="U145" s="50"/>
      <c r="W145" s="66"/>
      <c r="X145" s="67"/>
      <c r="Y145" s="67"/>
      <c r="Z145" s="68"/>
      <c r="AB145" s="67"/>
      <c r="AC145" s="67"/>
      <c r="AD145" s="67"/>
      <c r="AE145" s="67"/>
    </row>
    <row r="146" spans="1:31" x14ac:dyDescent="0.25">
      <c r="A146" s="80" t="s">
        <v>319</v>
      </c>
      <c r="B146" s="80"/>
      <c r="C146" s="80"/>
      <c r="D146" s="80"/>
      <c r="E146" s="50"/>
      <c r="F146" s="50"/>
      <c r="G146" s="55"/>
      <c r="H146" s="55"/>
      <c r="I146" s="75"/>
      <c r="J146" s="50"/>
      <c r="K146" s="50"/>
      <c r="L146" s="76"/>
      <c r="M146" s="75"/>
      <c r="N146" s="75"/>
      <c r="O146" s="75"/>
      <c r="P146" s="75"/>
      <c r="Q146" s="50"/>
      <c r="R146" s="77"/>
      <c r="S146" s="77"/>
      <c r="T146" s="75"/>
      <c r="U146" s="50"/>
      <c r="W146" s="66"/>
      <c r="X146" s="67"/>
      <c r="Y146" s="67"/>
      <c r="Z146" s="68"/>
      <c r="AB146" s="67"/>
      <c r="AC146" s="67"/>
      <c r="AD146" s="67"/>
      <c r="AE146" s="67"/>
    </row>
    <row r="147" spans="1:31" x14ac:dyDescent="0.25">
      <c r="A147" s="48" t="s">
        <v>24</v>
      </c>
      <c r="B147" s="61">
        <f t="shared" si="142"/>
        <v>2</v>
      </c>
      <c r="C147" s="47" t="str">
        <f>IF(L147="","",L147)</f>
        <v/>
      </c>
      <c r="D147" s="48" t="str">
        <f t="shared" ref="D147:D148" si="167">_xlfn.CONCAT(K147, U147)</f>
        <v>chopped kumara</v>
      </c>
      <c r="I147" s="63">
        <v>3</v>
      </c>
      <c r="J147" s="64"/>
      <c r="K147" s="64" t="s">
        <v>191</v>
      </c>
      <c r="L147" s="65"/>
      <c r="M147" s="55">
        <f>INDEX(itemGPerQty, MATCH(K147, itemNames, 0))</f>
        <v>0.34</v>
      </c>
      <c r="N147" s="55">
        <f>INDEX(itemMlPerQty, MATCH(K147, itemNames, 0))</f>
        <v>0</v>
      </c>
      <c r="O147" s="55">
        <f t="shared" ref="O147:O148" si="168">IF(J147 = "", I147 * M147, IF(ISNA(CONVERT(I147, J147, "kg")), CONVERT(I147, J147, "l") * IF(N147 &lt;&gt; 0, M147 / N147, 0), CONVERT(I147, J147, "kg")))</f>
        <v>1.02</v>
      </c>
      <c r="P147" s="55">
        <f t="shared" ref="P147:P148" si="169">IF(J147 = "", I147 * N147, IF(ISNA(CONVERT(I147, J147, "l")), CONVERT(I147, J147, "kg") * IF(M147 &lt;&gt; 0, N147 / M147, 0), CONVERT(I147, J147, "l")))</f>
        <v>0</v>
      </c>
      <c r="Q147" s="55">
        <f>MROUND(IF(AND(J147 = "", L147 = ""), I147 * recipe04Scale, IF(ISNA(CONVERT(O147, "kg", L147)), CONVERT(P147 * recipe04Scale, "l", L147), CONVERT(O147 * recipe04Scale, "kg", L147))), roundTo)</f>
        <v>2</v>
      </c>
      <c r="R147" s="56">
        <f t="shared" ref="R147:R148" si="170">IF(L147 = "", Q147 * M147, IF(ISNA(CONVERT(Q147, L147, "kg")), CONVERT(Q147, L147, "l") * IF(N147 &lt;&gt; 0, M147 / N147, 0), CONVERT(Q147, L147, "kg")))</f>
        <v>0.68</v>
      </c>
      <c r="S147" s="56">
        <f t="shared" ref="S147:S148" si="171">IF(R147 = 0, IF(L147 = "", Q147 * N147, IF(ISNA(CONVERT(Q147, L147, "l")), CONVERT(Q147, L147, "kg") * IF(M147 &lt;&gt; 0, N147 / M147, 0), CONVERT(Q147, L147, "l"))), 0)</f>
        <v>0</v>
      </c>
      <c r="T147" s="55">
        <f t="shared" ref="T147:T148" si="172">IF(AND(R147 = 0, S147 = 0, J147 = "", L147 = ""), Q147, 0)</f>
        <v>0</v>
      </c>
      <c r="V147" s="52" t="b">
        <f>INDEX(itemPrepMethods, MATCH(K147, itemNames, 0))="chop"</f>
        <v>1</v>
      </c>
      <c r="W147" s="66">
        <f t="shared" ref="W147:W148" si="173">IF(V147, Q147, "")</f>
        <v>2</v>
      </c>
      <c r="X147" s="67" t="str">
        <f t="shared" ref="X147:X148" si="174">IF(V147, IF(L147 = "", "", L147), "")</f>
        <v/>
      </c>
      <c r="Y147" s="67" t="str">
        <f t="shared" ref="Y147:Y148" si="175">IF(V147, K147, "")</f>
        <v>chopped kumara</v>
      </c>
      <c r="Z147" s="68"/>
      <c r="AA147" s="52" t="b">
        <f>INDEX(itemPrepMethods, MATCH(K147, itemNames, 0))="soak"</f>
        <v>0</v>
      </c>
      <c r="AB147" s="67" t="str">
        <f t="shared" ref="AB147:AB148" si="176">IF(AA147, Q147, "")</f>
        <v/>
      </c>
      <c r="AC147" s="67" t="str">
        <f t="shared" ref="AC147:AC148" si="177">IF(AA147, IF(L147 = "", "", L147), "")</f>
        <v/>
      </c>
      <c r="AD147" s="67" t="str">
        <f t="shared" ref="AD147:AD148" si="178">IF(AA147, K147, "")</f>
        <v/>
      </c>
      <c r="AE147" s="67"/>
    </row>
    <row r="148" spans="1:31" x14ac:dyDescent="0.25">
      <c r="A148" s="48" t="s">
        <v>24</v>
      </c>
      <c r="B148" s="61">
        <f t="shared" si="142"/>
        <v>6</v>
      </c>
      <c r="C148" s="47" t="str">
        <f>IF(L148="","",L148)</f>
        <v/>
      </c>
      <c r="D148" s="48" t="str">
        <f t="shared" si="167"/>
        <v>chopped carrots</v>
      </c>
      <c r="I148" s="63">
        <v>9</v>
      </c>
      <c r="J148" s="64"/>
      <c r="K148" s="64" t="s">
        <v>5</v>
      </c>
      <c r="L148" s="65"/>
      <c r="M148" s="55">
        <f>INDEX(itemGPerQty, MATCH(K148, itemNames, 0))</f>
        <v>0.14833333333333334</v>
      </c>
      <c r="N148" s="55">
        <f>INDEX(itemMlPerQty, MATCH(K148, itemNames, 0))</f>
        <v>0.19999999999999998</v>
      </c>
      <c r="O148" s="55">
        <f t="shared" si="168"/>
        <v>1.3350000000000002</v>
      </c>
      <c r="P148" s="55">
        <f t="shared" si="169"/>
        <v>1.7999999999999998</v>
      </c>
      <c r="Q148" s="55">
        <f>MROUND(IF(AND(J148 = "", L148 = ""), I148 * recipe04Scale, IF(ISNA(CONVERT(O148, "kg", L148)), CONVERT(P148 * recipe04Scale, "l", L148), CONVERT(O148 * recipe04Scale, "kg", L148))), roundTo)</f>
        <v>6</v>
      </c>
      <c r="R148" s="56">
        <f t="shared" si="170"/>
        <v>0.89000000000000012</v>
      </c>
      <c r="S148" s="56">
        <f t="shared" si="171"/>
        <v>0</v>
      </c>
      <c r="T148" s="55">
        <f t="shared" si="172"/>
        <v>0</v>
      </c>
      <c r="V148" s="52" t="b">
        <f>INDEX(itemPrepMethods, MATCH(K148, itemNames, 0))="chop"</f>
        <v>1</v>
      </c>
      <c r="W148" s="66">
        <f t="shared" si="173"/>
        <v>6</v>
      </c>
      <c r="X148" s="67" t="str">
        <f t="shared" si="174"/>
        <v/>
      </c>
      <c r="Y148" s="67" t="str">
        <f t="shared" si="175"/>
        <v>chopped carrots</v>
      </c>
      <c r="Z148" s="68"/>
      <c r="AA148" s="52" t="b">
        <f>INDEX(itemPrepMethods, MATCH(K148, itemNames, 0))="soak"</f>
        <v>0</v>
      </c>
      <c r="AB148" s="67" t="str">
        <f t="shared" si="176"/>
        <v/>
      </c>
      <c r="AC148" s="67" t="str">
        <f t="shared" si="177"/>
        <v/>
      </c>
      <c r="AD148" s="67" t="str">
        <f t="shared" si="178"/>
        <v/>
      </c>
      <c r="AE148" s="67"/>
    </row>
    <row r="149" spans="1:31" ht="15.75" x14ac:dyDescent="0.25">
      <c r="A149" s="82"/>
      <c r="B149" s="82"/>
      <c r="C149" s="82"/>
      <c r="D149" s="82"/>
      <c r="E149" s="50"/>
      <c r="F149" s="50"/>
      <c r="G149" s="55"/>
      <c r="H149" s="55"/>
      <c r="I149" s="75"/>
      <c r="J149" s="50"/>
      <c r="K149" s="50"/>
      <c r="L149" s="76"/>
      <c r="M149" s="75"/>
      <c r="N149" s="75"/>
      <c r="O149" s="75"/>
      <c r="P149" s="75"/>
      <c r="Q149" s="50"/>
      <c r="R149" s="77"/>
      <c r="S149" s="77"/>
      <c r="T149" s="75"/>
      <c r="U149" s="50"/>
      <c r="W149" s="66"/>
      <c r="X149" s="67"/>
      <c r="Y149" s="67"/>
      <c r="Z149" s="68"/>
      <c r="AB149" s="67"/>
      <c r="AC149" s="67"/>
      <c r="AD149" s="67"/>
      <c r="AE149" s="67"/>
    </row>
    <row r="150" spans="1:31" x14ac:dyDescent="0.25">
      <c r="A150" s="80" t="s">
        <v>320</v>
      </c>
      <c r="B150" s="80"/>
      <c r="C150" s="80"/>
      <c r="D150" s="80"/>
      <c r="E150" s="50"/>
      <c r="F150" s="50"/>
      <c r="G150" s="55"/>
      <c r="H150" s="55"/>
      <c r="I150" s="75"/>
      <c r="J150" s="50"/>
      <c r="K150" s="50"/>
      <c r="L150" s="76"/>
      <c r="M150" s="75"/>
      <c r="N150" s="75"/>
      <c r="O150" s="75"/>
      <c r="P150" s="75"/>
      <c r="Q150" s="50"/>
      <c r="R150" s="77"/>
      <c r="S150" s="77"/>
      <c r="T150" s="75"/>
      <c r="U150" s="50"/>
      <c r="W150" s="66"/>
      <c r="X150" s="67"/>
      <c r="Y150" s="67"/>
      <c r="Z150" s="68"/>
      <c r="AB150" s="67"/>
      <c r="AC150" s="67"/>
      <c r="AD150" s="67"/>
      <c r="AE150" s="67"/>
    </row>
    <row r="151" spans="1:31" x14ac:dyDescent="0.25">
      <c r="A151" s="48" t="s">
        <v>24</v>
      </c>
      <c r="B151" s="61">
        <f t="shared" si="142"/>
        <v>0.75</v>
      </c>
      <c r="C151" s="47" t="str">
        <f>IF(L151="","",L151)</f>
        <v/>
      </c>
      <c r="D151" s="48" t="str">
        <f t="shared" ref="D151:D154" si="179">_xlfn.CONCAT(K151, U151)</f>
        <v>chopped cauliflowers</v>
      </c>
      <c r="I151" s="63">
        <v>1.2</v>
      </c>
      <c r="J151" s="64"/>
      <c r="K151" s="64" t="s">
        <v>200</v>
      </c>
      <c r="L151" s="65"/>
      <c r="M151" s="55">
        <f>INDEX(itemGPerQty, MATCH(K151, itemNames, 0))</f>
        <v>0</v>
      </c>
      <c r="N151" s="55">
        <f>INDEX(itemMlPerQty, MATCH(K151, itemNames, 0))</f>
        <v>0</v>
      </c>
      <c r="O151" s="55">
        <f t="shared" ref="O151:O154" si="180">IF(J151 = "", I151 * M151, IF(ISNA(CONVERT(I151, J151, "kg")), CONVERT(I151, J151, "l") * IF(N151 &lt;&gt; 0, M151 / N151, 0), CONVERT(I151, J151, "kg")))</f>
        <v>0</v>
      </c>
      <c r="P151" s="55">
        <f t="shared" ref="P151:P154" si="181">IF(J151 = "", I151 * N151, IF(ISNA(CONVERT(I151, J151, "l")), CONVERT(I151, J151, "kg") * IF(M151 &lt;&gt; 0, N151 / M151, 0), CONVERT(I151, J151, "l")))</f>
        <v>0</v>
      </c>
      <c r="Q151" s="55">
        <f>MROUND(IF(AND(J151 = "", L151 = ""), I151 * recipe04Scale, IF(ISNA(CONVERT(O151, "kg", L151)), CONVERT(P151 * recipe04Scale, "l", L151), CONVERT(O151 * recipe04Scale, "kg", L151))), roundTo)</f>
        <v>0.75</v>
      </c>
      <c r="R151" s="56">
        <f t="shared" ref="R151:R154" si="182">IF(L151 = "", Q151 * M151, IF(ISNA(CONVERT(Q151, L151, "kg")), CONVERT(Q151, L151, "l") * IF(N151 &lt;&gt; 0, M151 / N151, 0), CONVERT(Q151, L151, "kg")))</f>
        <v>0</v>
      </c>
      <c r="S151" s="56">
        <f t="shared" ref="S151:S154" si="183">IF(R151 = 0, IF(L151 = "", Q151 * N151, IF(ISNA(CONVERT(Q151, L151, "l")), CONVERT(Q151, L151, "kg") * IF(M151 &lt;&gt; 0, N151 / M151, 0), CONVERT(Q151, L151, "l"))), 0)</f>
        <v>0</v>
      </c>
      <c r="T151" s="55">
        <f t="shared" ref="T151:T154" si="184">IF(AND(R151 = 0, S151 = 0, J151 = "", L151 = ""), Q151, 0)</f>
        <v>0.75</v>
      </c>
      <c r="V151" s="52" t="b">
        <f>INDEX(itemPrepMethods, MATCH(K151, itemNames, 0))="chop"</f>
        <v>1</v>
      </c>
      <c r="W151" s="66">
        <f t="shared" ref="W151:W154" si="185">IF(V151, Q151, "")</f>
        <v>0.75</v>
      </c>
      <c r="X151" s="67" t="str">
        <f t="shared" ref="X151:X154" si="186">IF(V151, IF(L151 = "", "", L151), "")</f>
        <v/>
      </c>
      <c r="Y151" s="67" t="str">
        <f t="shared" ref="Y151:Y154" si="187">IF(V151, K151, "")</f>
        <v>chopped cauliflowers</v>
      </c>
      <c r="Z151" s="68"/>
      <c r="AA151" s="52" t="b">
        <f>INDEX(itemPrepMethods, MATCH(K151, itemNames, 0))="soak"</f>
        <v>0</v>
      </c>
      <c r="AB151" s="67" t="str">
        <f t="shared" ref="AB151:AB154" si="188">IF(AA151, Q151, "")</f>
        <v/>
      </c>
      <c r="AC151" s="67" t="str">
        <f t="shared" ref="AC151:AC154" si="189">IF(AA151, IF(L151 = "", "", L151), "")</f>
        <v/>
      </c>
      <c r="AD151" s="67" t="str">
        <f t="shared" ref="AD151:AD154" si="190">IF(AA151, K151, "")</f>
        <v/>
      </c>
      <c r="AE151" s="67"/>
    </row>
    <row r="152" spans="1:31" x14ac:dyDescent="0.25">
      <c r="A152" s="48" t="s">
        <v>24</v>
      </c>
      <c r="B152" s="61">
        <f t="shared" si="142"/>
        <v>5.25</v>
      </c>
      <c r="C152" s="47" t="str">
        <f>IF(L152="","",L152)</f>
        <v/>
      </c>
      <c r="D152" s="48" t="str">
        <f t="shared" si="179"/>
        <v>sliced zucchini</v>
      </c>
      <c r="I152" s="63">
        <v>8</v>
      </c>
      <c r="J152" s="64"/>
      <c r="K152" s="64" t="s">
        <v>120</v>
      </c>
      <c r="L152" s="65"/>
      <c r="M152" s="55">
        <f>INDEX(itemGPerQty, MATCH(K152, itemNames, 0))</f>
        <v>0</v>
      </c>
      <c r="N152" s="55">
        <f>INDEX(itemMlPerQty, MATCH(K152, itemNames, 0))</f>
        <v>0</v>
      </c>
      <c r="O152" s="55">
        <f t="shared" si="180"/>
        <v>0</v>
      </c>
      <c r="P152" s="55">
        <f t="shared" si="181"/>
        <v>0</v>
      </c>
      <c r="Q152" s="55">
        <f>MROUND(IF(AND(J152 = "", L152 = ""), I152 * recipe04Scale, IF(ISNA(CONVERT(O152, "kg", L152)), CONVERT(P152 * recipe04Scale, "l", L152), CONVERT(O152 * recipe04Scale, "kg", L152))), roundTo)</f>
        <v>5.25</v>
      </c>
      <c r="R152" s="56">
        <f t="shared" si="182"/>
        <v>0</v>
      </c>
      <c r="S152" s="56">
        <f t="shared" si="183"/>
        <v>0</v>
      </c>
      <c r="T152" s="55">
        <f t="shared" si="184"/>
        <v>5.25</v>
      </c>
      <c r="V152" s="52" t="b">
        <f>INDEX(itemPrepMethods, MATCH(K152, itemNames, 0))="chop"</f>
        <v>1</v>
      </c>
      <c r="W152" s="66">
        <f t="shared" si="185"/>
        <v>5.25</v>
      </c>
      <c r="X152" s="67" t="str">
        <f t="shared" si="186"/>
        <v/>
      </c>
      <c r="Y152" s="67" t="str">
        <f t="shared" si="187"/>
        <v>sliced zucchini</v>
      </c>
      <c r="Z152" s="68"/>
      <c r="AA152" s="52" t="b">
        <f>INDEX(itemPrepMethods, MATCH(K152, itemNames, 0))="soak"</f>
        <v>0</v>
      </c>
      <c r="AB152" s="67" t="str">
        <f t="shared" si="188"/>
        <v/>
      </c>
      <c r="AC152" s="67" t="str">
        <f t="shared" si="189"/>
        <v/>
      </c>
      <c r="AD152" s="67" t="str">
        <f t="shared" si="190"/>
        <v/>
      </c>
      <c r="AE152" s="67"/>
    </row>
    <row r="153" spans="1:31" x14ac:dyDescent="0.25">
      <c r="A153" s="48" t="s">
        <v>24</v>
      </c>
      <c r="B153" s="61">
        <f t="shared" si="142"/>
        <v>7.25</v>
      </c>
      <c r="C153" s="47" t="str">
        <f>IF(L153="","",L153)</f>
        <v/>
      </c>
      <c r="D153" s="48" t="str">
        <f t="shared" si="179"/>
        <v>sliced silverbeet leaves</v>
      </c>
      <c r="I153" s="63">
        <v>11</v>
      </c>
      <c r="J153" s="64"/>
      <c r="K153" s="64" t="s">
        <v>122</v>
      </c>
      <c r="L153" s="65"/>
      <c r="M153" s="55">
        <f>INDEX(itemGPerQty, MATCH(K153, itemNames, 0))</f>
        <v>0</v>
      </c>
      <c r="N153" s="55">
        <f>INDEX(itemMlPerQty, MATCH(K153, itemNames, 0))</f>
        <v>0</v>
      </c>
      <c r="O153" s="55">
        <f t="shared" si="180"/>
        <v>0</v>
      </c>
      <c r="P153" s="55">
        <f t="shared" si="181"/>
        <v>0</v>
      </c>
      <c r="Q153" s="55">
        <f>MROUND(IF(AND(J153 = "", L153 = ""), I153 * recipe04Scale, IF(ISNA(CONVERT(O153, "kg", L153)), CONVERT(P153 * recipe04Scale, "l", L153), CONVERT(O153 * recipe04Scale, "kg", L153))), roundTo)</f>
        <v>7.25</v>
      </c>
      <c r="R153" s="56">
        <f t="shared" si="182"/>
        <v>0</v>
      </c>
      <c r="S153" s="56">
        <f t="shared" si="183"/>
        <v>0</v>
      </c>
      <c r="T153" s="55">
        <f t="shared" si="184"/>
        <v>7.25</v>
      </c>
      <c r="V153" s="52" t="b">
        <f>INDEX(itemPrepMethods, MATCH(K153, itemNames, 0))="chop"</f>
        <v>1</v>
      </c>
      <c r="W153" s="66">
        <f t="shared" si="185"/>
        <v>7.25</v>
      </c>
      <c r="X153" s="67" t="str">
        <f t="shared" si="186"/>
        <v/>
      </c>
      <c r="Y153" s="67" t="str">
        <f t="shared" si="187"/>
        <v>sliced silverbeet leaves</v>
      </c>
      <c r="Z153" s="68"/>
      <c r="AA153" s="52" t="b">
        <f>INDEX(itemPrepMethods, MATCH(K153, itemNames, 0))="soak"</f>
        <v>0</v>
      </c>
      <c r="AB153" s="67" t="str">
        <f t="shared" si="188"/>
        <v/>
      </c>
      <c r="AC153" s="67" t="str">
        <f t="shared" si="189"/>
        <v/>
      </c>
      <c r="AD153" s="67" t="str">
        <f t="shared" si="190"/>
        <v/>
      </c>
      <c r="AE153" s="67"/>
    </row>
    <row r="154" spans="1:31" x14ac:dyDescent="0.25">
      <c r="A154" s="48" t="s">
        <v>24</v>
      </c>
      <c r="B154" s="61">
        <f t="shared" si="142"/>
        <v>0.75</v>
      </c>
      <c r="C154" s="47" t="str">
        <f>IF(L154="","",L154)</f>
        <v>tbs</v>
      </c>
      <c r="D154" s="48" t="str">
        <f t="shared" si="179"/>
        <v>salt</v>
      </c>
      <c r="I154" s="63">
        <v>1.1000000000000001</v>
      </c>
      <c r="J154" s="64" t="s">
        <v>17</v>
      </c>
      <c r="K154" s="64" t="s">
        <v>12</v>
      </c>
      <c r="L154" s="65" t="s">
        <v>17</v>
      </c>
      <c r="M154" s="55">
        <f>INDEX(itemGPerQty, MATCH(K154, itemNames, 0))</f>
        <v>2.5000000000000001E-2</v>
      </c>
      <c r="N154" s="55">
        <f>INDEX(itemMlPerQty, MATCH(K154, itemNames, 0))</f>
        <v>2.2180100000000001E-2</v>
      </c>
      <c r="O154" s="55">
        <f t="shared" si="180"/>
        <v>1.8333372324037089E-2</v>
      </c>
      <c r="P154" s="55">
        <f t="shared" si="181"/>
        <v>1.6265441259374999E-2</v>
      </c>
      <c r="Q154" s="55">
        <f>MROUND(IF(AND(J154 = "", L154 = ""), I154 * recipe04Scale, IF(ISNA(CONVERT(O154, "kg", L154)), CONVERT(P154 * recipe04Scale, "l", L154), CONVERT(O154 * recipe04Scale, "kg", L154))), roundTo)</f>
        <v>0.75</v>
      </c>
      <c r="R154" s="56">
        <f t="shared" si="182"/>
        <v>1.2500026584570742E-2</v>
      </c>
      <c r="S154" s="56">
        <f t="shared" si="183"/>
        <v>0</v>
      </c>
      <c r="T154" s="55">
        <f t="shared" si="184"/>
        <v>0</v>
      </c>
      <c r="V154" s="52" t="b">
        <f>INDEX(itemPrepMethods, MATCH(K154, itemNames, 0))="chop"</f>
        <v>0</v>
      </c>
      <c r="W154" s="66" t="str">
        <f t="shared" si="185"/>
        <v/>
      </c>
      <c r="X154" s="67" t="str">
        <f t="shared" si="186"/>
        <v/>
      </c>
      <c r="Y154" s="67" t="str">
        <f t="shared" si="187"/>
        <v/>
      </c>
      <c r="Z154" s="68"/>
      <c r="AA154" s="52" t="b">
        <f>INDEX(itemPrepMethods, MATCH(K154, itemNames, 0))="soak"</f>
        <v>0</v>
      </c>
      <c r="AB154" s="67" t="str">
        <f t="shared" si="188"/>
        <v/>
      </c>
      <c r="AC154" s="67" t="str">
        <f t="shared" si="189"/>
        <v/>
      </c>
      <c r="AD154" s="67" t="str">
        <f t="shared" si="190"/>
        <v/>
      </c>
      <c r="AE154" s="67"/>
    </row>
    <row r="155" spans="1:31" ht="15.75" x14ac:dyDescent="0.25">
      <c r="A155" s="82"/>
      <c r="B155" s="82"/>
      <c r="C155" s="82"/>
      <c r="D155" s="82"/>
      <c r="E155" s="50"/>
      <c r="F155" s="50"/>
      <c r="G155" s="55"/>
      <c r="H155" s="55"/>
      <c r="I155" s="75"/>
      <c r="J155" s="50"/>
      <c r="K155" s="50"/>
      <c r="L155" s="76"/>
      <c r="M155" s="75"/>
      <c r="N155" s="75"/>
      <c r="O155" s="75"/>
      <c r="P155" s="75"/>
      <c r="Q155" s="50"/>
      <c r="R155" s="77"/>
      <c r="S155" s="77"/>
      <c r="T155" s="75"/>
      <c r="U155" s="50"/>
      <c r="W155" s="66"/>
      <c r="X155" s="67"/>
      <c r="Y155" s="67"/>
      <c r="Z155" s="68"/>
      <c r="AB155" s="67"/>
      <c r="AC155" s="67"/>
      <c r="AD155" s="67"/>
      <c r="AE155" s="67"/>
    </row>
    <row r="156" spans="1:31" x14ac:dyDescent="0.25">
      <c r="A156" s="80" t="s">
        <v>321</v>
      </c>
      <c r="B156" s="80"/>
      <c r="C156" s="80"/>
      <c r="D156" s="80"/>
      <c r="E156" s="50"/>
      <c r="F156" s="50"/>
      <c r="G156" s="55"/>
      <c r="H156" s="55"/>
      <c r="I156" s="75"/>
      <c r="J156" s="50"/>
      <c r="K156" s="50"/>
      <c r="L156" s="76"/>
      <c r="M156" s="75"/>
      <c r="N156" s="75"/>
      <c r="O156" s="75"/>
      <c r="P156" s="75"/>
      <c r="Q156" s="50"/>
      <c r="R156" s="77"/>
      <c r="S156" s="77"/>
      <c r="T156" s="75"/>
      <c r="U156" s="50"/>
      <c r="W156" s="66"/>
      <c r="X156" s="67"/>
      <c r="Y156" s="67"/>
      <c r="Z156" s="68"/>
      <c r="AB156" s="67"/>
      <c r="AC156" s="67"/>
      <c r="AD156" s="67"/>
      <c r="AE156" s="67"/>
    </row>
    <row r="157" spans="1:31" x14ac:dyDescent="0.25">
      <c r="A157" s="48" t="s">
        <v>24</v>
      </c>
      <c r="B157" s="61">
        <f t="shared" si="142"/>
        <v>1.25</v>
      </c>
      <c r="C157" s="47" t="str">
        <f>IF(L157="","",L157)</f>
        <v/>
      </c>
      <c r="D157" s="48" t="str">
        <f t="shared" ref="D157:D161" si="191">_xlfn.CONCAT(K157, U157)</f>
        <v>tins coconut cream</v>
      </c>
      <c r="I157" s="63">
        <v>2</v>
      </c>
      <c r="J157" s="64"/>
      <c r="K157" s="64" t="s">
        <v>121</v>
      </c>
      <c r="L157" s="65"/>
      <c r="M157" s="55">
        <f>INDEX(itemGPerQty, MATCH(K157, itemNames, 0))</f>
        <v>0</v>
      </c>
      <c r="N157" s="55">
        <f>INDEX(itemMlPerQty, MATCH(K157, itemNames, 0))</f>
        <v>0</v>
      </c>
      <c r="O157" s="55">
        <f t="shared" ref="O157:O158" si="192">IF(J157 = "", I157 * M157, IF(ISNA(CONVERT(I157, J157, "kg")), CONVERT(I157, J157, "l") * IF(N157 &lt;&gt; 0, M157 / N157, 0), CONVERT(I157, J157, "kg")))</f>
        <v>0</v>
      </c>
      <c r="P157" s="55">
        <f t="shared" ref="P157:P158" si="193">IF(J157 = "", I157 * N157, IF(ISNA(CONVERT(I157, J157, "l")), CONVERT(I157, J157, "kg") * IF(M157 &lt;&gt; 0, N157 / M157, 0), CONVERT(I157, J157, "l")))</f>
        <v>0</v>
      </c>
      <c r="Q157" s="55">
        <f>MROUND(IF(AND(J157 = "", L157 = ""), I157 * recipe04Scale, IF(ISNA(CONVERT(O157, "kg", L157)), CONVERT(P157 * recipe04Scale, "l", L157), CONVERT(O157 * recipe04Scale, "kg", L157))), roundTo)</f>
        <v>1.25</v>
      </c>
      <c r="R157" s="56">
        <f t="shared" ref="R157:R158" si="194">IF(L157 = "", Q157 * M157, IF(ISNA(CONVERT(Q157, L157, "kg")), CONVERT(Q157, L157, "l") * IF(N157 &lt;&gt; 0, M157 / N157, 0), CONVERT(Q157, L157, "kg")))</f>
        <v>0</v>
      </c>
      <c r="S157" s="56">
        <f t="shared" ref="S157:S158" si="195">IF(R157 = 0, IF(L157 = "", Q157 * N157, IF(ISNA(CONVERT(Q157, L157, "l")), CONVERT(Q157, L157, "kg") * IF(M157 &lt;&gt; 0, N157 / M157, 0), CONVERT(Q157, L157, "l"))), 0)</f>
        <v>0</v>
      </c>
      <c r="T157" s="55">
        <f t="shared" ref="T157:T158" si="196">IF(AND(R157 = 0, S157 = 0, J157 = "", L157 = ""), Q157, 0)</f>
        <v>1.25</v>
      </c>
      <c r="V157" s="52" t="b">
        <f>INDEX(itemPrepMethods, MATCH(K157, itemNames, 0))="chop"</f>
        <v>0</v>
      </c>
      <c r="W157" s="66" t="str">
        <f t="shared" ref="W157:W161" si="197">IF(V157, Q157, "")</f>
        <v/>
      </c>
      <c r="X157" s="67" t="str">
        <f t="shared" ref="X157:X161" si="198">IF(V157, IF(L157 = "", "", L157), "")</f>
        <v/>
      </c>
      <c r="Y157" s="67" t="str">
        <f t="shared" ref="Y157:Y161" si="199">IF(V157, K157, "")</f>
        <v/>
      </c>
      <c r="Z157" s="68"/>
      <c r="AA157" s="52" t="b">
        <f>INDEX(itemPrepMethods, MATCH(K157, itemNames, 0))="soak"</f>
        <v>0</v>
      </c>
      <c r="AB157" s="67" t="str">
        <f t="shared" ref="AB157:AB161" si="200">IF(AA157, Q157, "")</f>
        <v/>
      </c>
      <c r="AC157" s="67" t="str">
        <f t="shared" ref="AC157:AC161" si="201">IF(AA157, IF(L157 = "", "", L157), "")</f>
        <v/>
      </c>
      <c r="AD157" s="67" t="str">
        <f t="shared" ref="AD157:AD161" si="202">IF(AA157, K157, "")</f>
        <v/>
      </c>
      <c r="AE157" s="67"/>
    </row>
    <row r="158" spans="1:31" x14ac:dyDescent="0.25">
      <c r="A158" s="48" t="s">
        <v>24</v>
      </c>
      <c r="B158" s="61">
        <f t="shared" si="142"/>
        <v>4</v>
      </c>
      <c r="C158" s="47" t="str">
        <f>IF(L158="","",L158)</f>
        <v/>
      </c>
      <c r="D158" s="48" t="str">
        <f t="shared" si="191"/>
        <v>tins chickpeas. Rinse and drain first</v>
      </c>
      <c r="I158" s="63">
        <v>6</v>
      </c>
      <c r="J158" s="63"/>
      <c r="K158" s="63" t="s">
        <v>95</v>
      </c>
      <c r="L158" s="65"/>
      <c r="M158" s="55">
        <f>INDEX(itemGPerQty, MATCH(K158, itemNames, 0))</f>
        <v>0</v>
      </c>
      <c r="N158" s="55">
        <f>INDEX(itemMlPerQty, MATCH(K158, itemNames, 0))</f>
        <v>0</v>
      </c>
      <c r="O158" s="55">
        <f t="shared" si="192"/>
        <v>0</v>
      </c>
      <c r="P158" s="55">
        <f t="shared" si="193"/>
        <v>0</v>
      </c>
      <c r="Q158" s="55">
        <f>MROUND(IF(AND(J158 = "", L158 = ""), I158 * recipe04Scale, IF(ISNA(CONVERT(O158, "kg", L158)), CONVERT(P158 * recipe04Scale, "l", L158), CONVERT(O158 * recipe04Scale, "kg", L158))), roundTo)</f>
        <v>4</v>
      </c>
      <c r="R158" s="56">
        <f t="shared" si="194"/>
        <v>0</v>
      </c>
      <c r="S158" s="56">
        <f t="shared" si="195"/>
        <v>0</v>
      </c>
      <c r="T158" s="55">
        <f t="shared" si="196"/>
        <v>4</v>
      </c>
      <c r="U158" s="52" t="s">
        <v>315</v>
      </c>
      <c r="V158" s="52" t="b">
        <f>INDEX(itemPrepMethods, MATCH(K158, itemNames, 0))="chop"</f>
        <v>0</v>
      </c>
      <c r="W158" s="66" t="str">
        <f t="shared" si="197"/>
        <v/>
      </c>
      <c r="X158" s="67" t="str">
        <f t="shared" si="198"/>
        <v/>
      </c>
      <c r="Y158" s="67" t="str">
        <f t="shared" si="199"/>
        <v/>
      </c>
      <c r="Z158" s="68"/>
      <c r="AA158" s="52" t="b">
        <f>INDEX(itemPrepMethods, MATCH(K158, itemNames, 0))="soak"</f>
        <v>0</v>
      </c>
      <c r="AB158" s="67" t="str">
        <f t="shared" si="200"/>
        <v/>
      </c>
      <c r="AC158" s="67" t="str">
        <f t="shared" si="201"/>
        <v/>
      </c>
      <c r="AD158" s="67" t="str">
        <f t="shared" si="202"/>
        <v/>
      </c>
      <c r="AE158" s="67"/>
    </row>
    <row r="159" spans="1:31" x14ac:dyDescent="0.25">
      <c r="A159" s="48" t="s">
        <v>24</v>
      </c>
      <c r="B159" s="61"/>
      <c r="C159" s="47" t="str">
        <f>IF(L159="","",L159)</f>
        <v/>
      </c>
      <c r="D159" s="48" t="str">
        <f t="shared" si="191"/>
        <v>water, if required</v>
      </c>
      <c r="I159" s="55"/>
      <c r="K159" s="64" t="s">
        <v>51</v>
      </c>
      <c r="L159" s="52"/>
      <c r="M159" s="52"/>
      <c r="N159" s="52"/>
      <c r="O159" s="52"/>
      <c r="P159" s="52"/>
      <c r="U159" s="52" t="s">
        <v>278</v>
      </c>
      <c r="V159" s="52" t="b">
        <f>INDEX(itemPrepMethods, MATCH(K159, itemNames, 0))="chop"</f>
        <v>0</v>
      </c>
      <c r="W159" s="66" t="str">
        <f t="shared" si="197"/>
        <v/>
      </c>
      <c r="X159" s="67" t="str">
        <f t="shared" si="198"/>
        <v/>
      </c>
      <c r="Y159" s="67" t="str">
        <f t="shared" si="199"/>
        <v/>
      </c>
      <c r="Z159" s="68"/>
      <c r="AA159" s="52" t="b">
        <f>INDEX(itemPrepMethods, MATCH(K159, itemNames, 0))="soak"</f>
        <v>0</v>
      </c>
      <c r="AB159" s="67" t="str">
        <f t="shared" si="200"/>
        <v/>
      </c>
      <c r="AC159" s="67" t="str">
        <f t="shared" si="201"/>
        <v/>
      </c>
      <c r="AD159" s="67" t="str">
        <f t="shared" si="202"/>
        <v/>
      </c>
      <c r="AE159" s="67"/>
    </row>
    <row r="160" spans="1:31" x14ac:dyDescent="0.25">
      <c r="A160" s="48" t="s">
        <v>24</v>
      </c>
      <c r="B160" s="61"/>
      <c r="C160" s="47" t="str">
        <f>IF(L160="","",L160)</f>
        <v/>
      </c>
      <c r="D160" s="48" t="str">
        <f t="shared" si="191"/>
        <v>salt, to taste</v>
      </c>
      <c r="I160" s="55"/>
      <c r="K160" s="64" t="s">
        <v>12</v>
      </c>
      <c r="L160" s="52"/>
      <c r="M160" s="52"/>
      <c r="N160" s="52"/>
      <c r="O160" s="52"/>
      <c r="P160" s="52"/>
      <c r="U160" s="52" t="s">
        <v>277</v>
      </c>
      <c r="V160" s="52" t="b">
        <f>INDEX(itemPrepMethods, MATCH(K160, itemNames, 0))="chop"</f>
        <v>0</v>
      </c>
      <c r="W160" s="66" t="str">
        <f t="shared" si="197"/>
        <v/>
      </c>
      <c r="X160" s="67" t="str">
        <f t="shared" si="198"/>
        <v/>
      </c>
      <c r="Y160" s="67" t="str">
        <f t="shared" si="199"/>
        <v/>
      </c>
      <c r="Z160" s="68"/>
      <c r="AA160" s="52" t="b">
        <f>INDEX(itemPrepMethods, MATCH(K160, itemNames, 0))="soak"</f>
        <v>0</v>
      </c>
      <c r="AB160" s="67" t="str">
        <f t="shared" si="200"/>
        <v/>
      </c>
      <c r="AC160" s="67" t="str">
        <f t="shared" si="201"/>
        <v/>
      </c>
      <c r="AD160" s="67" t="str">
        <f t="shared" si="202"/>
        <v/>
      </c>
      <c r="AE160" s="67"/>
    </row>
    <row r="161" spans="1:31" x14ac:dyDescent="0.25">
      <c r="A161" s="48" t="s">
        <v>24</v>
      </c>
      <c r="B161" s="61"/>
      <c r="C161" s="47" t="str">
        <f>IF(L161="","",L161)</f>
        <v/>
      </c>
      <c r="D161" s="48" t="str">
        <f t="shared" si="191"/>
        <v>ground black pepper, to taste</v>
      </c>
      <c r="I161" s="55"/>
      <c r="K161" s="64" t="s">
        <v>89</v>
      </c>
      <c r="L161" s="52"/>
      <c r="M161" s="52"/>
      <c r="N161" s="52"/>
      <c r="O161" s="52"/>
      <c r="P161" s="52"/>
      <c r="U161" s="52" t="s">
        <v>277</v>
      </c>
      <c r="V161" s="52" t="b">
        <f>INDEX(itemPrepMethods, MATCH(K161, itemNames, 0))="chop"</f>
        <v>0</v>
      </c>
      <c r="W161" s="66" t="str">
        <f t="shared" si="197"/>
        <v/>
      </c>
      <c r="X161" s="67" t="str">
        <f t="shared" si="198"/>
        <v/>
      </c>
      <c r="Y161" s="67" t="str">
        <f t="shared" si="199"/>
        <v/>
      </c>
      <c r="Z161" s="68"/>
      <c r="AA161" s="52" t="b">
        <f>INDEX(itemPrepMethods, MATCH(K161, itemNames, 0))="soak"</f>
        <v>0</v>
      </c>
      <c r="AB161" s="67" t="str">
        <f t="shared" si="200"/>
        <v/>
      </c>
      <c r="AC161" s="67" t="str">
        <f t="shared" si="201"/>
        <v/>
      </c>
      <c r="AD161" s="67" t="str">
        <f t="shared" si="202"/>
        <v/>
      </c>
      <c r="AE161" s="67"/>
    </row>
    <row r="162" spans="1:31" ht="15.75" x14ac:dyDescent="0.25">
      <c r="A162" s="82"/>
      <c r="B162" s="82"/>
      <c r="C162" s="82"/>
      <c r="D162" s="82"/>
      <c r="E162" s="50"/>
      <c r="F162" s="50"/>
      <c r="G162" s="55"/>
      <c r="H162" s="55"/>
      <c r="I162" s="75"/>
      <c r="J162" s="50"/>
      <c r="K162" s="50"/>
      <c r="L162" s="76"/>
      <c r="M162" s="75"/>
      <c r="N162" s="75"/>
      <c r="O162" s="75"/>
      <c r="P162" s="75"/>
      <c r="Q162" s="50"/>
      <c r="R162" s="77"/>
      <c r="S162" s="77"/>
      <c r="T162" s="75"/>
      <c r="U162" s="50"/>
    </row>
    <row r="163" spans="1:31" x14ac:dyDescent="0.25">
      <c r="A163" s="80" t="s">
        <v>322</v>
      </c>
      <c r="B163" s="80"/>
      <c r="C163" s="80"/>
      <c r="D163" s="80"/>
      <c r="E163" s="50"/>
      <c r="F163" s="50"/>
      <c r="G163" s="55"/>
      <c r="H163" s="55"/>
      <c r="I163" s="75"/>
      <c r="J163" s="50"/>
      <c r="K163" s="50"/>
      <c r="L163" s="76"/>
      <c r="M163" s="75"/>
      <c r="N163" s="75"/>
      <c r="O163" s="75"/>
      <c r="P163" s="75"/>
      <c r="Q163" s="50"/>
      <c r="R163" s="77"/>
      <c r="S163" s="77"/>
      <c r="T163" s="75"/>
      <c r="U163" s="50"/>
    </row>
    <row r="164" spans="1:31" ht="15.75" x14ac:dyDescent="0.25">
      <c r="A164" s="81" t="s">
        <v>32</v>
      </c>
      <c r="B164" s="81"/>
      <c r="C164" s="81"/>
      <c r="D164" s="81"/>
      <c r="E164" s="51" t="s">
        <v>149</v>
      </c>
      <c r="F164" s="84" t="s">
        <v>91</v>
      </c>
      <c r="G164" s="84"/>
      <c r="H164" s="55"/>
    </row>
    <row r="165" spans="1:31" ht="15.75" x14ac:dyDescent="0.25">
      <c r="A165" s="81" t="s">
        <v>323</v>
      </c>
      <c r="B165" s="81"/>
      <c r="C165" s="81"/>
      <c r="D165" s="81"/>
      <c r="E165" s="50" t="s">
        <v>62</v>
      </c>
      <c r="F165" s="55">
        <v>15</v>
      </c>
      <c r="G165" s="55"/>
      <c r="H165" s="55"/>
      <c r="I165" s="75" t="s">
        <v>60</v>
      </c>
      <c r="J165" s="50" t="s">
        <v>61</v>
      </c>
      <c r="K165" s="50" t="s">
        <v>20</v>
      </c>
      <c r="L165" s="76" t="s">
        <v>59</v>
      </c>
      <c r="M165" s="75" t="s">
        <v>163</v>
      </c>
      <c r="N165" s="75" t="s">
        <v>164</v>
      </c>
      <c r="O165" s="75" t="s">
        <v>165</v>
      </c>
      <c r="P165" s="75" t="s">
        <v>166</v>
      </c>
      <c r="Q165" s="50" t="s">
        <v>259</v>
      </c>
      <c r="R165" s="77" t="s">
        <v>125</v>
      </c>
      <c r="S165" s="77" t="s">
        <v>126</v>
      </c>
      <c r="T165" s="75" t="s">
        <v>124</v>
      </c>
      <c r="U165" s="50" t="s">
        <v>25</v>
      </c>
      <c r="V165" s="50" t="s">
        <v>271</v>
      </c>
      <c r="W165" s="70" t="s">
        <v>268</v>
      </c>
      <c r="X165" s="50" t="s">
        <v>269</v>
      </c>
      <c r="Y165" s="50" t="s">
        <v>270</v>
      </c>
      <c r="Z165" s="49"/>
      <c r="AA165" s="50" t="s">
        <v>272</v>
      </c>
      <c r="AB165" s="50" t="s">
        <v>273</v>
      </c>
      <c r="AC165" s="50" t="s">
        <v>274</v>
      </c>
      <c r="AD165" s="50" t="s">
        <v>275</v>
      </c>
      <c r="AE165" s="50"/>
    </row>
    <row r="166" spans="1:31" ht="15.75" thickBot="1" x14ac:dyDescent="0.3">
      <c r="A166" s="80"/>
      <c r="B166" s="80"/>
      <c r="C166" s="80"/>
      <c r="D166" s="80"/>
      <c r="E166" s="50" t="s">
        <v>63</v>
      </c>
      <c r="F166" s="55">
        <v>10</v>
      </c>
      <c r="G166" s="55"/>
      <c r="H166" s="55"/>
      <c r="I166" s="75"/>
      <c r="J166" s="50"/>
      <c r="K166" s="50"/>
      <c r="L166" s="76"/>
      <c r="M166" s="75"/>
      <c r="N166" s="75"/>
      <c r="O166" s="75"/>
      <c r="P166" s="75"/>
      <c r="Q166" s="50"/>
      <c r="R166" s="77"/>
      <c r="S166" s="77"/>
      <c r="T166" s="75"/>
      <c r="U166" s="50"/>
      <c r="V166" s="50"/>
      <c r="W166" s="70"/>
      <c r="X166" s="50"/>
      <c r="Y166" s="50"/>
      <c r="Z166" s="49"/>
      <c r="AA166" s="50"/>
      <c r="AB166" s="50"/>
      <c r="AC166" s="50"/>
      <c r="AD166" s="50"/>
      <c r="AE166" s="50"/>
    </row>
    <row r="167" spans="1:31" ht="15.75" thickBot="1" x14ac:dyDescent="0.3">
      <c r="A167" s="80" t="s">
        <v>324</v>
      </c>
      <c r="B167" s="80"/>
      <c r="C167" s="80"/>
      <c r="D167" s="80"/>
      <c r="E167" s="50" t="s">
        <v>19</v>
      </c>
      <c r="F167" s="59">
        <f>F166/F165</f>
        <v>0.66666666666666663</v>
      </c>
      <c r="G167" s="60" t="s">
        <v>169</v>
      </c>
      <c r="H167" s="62"/>
      <c r="I167" s="55"/>
    </row>
    <row r="168" spans="1:31" x14ac:dyDescent="0.25">
      <c r="A168" s="48" t="s">
        <v>24</v>
      </c>
      <c r="B168" s="61">
        <f>Q168</f>
        <v>3</v>
      </c>
      <c r="C168" s="47" t="str">
        <f>IF(L168="","",L168)</f>
        <v>l</v>
      </c>
      <c r="D168" s="48" t="str">
        <f>_xlfn.CONCAT(K168, U168)</f>
        <v>vegetable stock</v>
      </c>
      <c r="I168" s="63">
        <v>4.5</v>
      </c>
      <c r="J168" s="64" t="s">
        <v>64</v>
      </c>
      <c r="K168" s="64" t="s">
        <v>65</v>
      </c>
      <c r="L168" s="65" t="s">
        <v>64</v>
      </c>
      <c r="M168" s="55">
        <f>INDEX(itemGPerQty, MATCH(K168, itemNames, 0))</f>
        <v>0</v>
      </c>
      <c r="N168" s="55">
        <f>INDEX(itemMlPerQty, MATCH(K168, itemNames, 0))</f>
        <v>0</v>
      </c>
      <c r="O168" s="55">
        <f>IF(J168 = "", I168 * M168, IF(ISNA(CONVERT(I168, J168, "kg")), CONVERT(I168, J168, "l") * IF(N168 &lt;&gt; 0, M168 / N168, 0), CONVERT(I168, J168, "kg")))</f>
        <v>0</v>
      </c>
      <c r="P168" s="55">
        <f>IF(J168 = "", I168 * N168, IF(ISNA(CONVERT(I168, J168, "l")), CONVERT(I168, J168, "kg") * IF(M168 &lt;&gt; 0, N168 / M168, 0), CONVERT(I168, J168, "l")))</f>
        <v>4.5</v>
      </c>
      <c r="Q168" s="55">
        <f>MROUND(IF(AND(J168 = "", L168 = ""), I168 * recipe05Scale, IF(ISNA(CONVERT(O168, "kg", L168)), CONVERT(P168 * recipe05Scale, "l", L168), CONVERT(O168 * recipe05Scale, "kg", L168))), roundTo)</f>
        <v>3</v>
      </c>
      <c r="R168" s="56">
        <f>IF(L168 = "", Q168 * M168, IF(ISNA(CONVERT(Q168, L168, "kg")), CONVERT(Q168, L168, "l") * IF(N168 &lt;&gt; 0, M168 / N168, 0), CONVERT(Q168, L168, "kg")))</f>
        <v>0</v>
      </c>
      <c r="S168" s="56">
        <f>IF(R168 = 0, IF(L168 = "", Q168 * N168, IF(ISNA(CONVERT(Q168, L168, "l")), CONVERT(Q168, L168, "kg") * IF(M168 &lt;&gt; 0, N168 / M168, 0), CONVERT(Q168, L168, "l"))), 0)</f>
        <v>3</v>
      </c>
      <c r="T168" s="55">
        <f>IF(AND(R168 = 0, S168 = 0, J168 = "", L168 = ""), Q168, 0)</f>
        <v>0</v>
      </c>
      <c r="V168" s="52" t="b">
        <f>INDEX(itemPrepMethods, MATCH(K168, itemNames, 0))="chop"</f>
        <v>0</v>
      </c>
      <c r="W168" s="66" t="str">
        <f>IF(V168, Q168, "")</f>
        <v/>
      </c>
      <c r="X168" s="67" t="str">
        <f>IF(V168, IF(L168 = "", "", L168), "")</f>
        <v/>
      </c>
      <c r="Y168" s="67" t="str">
        <f>IF(V168, K168, "")</f>
        <v/>
      </c>
      <c r="Z168" s="68"/>
      <c r="AA168" s="52" t="b">
        <f>INDEX(itemPrepMethods, MATCH(K168, itemNames, 0))="soak"</f>
        <v>0</v>
      </c>
      <c r="AB168" s="67" t="str">
        <f>IF(AA168, Q168, "")</f>
        <v/>
      </c>
      <c r="AC168" s="67" t="str">
        <f>IF(AA168, IF(L168 = "", "", L168), "")</f>
        <v/>
      </c>
      <c r="AD168" s="67" t="str">
        <f>IF(AA168, K168, "")</f>
        <v/>
      </c>
      <c r="AE168" s="67"/>
    </row>
    <row r="169" spans="1:31" ht="15.75" x14ac:dyDescent="0.25">
      <c r="A169" s="82"/>
      <c r="B169" s="82"/>
      <c r="C169" s="82"/>
      <c r="D169" s="82"/>
      <c r="E169" s="50"/>
      <c r="F169" s="50"/>
      <c r="G169" s="55"/>
      <c r="H169" s="55"/>
      <c r="I169" s="75"/>
      <c r="J169" s="50"/>
      <c r="K169" s="50"/>
      <c r="L169" s="76"/>
      <c r="M169" s="75"/>
      <c r="N169" s="75"/>
      <c r="O169" s="75"/>
      <c r="P169" s="75"/>
      <c r="Q169" s="50"/>
      <c r="R169" s="77"/>
      <c r="S169" s="77"/>
      <c r="T169" s="75"/>
      <c r="U169" s="50"/>
      <c r="W169" s="66"/>
      <c r="X169" s="67"/>
      <c r="Y169" s="67"/>
      <c r="Z169" s="68"/>
      <c r="AB169" s="67"/>
      <c r="AC169" s="67"/>
      <c r="AD169" s="67"/>
      <c r="AE169" s="67"/>
    </row>
    <row r="170" spans="1:31" x14ac:dyDescent="0.25">
      <c r="A170" s="80" t="s">
        <v>135</v>
      </c>
      <c r="B170" s="80"/>
      <c r="C170" s="80"/>
      <c r="D170" s="80"/>
      <c r="E170" s="50"/>
      <c r="F170" s="50"/>
      <c r="G170" s="55"/>
      <c r="H170" s="55"/>
      <c r="I170" s="75"/>
      <c r="J170" s="50"/>
      <c r="K170" s="50"/>
      <c r="L170" s="76"/>
      <c r="M170" s="75"/>
      <c r="N170" s="75"/>
      <c r="O170" s="75"/>
      <c r="P170" s="75"/>
      <c r="Q170" s="50"/>
      <c r="R170" s="77"/>
      <c r="S170" s="77"/>
      <c r="T170" s="75"/>
      <c r="U170" s="50"/>
      <c r="W170" s="66"/>
      <c r="X170" s="67"/>
      <c r="Y170" s="67"/>
      <c r="Z170" s="68"/>
      <c r="AB170" s="67"/>
      <c r="AC170" s="67"/>
      <c r="AD170" s="67"/>
      <c r="AE170" s="67"/>
    </row>
    <row r="171" spans="1:31" x14ac:dyDescent="0.25">
      <c r="A171" s="48" t="s">
        <v>24</v>
      </c>
      <c r="B171" s="61">
        <f t="shared" ref="B171:B186" si="203">Q171</f>
        <v>16</v>
      </c>
      <c r="C171" s="47" t="str">
        <f t="shared" ref="C171:C195" si="204">IF(L171="","",L171)</f>
        <v/>
      </c>
      <c r="D171" s="48" t="str">
        <f t="shared" ref="D171:D195" si="205">_xlfn.CONCAT(K171, U171)</f>
        <v>chopped kumara</v>
      </c>
      <c r="I171" s="63">
        <v>24</v>
      </c>
      <c r="J171" s="64"/>
      <c r="K171" s="64" t="s">
        <v>191</v>
      </c>
      <c r="L171" s="65"/>
      <c r="M171" s="55">
        <f t="shared" ref="M171:M186" si="206">INDEX(itemGPerQty, MATCH(K171, itemNames, 0))</f>
        <v>0.34</v>
      </c>
      <c r="N171" s="55">
        <f t="shared" ref="N171:N186" si="207">INDEX(itemMlPerQty, MATCH(K171, itemNames, 0))</f>
        <v>0</v>
      </c>
      <c r="O171" s="55">
        <f t="shared" ref="O171:O186" si="208">IF(J171 = "", I171 * M171, IF(ISNA(CONVERT(I171, J171, "kg")), CONVERT(I171, J171, "l") * IF(N171 &lt;&gt; 0, M171 / N171, 0), CONVERT(I171, J171, "kg")))</f>
        <v>8.16</v>
      </c>
      <c r="P171" s="55">
        <f t="shared" ref="P171:P186" si="209">IF(J171 = "", I171 * N171, IF(ISNA(CONVERT(I171, J171, "l")), CONVERT(I171, J171, "kg") * IF(M171 &lt;&gt; 0, N171 / M171, 0), CONVERT(I171, J171, "l")))</f>
        <v>0</v>
      </c>
      <c r="Q171" s="55">
        <f>MROUND(IF(AND(J171 = "", L171 = ""), I171 * recipe05Scale, IF(ISNA(CONVERT(O171, "kg", L171)), CONVERT(P171 * recipe05Scale, "l", L171), CONVERT(O171 * recipe05Scale, "kg", L171))), roundTo)</f>
        <v>16</v>
      </c>
      <c r="R171" s="56">
        <f t="shared" ref="R171:R186" si="210">IF(L171 = "", Q171 * M171, IF(ISNA(CONVERT(Q171, L171, "kg")), CONVERT(Q171, L171, "l") * IF(N171 &lt;&gt; 0, M171 / N171, 0), CONVERT(Q171, L171, "kg")))</f>
        <v>5.44</v>
      </c>
      <c r="S171" s="56">
        <f t="shared" ref="S171:S186" si="211">IF(R171 = 0, IF(L171 = "", Q171 * N171, IF(ISNA(CONVERT(Q171, L171, "l")), CONVERT(Q171, L171, "kg") * IF(M171 &lt;&gt; 0, N171 / M171, 0), CONVERT(Q171, L171, "l"))), 0)</f>
        <v>0</v>
      </c>
      <c r="T171" s="55">
        <f t="shared" ref="T171:T186" si="212">IF(AND(R171 = 0, S171 = 0, J171 = "", L171 = ""), Q171, 0)</f>
        <v>0</v>
      </c>
      <c r="V171" s="52" t="b">
        <f>INDEX(itemPrepMethods, MATCH(K171, itemNames, 0))="chop"</f>
        <v>1</v>
      </c>
      <c r="W171" s="66">
        <f t="shared" ref="W171:W195" si="213">IF(V171, Q171, "")</f>
        <v>16</v>
      </c>
      <c r="X171" s="67" t="str">
        <f t="shared" ref="X171:X195" si="214">IF(V171, IF(L171 = "", "", L171), "")</f>
        <v/>
      </c>
      <c r="Y171" s="67" t="str">
        <f t="shared" ref="Y171:Y195" si="215">IF(V171, K171, "")</f>
        <v>chopped kumara</v>
      </c>
      <c r="Z171" s="68"/>
      <c r="AA171" s="52" t="b">
        <f>INDEX(itemPrepMethods, MATCH(K171, itemNames, 0))="soak"</f>
        <v>0</v>
      </c>
      <c r="AB171" s="67" t="str">
        <f t="shared" ref="AB171:AB195" si="216">IF(AA171, Q171, "")</f>
        <v/>
      </c>
      <c r="AC171" s="67" t="str">
        <f t="shared" ref="AC171:AC195" si="217">IF(AA171, IF(L171 = "", "", L171), "")</f>
        <v/>
      </c>
      <c r="AD171" s="67" t="str">
        <f t="shared" ref="AD171:AD195" si="218">IF(AA171, K171, "")</f>
        <v/>
      </c>
      <c r="AE171" s="67"/>
    </row>
    <row r="172" spans="1:31" x14ac:dyDescent="0.25">
      <c r="A172" s="48" t="s">
        <v>24</v>
      </c>
      <c r="B172" s="61">
        <f t="shared" si="203"/>
        <v>8</v>
      </c>
      <c r="C172" s="47" t="str">
        <f t="shared" si="204"/>
        <v/>
      </c>
      <c r="D172" s="48" t="str">
        <f t="shared" si="205"/>
        <v>chopped carrots</v>
      </c>
      <c r="I172" s="63">
        <v>12</v>
      </c>
      <c r="J172" s="64"/>
      <c r="K172" s="64" t="s">
        <v>5</v>
      </c>
      <c r="L172" s="65"/>
      <c r="M172" s="55">
        <f t="shared" si="206"/>
        <v>0.14833333333333334</v>
      </c>
      <c r="N172" s="55">
        <f t="shared" si="207"/>
        <v>0.19999999999999998</v>
      </c>
      <c r="O172" s="55">
        <f t="shared" si="208"/>
        <v>1.7800000000000002</v>
      </c>
      <c r="P172" s="55">
        <f t="shared" si="209"/>
        <v>2.4</v>
      </c>
      <c r="Q172" s="55">
        <f>MROUND(IF(AND(J172 = "", L172 = ""), I172 * recipe05Scale, IF(ISNA(CONVERT(O172, "kg", L172)), CONVERT(P172 * recipe05Scale, "l", L172), CONVERT(O172 * recipe05Scale, "kg", L172))), roundTo)</f>
        <v>8</v>
      </c>
      <c r="R172" s="56">
        <f t="shared" si="210"/>
        <v>1.1866666666666668</v>
      </c>
      <c r="S172" s="56">
        <f t="shared" si="211"/>
        <v>0</v>
      </c>
      <c r="T172" s="55">
        <f t="shared" si="212"/>
        <v>0</v>
      </c>
      <c r="V172" s="52" t="b">
        <f>INDEX(itemPrepMethods, MATCH(K172, itemNames, 0))="chop"</f>
        <v>1</v>
      </c>
      <c r="W172" s="66">
        <f t="shared" si="213"/>
        <v>8</v>
      </c>
      <c r="X172" s="67" t="str">
        <f t="shared" si="214"/>
        <v/>
      </c>
      <c r="Y172" s="67" t="str">
        <f t="shared" si="215"/>
        <v>chopped carrots</v>
      </c>
      <c r="Z172" s="68"/>
      <c r="AA172" s="52" t="b">
        <f>INDEX(itemPrepMethods, MATCH(K172, itemNames, 0))="soak"</f>
        <v>0</v>
      </c>
      <c r="AB172" s="67" t="str">
        <f t="shared" si="216"/>
        <v/>
      </c>
      <c r="AC172" s="67" t="str">
        <f t="shared" si="217"/>
        <v/>
      </c>
      <c r="AD172" s="67" t="str">
        <f t="shared" si="218"/>
        <v/>
      </c>
      <c r="AE172" s="67"/>
    </row>
    <row r="173" spans="1:31" x14ac:dyDescent="0.25">
      <c r="A173" s="48" t="s">
        <v>24</v>
      </c>
      <c r="B173" s="61"/>
      <c r="C173" s="47" t="str">
        <f>IF(L173="","",L173)</f>
        <v/>
      </c>
      <c r="D173" s="48" t="str">
        <f t="shared" si="205"/>
        <v>water, ONLY IF REQUIRED to completely cover vegetables</v>
      </c>
      <c r="I173" s="55"/>
      <c r="K173" s="64" t="s">
        <v>51</v>
      </c>
      <c r="L173" s="52"/>
      <c r="M173" s="52"/>
      <c r="N173" s="52"/>
      <c r="O173" s="52"/>
      <c r="P173" s="52"/>
      <c r="U173" s="52" t="s">
        <v>325</v>
      </c>
      <c r="V173" s="52" t="b">
        <f>INDEX(itemPrepMethods, MATCH(K173, itemNames, 0))="chop"</f>
        <v>0</v>
      </c>
      <c r="W173" s="66" t="str">
        <f t="shared" si="213"/>
        <v/>
      </c>
      <c r="X173" s="67" t="str">
        <f t="shared" si="214"/>
        <v/>
      </c>
      <c r="Y173" s="67" t="str">
        <f t="shared" si="215"/>
        <v/>
      </c>
      <c r="Z173" s="68"/>
      <c r="AA173" s="52" t="b">
        <f>INDEX(itemPrepMethods, MATCH(K173, itemNames, 0))="soak"</f>
        <v>0</v>
      </c>
      <c r="AB173" s="67" t="str">
        <f t="shared" si="216"/>
        <v/>
      </c>
      <c r="AC173" s="67" t="str">
        <f t="shared" si="217"/>
        <v/>
      </c>
      <c r="AD173" s="67" t="str">
        <f t="shared" si="218"/>
        <v/>
      </c>
      <c r="AE173" s="67"/>
    </row>
    <row r="174" spans="1:31" ht="15.75" x14ac:dyDescent="0.25">
      <c r="A174" s="82"/>
      <c r="B174" s="82"/>
      <c r="C174" s="82"/>
      <c r="D174" s="82"/>
      <c r="E174" s="50"/>
      <c r="F174" s="50"/>
      <c r="G174" s="55"/>
      <c r="H174" s="55"/>
      <c r="I174" s="75"/>
      <c r="J174" s="50"/>
      <c r="K174" s="50"/>
      <c r="L174" s="76"/>
      <c r="M174" s="75"/>
      <c r="N174" s="75"/>
      <c r="O174" s="75"/>
      <c r="P174" s="75"/>
      <c r="Q174" s="50"/>
      <c r="R174" s="77"/>
      <c r="S174" s="77"/>
      <c r="T174" s="75"/>
      <c r="U174" s="50"/>
      <c r="W174" s="66"/>
      <c r="X174" s="67"/>
      <c r="Y174" s="67"/>
      <c r="Z174" s="68"/>
      <c r="AB174" s="67"/>
      <c r="AC174" s="67"/>
      <c r="AD174" s="67"/>
      <c r="AE174" s="67"/>
    </row>
    <row r="175" spans="1:31" x14ac:dyDescent="0.25">
      <c r="A175" s="80" t="s">
        <v>326</v>
      </c>
      <c r="B175" s="80"/>
      <c r="C175" s="80"/>
      <c r="D175" s="80"/>
      <c r="E175" s="50"/>
      <c r="F175" s="50"/>
      <c r="G175" s="55"/>
      <c r="H175" s="55"/>
      <c r="I175" s="75"/>
      <c r="J175" s="50"/>
      <c r="K175" s="50"/>
      <c r="L175" s="76"/>
      <c r="M175" s="75"/>
      <c r="N175" s="75"/>
      <c r="O175" s="75"/>
      <c r="P175" s="75"/>
      <c r="Q175" s="50"/>
      <c r="R175" s="77"/>
      <c r="S175" s="77"/>
      <c r="T175" s="75"/>
      <c r="U175" s="50"/>
      <c r="W175" s="66"/>
      <c r="X175" s="67"/>
      <c r="Y175" s="67"/>
      <c r="Z175" s="68"/>
      <c r="AB175" s="67"/>
      <c r="AC175" s="67"/>
      <c r="AD175" s="67"/>
      <c r="AE175" s="67"/>
    </row>
    <row r="176" spans="1:31" ht="15.75" x14ac:dyDescent="0.25">
      <c r="A176" s="82"/>
      <c r="B176" s="82"/>
      <c r="C176" s="82"/>
      <c r="D176" s="82"/>
      <c r="E176" s="50"/>
      <c r="F176" s="50"/>
      <c r="G176" s="55"/>
      <c r="H176" s="55"/>
      <c r="I176" s="75"/>
      <c r="J176" s="50"/>
      <c r="K176" s="50"/>
      <c r="L176" s="76"/>
      <c r="M176" s="75"/>
      <c r="N176" s="75"/>
      <c r="O176" s="75"/>
      <c r="P176" s="75"/>
      <c r="Q176" s="50"/>
      <c r="R176" s="77"/>
      <c r="S176" s="77"/>
      <c r="T176" s="75"/>
      <c r="U176" s="50"/>
      <c r="W176" s="66"/>
      <c r="X176" s="67"/>
      <c r="Y176" s="67"/>
      <c r="Z176" s="68"/>
      <c r="AB176" s="67"/>
      <c r="AC176" s="67"/>
      <c r="AD176" s="67"/>
      <c r="AE176" s="67"/>
    </row>
    <row r="177" spans="1:31" x14ac:dyDescent="0.25">
      <c r="A177" s="80" t="s">
        <v>333</v>
      </c>
      <c r="B177" s="80"/>
      <c r="C177" s="80"/>
      <c r="D177" s="80"/>
      <c r="E177" s="50"/>
      <c r="F177" s="50"/>
      <c r="G177" s="55"/>
      <c r="H177" s="55"/>
      <c r="I177" s="75"/>
      <c r="J177" s="50"/>
      <c r="K177" s="50"/>
      <c r="L177" s="76"/>
      <c r="M177" s="75"/>
      <c r="N177" s="75"/>
      <c r="O177" s="75"/>
      <c r="P177" s="75"/>
      <c r="Q177" s="50"/>
      <c r="R177" s="77"/>
      <c r="S177" s="77"/>
      <c r="T177" s="75"/>
      <c r="U177" s="50"/>
      <c r="W177" s="66"/>
      <c r="X177" s="67"/>
      <c r="Y177" s="67"/>
      <c r="Z177" s="68"/>
      <c r="AB177" s="67"/>
      <c r="AC177" s="67"/>
      <c r="AD177" s="67"/>
      <c r="AE177" s="67"/>
    </row>
    <row r="178" spans="1:31" ht="15.75" x14ac:dyDescent="0.25">
      <c r="A178" s="82"/>
      <c r="B178" s="82"/>
      <c r="C178" s="82"/>
      <c r="D178" s="82"/>
      <c r="E178" s="50"/>
      <c r="F178" s="50"/>
      <c r="G178" s="55"/>
      <c r="H178" s="55"/>
      <c r="I178" s="75"/>
      <c r="J178" s="50"/>
      <c r="K178" s="50"/>
      <c r="L178" s="76"/>
      <c r="M178" s="75"/>
      <c r="N178" s="75"/>
      <c r="O178" s="75"/>
      <c r="P178" s="75"/>
      <c r="Q178" s="50"/>
      <c r="R178" s="77"/>
      <c r="S178" s="77"/>
      <c r="T178" s="75"/>
      <c r="U178" s="50"/>
      <c r="W178" s="66"/>
      <c r="X178" s="67"/>
      <c r="Y178" s="67"/>
      <c r="Z178" s="68"/>
      <c r="AB178" s="67"/>
      <c r="AC178" s="67"/>
      <c r="AD178" s="67"/>
      <c r="AE178" s="67"/>
    </row>
    <row r="179" spans="1:31" x14ac:dyDescent="0.25">
      <c r="A179" s="80" t="s">
        <v>327</v>
      </c>
      <c r="B179" s="80"/>
      <c r="C179" s="80"/>
      <c r="D179" s="80"/>
      <c r="E179" s="50"/>
      <c r="F179" s="50"/>
      <c r="G179" s="55"/>
      <c r="H179" s="55"/>
      <c r="I179" s="75"/>
      <c r="J179" s="50"/>
      <c r="K179" s="50"/>
      <c r="L179" s="76"/>
      <c r="M179" s="75"/>
      <c r="N179" s="75"/>
      <c r="O179" s="75"/>
      <c r="P179" s="75"/>
      <c r="Q179" s="50"/>
      <c r="R179" s="77"/>
      <c r="S179" s="77"/>
      <c r="T179" s="75"/>
      <c r="U179" s="50"/>
      <c r="W179" s="66"/>
      <c r="X179" s="67"/>
      <c r="Y179" s="67"/>
      <c r="Z179" s="68"/>
      <c r="AB179" s="67"/>
      <c r="AC179" s="67"/>
      <c r="AD179" s="67"/>
      <c r="AE179" s="67"/>
    </row>
    <row r="180" spans="1:31" x14ac:dyDescent="0.25">
      <c r="A180" s="48" t="s">
        <v>24</v>
      </c>
      <c r="B180" s="61">
        <f t="shared" si="203"/>
        <v>2</v>
      </c>
      <c r="C180" s="47" t="str">
        <f t="shared" si="204"/>
        <v/>
      </c>
      <c r="D180" s="48" t="str">
        <f t="shared" si="205"/>
        <v>tins creamed corn</v>
      </c>
      <c r="I180" s="63">
        <v>3</v>
      </c>
      <c r="J180" s="64"/>
      <c r="K180" s="64" t="s">
        <v>82</v>
      </c>
      <c r="L180" s="65"/>
      <c r="M180" s="55">
        <f t="shared" si="206"/>
        <v>0</v>
      </c>
      <c r="N180" s="55">
        <f t="shared" si="207"/>
        <v>0</v>
      </c>
      <c r="O180" s="55">
        <f t="shared" si="208"/>
        <v>0</v>
      </c>
      <c r="P180" s="55">
        <f t="shared" si="209"/>
        <v>0</v>
      </c>
      <c r="Q180" s="55">
        <f>MROUND(IF(AND(J180 = "", L180 = ""), I180 * recipe05Scale, IF(ISNA(CONVERT(O180, "kg", L180)), CONVERT(P180 * recipe05Scale, "l", L180), CONVERT(O180 * recipe05Scale, "kg", L180))), roundTo)</f>
        <v>2</v>
      </c>
      <c r="R180" s="56">
        <f t="shared" si="210"/>
        <v>0</v>
      </c>
      <c r="S180" s="56">
        <f t="shared" si="211"/>
        <v>0</v>
      </c>
      <c r="T180" s="55">
        <f t="shared" si="212"/>
        <v>2</v>
      </c>
      <c r="V180" s="52" t="b">
        <f>INDEX(itemPrepMethods, MATCH(K180, itemNames, 0))="chop"</f>
        <v>0</v>
      </c>
      <c r="W180" s="66" t="str">
        <f t="shared" si="213"/>
        <v/>
      </c>
      <c r="X180" s="67" t="str">
        <f t="shared" si="214"/>
        <v/>
      </c>
      <c r="Y180" s="67" t="str">
        <f t="shared" si="215"/>
        <v/>
      </c>
      <c r="Z180" s="68"/>
      <c r="AA180" s="52" t="b">
        <f>INDEX(itemPrepMethods, MATCH(K180, itemNames, 0))="soak"</f>
        <v>0</v>
      </c>
      <c r="AB180" s="67" t="str">
        <f t="shared" si="216"/>
        <v/>
      </c>
      <c r="AC180" s="67" t="str">
        <f t="shared" si="217"/>
        <v/>
      </c>
      <c r="AD180" s="67" t="str">
        <f t="shared" si="218"/>
        <v/>
      </c>
      <c r="AE180" s="67"/>
    </row>
    <row r="181" spans="1:31" x14ac:dyDescent="0.25">
      <c r="A181" s="48" t="s">
        <v>24</v>
      </c>
      <c r="B181" s="61">
        <f t="shared" si="203"/>
        <v>5.25</v>
      </c>
      <c r="C181" s="47" t="str">
        <f t="shared" si="204"/>
        <v>tbs</v>
      </c>
      <c r="D181" s="48" t="str">
        <f t="shared" si="205"/>
        <v>dijon mustard</v>
      </c>
      <c r="I181" s="63">
        <v>8</v>
      </c>
      <c r="J181" s="64" t="s">
        <v>17</v>
      </c>
      <c r="K181" s="64" t="s">
        <v>83</v>
      </c>
      <c r="L181" s="65" t="s">
        <v>17</v>
      </c>
      <c r="M181" s="55">
        <f t="shared" si="206"/>
        <v>0</v>
      </c>
      <c r="N181" s="55">
        <f t="shared" si="207"/>
        <v>0</v>
      </c>
      <c r="O181" s="55">
        <f t="shared" si="208"/>
        <v>0</v>
      </c>
      <c r="P181" s="55">
        <f t="shared" si="209"/>
        <v>0.11829411825</v>
      </c>
      <c r="Q181" s="55">
        <f>MROUND(IF(AND(J181 = "", L181 = ""), I181 * recipe05Scale, IF(ISNA(CONVERT(O181, "kg", L181)), CONVERT(P181 * recipe05Scale, "l", L181), CONVERT(O181 * recipe05Scale, "kg", L181))), roundTo)</f>
        <v>5.25</v>
      </c>
      <c r="R181" s="56">
        <f t="shared" si="210"/>
        <v>0</v>
      </c>
      <c r="S181" s="56">
        <f t="shared" si="211"/>
        <v>7.7630515101562492E-2</v>
      </c>
      <c r="T181" s="55">
        <f t="shared" si="212"/>
        <v>0</v>
      </c>
      <c r="V181" s="52" t="b">
        <f>INDEX(itemPrepMethods, MATCH(K181, itemNames, 0))="chop"</f>
        <v>0</v>
      </c>
      <c r="W181" s="66" t="str">
        <f t="shared" si="213"/>
        <v/>
      </c>
      <c r="X181" s="67" t="str">
        <f t="shared" si="214"/>
        <v/>
      </c>
      <c r="Y181" s="67" t="str">
        <f t="shared" si="215"/>
        <v/>
      </c>
      <c r="Z181" s="68"/>
      <c r="AA181" s="52" t="b">
        <f>INDEX(itemPrepMethods, MATCH(K181, itemNames, 0))="soak"</f>
        <v>0</v>
      </c>
      <c r="AB181" s="67" t="str">
        <f t="shared" si="216"/>
        <v/>
      </c>
      <c r="AC181" s="67" t="str">
        <f t="shared" si="217"/>
        <v/>
      </c>
      <c r="AD181" s="67" t="str">
        <f t="shared" si="218"/>
        <v/>
      </c>
      <c r="AE181" s="67"/>
    </row>
    <row r="182" spans="1:31" x14ac:dyDescent="0.25">
      <c r="A182" s="48" t="s">
        <v>24</v>
      </c>
      <c r="B182" s="61">
        <f>Q182</f>
        <v>0.25</v>
      </c>
      <c r="C182" s="47" t="str">
        <f>IF(L182="","",L182)</f>
        <v>cup</v>
      </c>
      <c r="D182" s="48" t="str">
        <f>_xlfn.CONCAT(K182, U182)</f>
        <v>olive oil</v>
      </c>
      <c r="I182" s="63">
        <v>0.33</v>
      </c>
      <c r="J182" s="64" t="s">
        <v>18</v>
      </c>
      <c r="K182" s="64" t="s">
        <v>85</v>
      </c>
      <c r="L182" s="65" t="s">
        <v>18</v>
      </c>
      <c r="M182" s="55">
        <f>INDEX(itemGPerQty, MATCH(K182, itemNames, 0))</f>
        <v>0</v>
      </c>
      <c r="N182" s="55">
        <f>INDEX(itemMlPerQty, MATCH(K182, itemNames, 0))</f>
        <v>0</v>
      </c>
      <c r="O182" s="55">
        <f>IF(J182 = "", I182 * M182, IF(ISNA(CONVERT(I182, J182, "kg")), CONVERT(I182, J182, "l") * IF(N182 &lt;&gt; 0, M182 / N182, 0), CONVERT(I182, J182, "kg")))</f>
        <v>0</v>
      </c>
      <c r="P182" s="55">
        <f>IF(J182 = "", I182 * N182, IF(ISNA(CONVERT(I182, J182, "l")), CONVERT(I182, J182, "kg") * IF(M182 &lt;&gt; 0, N182 / M182, 0), CONVERT(I182, J182, "l")))</f>
        <v>7.8074118045000002E-2</v>
      </c>
      <c r="Q182" s="55">
        <f>MROUND(IF(AND(J182 = "", L182 = ""), I182 * recipe05Scale, IF(ISNA(CONVERT(O182, "kg", L182)), CONVERT(P182 * recipe05Scale, "l", L182), CONVERT(O182 * recipe05Scale, "kg", L182))), roundTo)</f>
        <v>0.25</v>
      </c>
      <c r="R182" s="56">
        <f>IF(L182 = "", Q182 * M182, IF(ISNA(CONVERT(Q182, L182, "kg")), CONVERT(Q182, L182, "l") * IF(N182 &lt;&gt; 0, M182 / N182, 0), CONVERT(Q182, L182, "kg")))</f>
        <v>0</v>
      </c>
      <c r="S182" s="56">
        <f>IF(R182 = 0, IF(L182 = "", Q182 * N182, IF(ISNA(CONVERT(Q182, L182, "l")), CONVERT(Q182, L182, "kg") * IF(M182 &lt;&gt; 0, N182 / M182, 0), CONVERT(Q182, L182, "l"))), 0)</f>
        <v>5.9147059124999998E-2</v>
      </c>
      <c r="T182" s="55">
        <f>IF(AND(R182 = 0, S182 = 0, J182 = "", L182 = ""), Q182, 0)</f>
        <v>0</v>
      </c>
      <c r="V182" s="52" t="b">
        <f>INDEX(itemPrepMethods, MATCH(K182, itemNames, 0))="chop"</f>
        <v>0</v>
      </c>
      <c r="W182" s="66" t="str">
        <f>IF(V182, Q182, "")</f>
        <v/>
      </c>
      <c r="X182" s="67" t="str">
        <f>IF(V182, IF(L182 = "", "", L182), "")</f>
        <v/>
      </c>
      <c r="Y182" s="67" t="str">
        <f>IF(V182, K182, "")</f>
        <v/>
      </c>
      <c r="Z182" s="68"/>
      <c r="AA182" s="52" t="b">
        <f>INDEX(itemPrepMethods, MATCH(K182, itemNames, 0))="soak"</f>
        <v>0</v>
      </c>
      <c r="AB182" s="67" t="str">
        <f>IF(AA182, Q182, "")</f>
        <v/>
      </c>
      <c r="AC182" s="67" t="str">
        <f>IF(AA182, IF(L182 = "", "", L182), "")</f>
        <v/>
      </c>
      <c r="AD182" s="67" t="str">
        <f>IF(AA182, K182, "")</f>
        <v/>
      </c>
      <c r="AE182" s="67"/>
    </row>
    <row r="183" spans="1:31" ht="15.75" x14ac:dyDescent="0.25">
      <c r="A183" s="82"/>
      <c r="B183" s="82"/>
      <c r="C183" s="82"/>
      <c r="D183" s="82"/>
      <c r="E183" s="50"/>
      <c r="F183" s="50"/>
      <c r="G183" s="55"/>
      <c r="H183" s="55"/>
      <c r="I183" s="75"/>
      <c r="J183" s="50"/>
      <c r="K183" s="50"/>
      <c r="L183" s="76"/>
      <c r="M183" s="75"/>
      <c r="N183" s="75"/>
      <c r="O183" s="75"/>
      <c r="P183" s="75"/>
      <c r="Q183" s="50"/>
      <c r="R183" s="77"/>
      <c r="S183" s="77"/>
      <c r="T183" s="75"/>
      <c r="U183" s="50"/>
      <c r="W183" s="66"/>
      <c r="X183" s="67"/>
      <c r="Y183" s="67"/>
      <c r="Z183" s="68"/>
      <c r="AB183" s="67"/>
      <c r="AC183" s="67"/>
      <c r="AD183" s="67"/>
      <c r="AE183" s="67"/>
    </row>
    <row r="184" spans="1:31" x14ac:dyDescent="0.25">
      <c r="A184" s="80" t="s">
        <v>328</v>
      </c>
      <c r="B184" s="80"/>
      <c r="C184" s="80"/>
      <c r="D184" s="80"/>
      <c r="E184" s="50"/>
      <c r="F184" s="50"/>
      <c r="G184" s="55"/>
      <c r="H184" s="55"/>
      <c r="I184" s="75"/>
      <c r="J184" s="50"/>
      <c r="K184" s="50"/>
      <c r="L184" s="76"/>
      <c r="M184" s="75"/>
      <c r="N184" s="75"/>
      <c r="O184" s="75"/>
      <c r="P184" s="75"/>
      <c r="Q184" s="50"/>
      <c r="R184" s="77"/>
      <c r="S184" s="77"/>
      <c r="T184" s="75"/>
      <c r="U184" s="50"/>
      <c r="W184" s="66"/>
      <c r="X184" s="67"/>
      <c r="Y184" s="67"/>
      <c r="Z184" s="68"/>
      <c r="AB184" s="67"/>
      <c r="AC184" s="67"/>
      <c r="AD184" s="67"/>
      <c r="AE184" s="67"/>
    </row>
    <row r="185" spans="1:31" x14ac:dyDescent="0.25">
      <c r="A185" s="48" t="s">
        <v>24</v>
      </c>
      <c r="B185" s="61">
        <f>Q185</f>
        <v>4</v>
      </c>
      <c r="C185" s="47" t="str">
        <f>IF(L185="","",L185)</f>
        <v>tsp</v>
      </c>
      <c r="D185" s="48" t="str">
        <f>_xlfn.CONCAT(K185, U185)</f>
        <v>ground cumin</v>
      </c>
      <c r="I185" s="63">
        <v>6</v>
      </c>
      <c r="J185" s="64" t="s">
        <v>14</v>
      </c>
      <c r="K185" s="64" t="s">
        <v>16</v>
      </c>
      <c r="L185" s="65" t="s">
        <v>14</v>
      </c>
      <c r="M185" s="55">
        <f>INDEX(itemGPerQty, MATCH(K185, itemNames, 0))</f>
        <v>1.0999999999999999E-2</v>
      </c>
      <c r="N185" s="55">
        <f>INDEX(itemMlPerQty, MATCH(K185, itemNames, 0))</f>
        <v>2.2180100000000001E-2</v>
      </c>
      <c r="O185" s="55">
        <f>IF(J185 = "", I185 * M185, IF(ISNA(CONVERT(I185, J185, "kg")), CONVERT(I185, J185, "l") * IF(N185 &lt;&gt; 0, M185 / N185, 0), CONVERT(I185, J185, "kg")))</f>
        <v>1.4666697859229668E-2</v>
      </c>
      <c r="P185" s="55">
        <f>IF(J185 = "", I185 * N185, IF(ISNA(CONVERT(I185, J185, "l")), CONVERT(I185, J185, "kg") * IF(M185 &lt;&gt; 0, N185 / M185, 0), CONVERT(I185, J185, "l")))</f>
        <v>2.9573529562499999E-2</v>
      </c>
      <c r="Q185" s="55">
        <f>MROUND(IF(AND(J185 = "", L185 = ""), I185 * recipe05Scale, IF(ISNA(CONVERT(O185, "kg", L185)), CONVERT(P185 * recipe05Scale, "l", L185), CONVERT(O185 * recipe05Scale, "kg", L185))), roundTo)</f>
        <v>4</v>
      </c>
      <c r="R185" s="56">
        <f>IF(L185 = "", Q185 * M185, IF(ISNA(CONVERT(Q185, L185, "kg")), CONVERT(Q185, L185, "l") * IF(N185 &lt;&gt; 0, M185 / N185, 0), CONVERT(Q185, L185, "kg")))</f>
        <v>9.7777985728197785E-3</v>
      </c>
      <c r="S185" s="56">
        <f>IF(R185 = 0, IF(L185 = "", Q185 * N185, IF(ISNA(CONVERT(Q185, L185, "l")), CONVERT(Q185, L185, "kg") * IF(M185 &lt;&gt; 0, N185 / M185, 0), CONVERT(Q185, L185, "l"))), 0)</f>
        <v>0</v>
      </c>
      <c r="T185" s="55">
        <f>IF(AND(R185 = 0, S185 = 0, J185 = "", L185 = ""), Q185, 0)</f>
        <v>0</v>
      </c>
      <c r="V185" s="52" t="b">
        <f>INDEX(itemPrepMethods, MATCH(K185, itemNames, 0))="chop"</f>
        <v>0</v>
      </c>
      <c r="W185" s="66" t="str">
        <f>IF(V185, Q185, "")</f>
        <v/>
      </c>
      <c r="X185" s="67" t="str">
        <f>IF(V185, IF(L185 = "", "", L185), "")</f>
        <v/>
      </c>
      <c r="Y185" s="67" t="str">
        <f>IF(V185, K185, "")</f>
        <v/>
      </c>
      <c r="Z185" s="68"/>
      <c r="AA185" s="52" t="b">
        <f>INDEX(itemPrepMethods, MATCH(K185, itemNames, 0))="soak"</f>
        <v>0</v>
      </c>
      <c r="AB185" s="67" t="str">
        <f>IF(AA185, Q185, "")</f>
        <v/>
      </c>
      <c r="AC185" s="67" t="str">
        <f>IF(AA185, IF(L185 = "", "", L185), "")</f>
        <v/>
      </c>
      <c r="AD185" s="67" t="str">
        <f>IF(AA185, K185, "")</f>
        <v/>
      </c>
      <c r="AE185" s="67"/>
    </row>
    <row r="186" spans="1:31" x14ac:dyDescent="0.25">
      <c r="A186" s="48" t="s">
        <v>24</v>
      </c>
      <c r="B186" s="61">
        <f t="shared" si="203"/>
        <v>4</v>
      </c>
      <c r="C186" s="47" t="str">
        <f t="shared" si="204"/>
        <v>tbs</v>
      </c>
      <c r="D186" s="48" t="str">
        <f t="shared" si="205"/>
        <v>nutritional yeast</v>
      </c>
      <c r="I186" s="63">
        <v>6</v>
      </c>
      <c r="J186" s="64" t="s">
        <v>17</v>
      </c>
      <c r="K186" s="64" t="s">
        <v>84</v>
      </c>
      <c r="L186" s="65" t="s">
        <v>17</v>
      </c>
      <c r="M186" s="55">
        <f t="shared" si="206"/>
        <v>0</v>
      </c>
      <c r="N186" s="55">
        <f t="shared" si="207"/>
        <v>0</v>
      </c>
      <c r="O186" s="55">
        <f t="shared" si="208"/>
        <v>0</v>
      </c>
      <c r="P186" s="55">
        <f t="shared" si="209"/>
        <v>8.872058868749999E-2</v>
      </c>
      <c r="Q186" s="55">
        <f>MROUND(IF(AND(J186 = "", L186 = ""), I186 * recipe05Scale, IF(ISNA(CONVERT(O186, "kg", L186)), CONVERT(P186 * recipe05Scale, "l", L186), CONVERT(O186 * recipe05Scale, "kg", L186))), roundTo)</f>
        <v>4</v>
      </c>
      <c r="R186" s="56">
        <f t="shared" si="210"/>
        <v>0</v>
      </c>
      <c r="S186" s="56">
        <f t="shared" si="211"/>
        <v>5.9147059124999998E-2</v>
      </c>
      <c r="T186" s="55">
        <f t="shared" si="212"/>
        <v>0</v>
      </c>
      <c r="V186" s="52" t="b">
        <f>INDEX(itemPrepMethods, MATCH(K186, itemNames, 0))="chop"</f>
        <v>0</v>
      </c>
      <c r="W186" s="66" t="str">
        <f t="shared" si="213"/>
        <v/>
      </c>
      <c r="X186" s="67" t="str">
        <f t="shared" si="214"/>
        <v/>
      </c>
      <c r="Y186" s="67" t="str">
        <f t="shared" si="215"/>
        <v/>
      </c>
      <c r="Z186" s="68"/>
      <c r="AA186" s="52" t="b">
        <f>INDEX(itemPrepMethods, MATCH(K186, itemNames, 0))="soak"</f>
        <v>0</v>
      </c>
      <c r="AB186" s="67" t="str">
        <f t="shared" si="216"/>
        <v/>
      </c>
      <c r="AC186" s="67" t="str">
        <f t="shared" si="217"/>
        <v/>
      </c>
      <c r="AD186" s="67" t="str">
        <f t="shared" si="218"/>
        <v/>
      </c>
      <c r="AE186" s="67"/>
    </row>
    <row r="187" spans="1:31" x14ac:dyDescent="0.25">
      <c r="B187" s="61"/>
      <c r="I187" s="52"/>
      <c r="L187" s="52"/>
      <c r="W187" s="66"/>
      <c r="X187" s="67"/>
      <c r="Y187" s="67"/>
      <c r="Z187" s="68"/>
      <c r="AB187" s="67"/>
      <c r="AC187" s="67"/>
      <c r="AD187" s="67"/>
      <c r="AE187" s="67"/>
    </row>
    <row r="188" spans="1:31" x14ac:dyDescent="0.25">
      <c r="A188" s="80" t="s">
        <v>329</v>
      </c>
      <c r="B188" s="80"/>
      <c r="C188" s="80"/>
      <c r="D188" s="80"/>
      <c r="I188" s="52"/>
      <c r="L188" s="52"/>
      <c r="W188" s="66"/>
      <c r="X188" s="67"/>
      <c r="Y188" s="67"/>
      <c r="Z188" s="68"/>
      <c r="AB188" s="67"/>
      <c r="AC188" s="67"/>
      <c r="AD188" s="67"/>
      <c r="AE188" s="67"/>
    </row>
    <row r="189" spans="1:31" x14ac:dyDescent="0.25">
      <c r="B189" s="61"/>
      <c r="I189" s="52"/>
      <c r="L189" s="52"/>
      <c r="W189" s="66"/>
      <c r="X189" s="67"/>
      <c r="Y189" s="67"/>
      <c r="Z189" s="68"/>
      <c r="AB189" s="67"/>
      <c r="AC189" s="67"/>
      <c r="AD189" s="67"/>
      <c r="AE189" s="67"/>
    </row>
    <row r="190" spans="1:31" x14ac:dyDescent="0.25">
      <c r="A190" s="80" t="s">
        <v>331</v>
      </c>
      <c r="B190" s="80"/>
      <c r="C190" s="80"/>
      <c r="D190" s="80"/>
      <c r="I190" s="52"/>
      <c r="L190" s="52"/>
      <c r="W190" s="66"/>
      <c r="X190" s="67"/>
      <c r="Y190" s="67"/>
      <c r="Z190" s="68"/>
      <c r="AB190" s="67"/>
      <c r="AC190" s="67"/>
      <c r="AD190" s="67"/>
      <c r="AE190" s="67"/>
    </row>
    <row r="191" spans="1:31" x14ac:dyDescent="0.25">
      <c r="A191" s="48" t="s">
        <v>24</v>
      </c>
      <c r="B191" s="61"/>
      <c r="C191" s="47" t="str">
        <f t="shared" ref="C191" si="219">IF(L191="","",L191)</f>
        <v/>
      </c>
      <c r="D191" s="48" t="str">
        <f t="shared" ref="D191" si="220">_xlfn.CONCAT(K191, U191)</f>
        <v>salt, to taste</v>
      </c>
      <c r="I191" s="55"/>
      <c r="K191" s="64" t="s">
        <v>12</v>
      </c>
      <c r="L191" s="52"/>
      <c r="M191" s="52"/>
      <c r="N191" s="52"/>
      <c r="O191" s="52"/>
      <c r="P191" s="52"/>
      <c r="U191" s="52" t="s">
        <v>277</v>
      </c>
      <c r="V191" s="52" t="b">
        <f>INDEX(itemPrepMethods, MATCH(K191, itemNames, 0))="chop"</f>
        <v>0</v>
      </c>
      <c r="W191" s="66" t="str">
        <f t="shared" ref="W191" si="221">IF(V191, Q191, "")</f>
        <v/>
      </c>
      <c r="X191" s="67" t="str">
        <f t="shared" ref="X191" si="222">IF(V191, IF(L191 = "", "", L191), "")</f>
        <v/>
      </c>
      <c r="Y191" s="67" t="str">
        <f t="shared" ref="Y191" si="223">IF(V191, K191, "")</f>
        <v/>
      </c>
      <c r="Z191" s="68"/>
      <c r="AA191" s="52" t="b">
        <f>INDEX(itemPrepMethods, MATCH(K191, itemNames, 0))="soak"</f>
        <v>0</v>
      </c>
      <c r="AB191" s="67" t="str">
        <f t="shared" ref="AB191" si="224">IF(AA191, Q191, "")</f>
        <v/>
      </c>
      <c r="AC191" s="67" t="str">
        <f t="shared" ref="AC191" si="225">IF(AA191, IF(L191 = "", "", L191), "")</f>
        <v/>
      </c>
      <c r="AD191" s="67" t="str">
        <f t="shared" ref="AD191" si="226">IF(AA191, K191, "")</f>
        <v/>
      </c>
      <c r="AE191" s="67"/>
    </row>
    <row r="192" spans="1:31" x14ac:dyDescent="0.25">
      <c r="A192" s="48" t="s">
        <v>24</v>
      </c>
      <c r="B192" s="61"/>
      <c r="C192" s="47" t="str">
        <f t="shared" si="204"/>
        <v/>
      </c>
      <c r="D192" s="48" t="str">
        <f t="shared" si="205"/>
        <v>ground black pepper, to taste</v>
      </c>
      <c r="I192" s="55"/>
      <c r="K192" s="64" t="s">
        <v>89</v>
      </c>
      <c r="L192" s="52"/>
      <c r="M192" s="52"/>
      <c r="N192" s="52"/>
      <c r="O192" s="52"/>
      <c r="P192" s="52"/>
      <c r="U192" s="52" t="s">
        <v>277</v>
      </c>
      <c r="V192" s="52" t="b">
        <f>INDEX(itemPrepMethods, MATCH(K192, itemNames, 0))="chop"</f>
        <v>0</v>
      </c>
      <c r="W192" s="66" t="str">
        <f t="shared" si="213"/>
        <v/>
      </c>
      <c r="X192" s="67" t="str">
        <f t="shared" si="214"/>
        <v/>
      </c>
      <c r="Y192" s="67" t="str">
        <f t="shared" si="215"/>
        <v/>
      </c>
      <c r="Z192" s="68"/>
      <c r="AA192" s="52" t="b">
        <f>INDEX(itemPrepMethods, MATCH(K192, itemNames, 0))="soak"</f>
        <v>0</v>
      </c>
      <c r="AB192" s="67" t="str">
        <f t="shared" si="216"/>
        <v/>
      </c>
      <c r="AC192" s="67" t="str">
        <f t="shared" si="217"/>
        <v/>
      </c>
      <c r="AD192" s="67" t="str">
        <f t="shared" si="218"/>
        <v/>
      </c>
      <c r="AE192" s="67"/>
    </row>
    <row r="193" spans="1:31" x14ac:dyDescent="0.25">
      <c r="B193" s="61"/>
      <c r="I193" s="52"/>
      <c r="L193" s="52"/>
      <c r="W193" s="66"/>
      <c r="X193" s="67"/>
      <c r="Y193" s="67"/>
      <c r="Z193" s="68"/>
      <c r="AB193" s="67"/>
      <c r="AC193" s="67"/>
      <c r="AD193" s="67"/>
      <c r="AE193" s="67"/>
    </row>
    <row r="194" spans="1:31" x14ac:dyDescent="0.25">
      <c r="A194" s="80" t="s">
        <v>332</v>
      </c>
      <c r="B194" s="80"/>
      <c r="C194" s="80"/>
      <c r="D194" s="80"/>
      <c r="I194" s="52"/>
      <c r="L194" s="52"/>
      <c r="W194" s="66"/>
      <c r="X194" s="67"/>
      <c r="Y194" s="67"/>
      <c r="Z194" s="68"/>
      <c r="AB194" s="67"/>
      <c r="AC194" s="67"/>
      <c r="AD194" s="67"/>
      <c r="AE194" s="67"/>
    </row>
    <row r="195" spans="1:31" x14ac:dyDescent="0.25">
      <c r="A195" s="48" t="s">
        <v>24</v>
      </c>
      <c r="B195" s="61"/>
      <c r="C195" s="47" t="str">
        <f t="shared" si="204"/>
        <v/>
      </c>
      <c r="D195" s="48" t="str">
        <f t="shared" si="205"/>
        <v>chopped fresh chives, if available</v>
      </c>
      <c r="I195" s="55"/>
      <c r="K195" s="64" t="s">
        <v>92</v>
      </c>
      <c r="L195" s="52"/>
      <c r="M195" s="52"/>
      <c r="N195" s="52"/>
      <c r="O195" s="52"/>
      <c r="P195" s="52"/>
      <c r="U195" s="52" t="s">
        <v>300</v>
      </c>
      <c r="V195" s="52" t="b">
        <f>INDEX(itemPrepMethods, MATCH(K195, itemNames, 0))="chop"</f>
        <v>1</v>
      </c>
      <c r="W195" s="66">
        <f t="shared" si="213"/>
        <v>0</v>
      </c>
      <c r="X195" s="67" t="str">
        <f t="shared" si="214"/>
        <v/>
      </c>
      <c r="Y195" s="67" t="str">
        <f t="shared" si="215"/>
        <v>chopped fresh chives</v>
      </c>
      <c r="Z195" s="68"/>
      <c r="AA195" s="52" t="b">
        <f>INDEX(itemPrepMethods, MATCH(K195, itemNames, 0))="soak"</f>
        <v>0</v>
      </c>
      <c r="AB195" s="67" t="str">
        <f t="shared" si="216"/>
        <v/>
      </c>
      <c r="AC195" s="67" t="str">
        <f t="shared" si="217"/>
        <v/>
      </c>
      <c r="AD195" s="67" t="str">
        <f t="shared" si="218"/>
        <v/>
      </c>
      <c r="AE195" s="67"/>
    </row>
    <row r="196" spans="1:31" ht="15.75" x14ac:dyDescent="0.25">
      <c r="A196" s="81" t="s">
        <v>34</v>
      </c>
      <c r="B196" s="81"/>
      <c r="C196" s="81"/>
      <c r="D196" s="81"/>
      <c r="E196" s="51" t="s">
        <v>150</v>
      </c>
      <c r="F196" s="84" t="s">
        <v>106</v>
      </c>
      <c r="G196" s="84"/>
      <c r="H196" s="55"/>
    </row>
    <row r="197" spans="1:31" ht="15.75" x14ac:dyDescent="0.25">
      <c r="A197" s="81" t="s">
        <v>42</v>
      </c>
      <c r="B197" s="81"/>
      <c r="C197" s="81"/>
      <c r="D197" s="81"/>
      <c r="E197" s="50" t="s">
        <v>62</v>
      </c>
      <c r="F197" s="55">
        <v>14</v>
      </c>
      <c r="G197" s="55"/>
      <c r="H197" s="55"/>
      <c r="I197" s="75" t="s">
        <v>60</v>
      </c>
      <c r="J197" s="50" t="s">
        <v>61</v>
      </c>
      <c r="K197" s="50" t="s">
        <v>20</v>
      </c>
      <c r="L197" s="76" t="s">
        <v>59</v>
      </c>
      <c r="M197" s="75" t="s">
        <v>163</v>
      </c>
      <c r="N197" s="75" t="s">
        <v>164</v>
      </c>
      <c r="O197" s="75" t="s">
        <v>165</v>
      </c>
      <c r="P197" s="75" t="s">
        <v>166</v>
      </c>
      <c r="Q197" s="50" t="s">
        <v>259</v>
      </c>
      <c r="R197" s="77" t="s">
        <v>125</v>
      </c>
      <c r="S197" s="77" t="s">
        <v>126</v>
      </c>
      <c r="T197" s="75" t="s">
        <v>124</v>
      </c>
      <c r="U197" s="50" t="s">
        <v>25</v>
      </c>
    </row>
    <row r="198" spans="1:31" ht="16.5" thickBot="1" x14ac:dyDescent="0.3">
      <c r="A198" s="82"/>
      <c r="B198" s="82"/>
      <c r="C198" s="82"/>
      <c r="D198" s="82"/>
      <c r="E198" s="50" t="s">
        <v>63</v>
      </c>
      <c r="F198" s="55">
        <v>10</v>
      </c>
      <c r="G198" s="55"/>
      <c r="H198" s="55"/>
      <c r="I198" s="75"/>
      <c r="J198" s="50"/>
      <c r="K198" s="50"/>
      <c r="L198" s="76"/>
      <c r="M198" s="75"/>
      <c r="N198" s="75"/>
      <c r="O198" s="75"/>
      <c r="P198" s="75"/>
      <c r="Q198" s="50"/>
      <c r="R198" s="77"/>
      <c r="S198" s="77"/>
      <c r="T198" s="75"/>
      <c r="U198" s="50"/>
    </row>
    <row r="199" spans="1:31" ht="15.75" thickBot="1" x14ac:dyDescent="0.3">
      <c r="A199" s="80" t="s">
        <v>134</v>
      </c>
      <c r="B199" s="80"/>
      <c r="C199" s="80"/>
      <c r="D199" s="80"/>
      <c r="E199" s="50" t="s">
        <v>19</v>
      </c>
      <c r="F199" s="59">
        <f>F198/F197</f>
        <v>0.7142857142857143</v>
      </c>
      <c r="G199" s="60" t="s">
        <v>170</v>
      </c>
      <c r="H199" s="62"/>
      <c r="I199" s="55"/>
    </row>
    <row r="200" spans="1:31" x14ac:dyDescent="0.25">
      <c r="A200" s="48" t="s">
        <v>24</v>
      </c>
      <c r="B200" s="61">
        <f t="shared" ref="B200:B201" si="227">Q200</f>
        <v>2.25</v>
      </c>
      <c r="C200" s="47" t="str">
        <f>IF(L200="","",L200)</f>
        <v>cup</v>
      </c>
      <c r="D200" s="48" t="str">
        <f t="shared" ref="D200:D201" si="228">_xlfn.CONCAT(K200, U200)</f>
        <v>peanut butter</v>
      </c>
      <c r="I200" s="63">
        <v>3</v>
      </c>
      <c r="J200" s="64" t="s">
        <v>18</v>
      </c>
      <c r="K200" s="64" t="s">
        <v>119</v>
      </c>
      <c r="L200" s="65" t="s">
        <v>18</v>
      </c>
      <c r="M200" s="55">
        <f>INDEX(itemGPerQty, MATCH(K200, itemNames, 0))</f>
        <v>0</v>
      </c>
      <c r="N200" s="55">
        <f>INDEX(itemMlPerQty, MATCH(K200, itemNames, 0))</f>
        <v>0</v>
      </c>
      <c r="O200" s="55">
        <f t="shared" ref="O200:O201" si="229">IF(J200 = "", I200 * M200, IF(ISNA(CONVERT(I200, J200, "kg")), CONVERT(I200, J200, "l") * IF(N200 &lt;&gt; 0, M200 / N200, 0), CONVERT(I200, J200, "kg")))</f>
        <v>0</v>
      </c>
      <c r="P200" s="55">
        <f t="shared" ref="P200:P201" si="230">IF(J200 = "", I200 * N200, IF(ISNA(CONVERT(I200, J200, "l")), CONVERT(I200, J200, "kg") * IF(M200 &lt;&gt; 0, N200 / M200, 0), CONVERT(I200, J200, "l")))</f>
        <v>0.70976470949999992</v>
      </c>
      <c r="Q200" s="55">
        <f>MROUND(IF(AND(J200 = "", L200 = ""), I200 * recipe06Scale, IF(ISNA(CONVERT(O200, "kg", L200)), CONVERT(P200 * recipe06Scale, "l", L200), CONVERT(O200 * recipe06Scale, "kg", L200))), roundTo)</f>
        <v>2.25</v>
      </c>
      <c r="R200" s="56">
        <f t="shared" ref="R200:R201" si="231">IF(L200 = "", Q200 * M200, IF(ISNA(CONVERT(Q200, L200, "kg")), CONVERT(Q200, L200, "l") * IF(N200 &lt;&gt; 0, M200 / N200, 0), CONVERT(Q200, L200, "kg")))</f>
        <v>0</v>
      </c>
      <c r="S200" s="56">
        <f t="shared" ref="S200:S201" si="232">IF(R200 = 0, IF(L200 = "", Q200 * N200, IF(ISNA(CONVERT(Q200, L200, "l")), CONVERT(Q200, L200, "kg") * IF(M200 &lt;&gt; 0, N200 / M200, 0), CONVERT(Q200, L200, "l"))), 0)</f>
        <v>0.53232353212499994</v>
      </c>
      <c r="T200" s="55">
        <f t="shared" ref="T200:T201" si="233">IF(AND(R200 = 0, S200 = 0, J200 = "", L200 = ""), Q200, 0)</f>
        <v>0</v>
      </c>
      <c r="V200" s="52" t="b">
        <f>INDEX(itemPrepMethods, MATCH(K200, itemNames, 0))="chop"</f>
        <v>0</v>
      </c>
      <c r="W200" s="66" t="str">
        <f t="shared" ref="W200:W201" si="234">IF(V200, Q200, "")</f>
        <v/>
      </c>
      <c r="X200" s="67" t="str">
        <f t="shared" ref="X200:X201" si="235">IF(V200, IF(L200 = "", "", L200), "")</f>
        <v/>
      </c>
      <c r="Y200" s="67" t="str">
        <f t="shared" ref="Y200:Y201" si="236">IF(V200, K200, "")</f>
        <v/>
      </c>
      <c r="Z200" s="68"/>
      <c r="AA200" s="52" t="b">
        <f>INDEX(itemPrepMethods, MATCH(K200, itemNames, 0))="soak"</f>
        <v>0</v>
      </c>
      <c r="AB200" s="67" t="str">
        <f t="shared" ref="AB200:AB201" si="237">IF(AA200, Q200, "")</f>
        <v/>
      </c>
      <c r="AC200" s="67" t="str">
        <f t="shared" ref="AC200:AC201" si="238">IF(AA200, IF(L200 = "", "", L200), "")</f>
        <v/>
      </c>
      <c r="AD200" s="67" t="str">
        <f t="shared" ref="AD200:AD201" si="239">IF(AA200, K200, "")</f>
        <v/>
      </c>
      <c r="AE200" s="67"/>
    </row>
    <row r="201" spans="1:31" x14ac:dyDescent="0.25">
      <c r="A201" s="48" t="s">
        <v>24</v>
      </c>
      <c r="B201" s="61">
        <f t="shared" si="227"/>
        <v>2.75</v>
      </c>
      <c r="C201" s="47" t="str">
        <f>IF(L201="","",L201)</f>
        <v>cup</v>
      </c>
      <c r="D201" s="48" t="str">
        <f t="shared" si="228"/>
        <v>hot water</v>
      </c>
      <c r="I201" s="63">
        <v>4</v>
      </c>
      <c r="J201" s="64" t="s">
        <v>18</v>
      </c>
      <c r="K201" s="64" t="s">
        <v>127</v>
      </c>
      <c r="L201" s="65" t="s">
        <v>18</v>
      </c>
      <c r="M201" s="55">
        <f>INDEX(itemGPerQty, MATCH(K201, itemNames, 0))</f>
        <v>1</v>
      </c>
      <c r="N201" s="55">
        <f>INDEX(itemMlPerQty, MATCH(K201, itemNames, 0))</f>
        <v>1</v>
      </c>
      <c r="O201" s="55">
        <f t="shared" si="229"/>
        <v>0.94635294599999997</v>
      </c>
      <c r="P201" s="55">
        <f t="shared" si="230"/>
        <v>0.94635294599999997</v>
      </c>
      <c r="Q201" s="55">
        <f>MROUND(IF(AND(J201 = "", L201 = ""), I201 * recipe06Scale, IF(ISNA(CONVERT(O201, "kg", L201)), CONVERT(P201 * recipe06Scale, "l", L201), CONVERT(O201 * recipe06Scale, "kg", L201))), roundTo)</f>
        <v>2.75</v>
      </c>
      <c r="R201" s="56">
        <f t="shared" si="231"/>
        <v>0.65061765037499997</v>
      </c>
      <c r="S201" s="56">
        <f t="shared" si="232"/>
        <v>0</v>
      </c>
      <c r="T201" s="55">
        <f t="shared" si="233"/>
        <v>0</v>
      </c>
      <c r="V201" s="52" t="b">
        <f>INDEX(itemPrepMethods, MATCH(K201, itemNames, 0))="chop"</f>
        <v>0</v>
      </c>
      <c r="W201" s="66" t="str">
        <f t="shared" si="234"/>
        <v/>
      </c>
      <c r="X201" s="67" t="str">
        <f t="shared" si="235"/>
        <v/>
      </c>
      <c r="Y201" s="67" t="str">
        <f t="shared" si="236"/>
        <v/>
      </c>
      <c r="Z201" s="68"/>
      <c r="AA201" s="52" t="b">
        <f>INDEX(itemPrepMethods, MATCH(K201, itemNames, 0))="soak"</f>
        <v>0</v>
      </c>
      <c r="AB201" s="67" t="str">
        <f t="shared" si="237"/>
        <v/>
      </c>
      <c r="AC201" s="67" t="str">
        <f t="shared" si="238"/>
        <v/>
      </c>
      <c r="AD201" s="67" t="str">
        <f t="shared" si="239"/>
        <v/>
      </c>
      <c r="AE201" s="67"/>
    </row>
    <row r="202" spans="1:31" x14ac:dyDescent="0.25">
      <c r="A202" s="80"/>
      <c r="B202" s="80"/>
      <c r="C202" s="80"/>
      <c r="D202" s="80"/>
      <c r="I202" s="55"/>
      <c r="W202" s="66"/>
      <c r="X202" s="67"/>
      <c r="Y202" s="67"/>
      <c r="Z202" s="68"/>
      <c r="AB202" s="67"/>
      <c r="AC202" s="67"/>
      <c r="AD202" s="67"/>
      <c r="AE202" s="67"/>
    </row>
    <row r="203" spans="1:31" x14ac:dyDescent="0.25">
      <c r="A203" s="80" t="s">
        <v>135</v>
      </c>
      <c r="B203" s="80"/>
      <c r="C203" s="80"/>
      <c r="D203" s="80"/>
      <c r="I203" s="55"/>
      <c r="W203" s="66"/>
      <c r="X203" s="67"/>
      <c r="Y203" s="67"/>
      <c r="Z203" s="68"/>
      <c r="AB203" s="67"/>
      <c r="AC203" s="67"/>
      <c r="AD203" s="67"/>
      <c r="AE203" s="67"/>
    </row>
    <row r="204" spans="1:31" x14ac:dyDescent="0.25">
      <c r="A204" s="48" t="s">
        <v>24</v>
      </c>
      <c r="B204" s="61">
        <f t="shared" ref="B204:B205" si="240">Q204</f>
        <v>0.25</v>
      </c>
      <c r="C204" s="47" t="str">
        <f>IF(L204="","",L204)</f>
        <v>cup</v>
      </c>
      <c r="D204" s="48" t="str">
        <f t="shared" ref="D204:D205" si="241">_xlfn.CONCAT(K204, U204)</f>
        <v>cider vinegar</v>
      </c>
      <c r="I204" s="63">
        <v>0.5</v>
      </c>
      <c r="J204" s="64" t="s">
        <v>18</v>
      </c>
      <c r="K204" s="64" t="s">
        <v>128</v>
      </c>
      <c r="L204" s="65" t="s">
        <v>18</v>
      </c>
      <c r="M204" s="55">
        <f>INDEX(itemGPerQty, MATCH(K204, itemNames, 0))</f>
        <v>0</v>
      </c>
      <c r="N204" s="55">
        <f>INDEX(itemMlPerQty, MATCH(K204, itemNames, 0))</f>
        <v>0</v>
      </c>
      <c r="O204" s="55">
        <f t="shared" ref="O204:O205" si="242">IF(J204 = "", I204 * M204, IF(ISNA(CONVERT(I204, J204, "kg")), CONVERT(I204, J204, "l") * IF(N204 &lt;&gt; 0, M204 / N204, 0), CONVERT(I204, J204, "kg")))</f>
        <v>0</v>
      </c>
      <c r="P204" s="55">
        <f t="shared" ref="P204:P205" si="243">IF(J204 = "", I204 * N204, IF(ISNA(CONVERT(I204, J204, "l")), CONVERT(I204, J204, "kg") * IF(M204 &lt;&gt; 0, N204 / M204, 0), CONVERT(I204, J204, "l")))</f>
        <v>0.11829411825</v>
      </c>
      <c r="Q204" s="55">
        <f>MROUND(IF(AND(J204 = "", L204 = ""), I204 * recipe06Scale, IF(ISNA(CONVERT(O204, "kg", L204)), CONVERT(P204 * recipe06Scale, "l", L204), CONVERT(O204 * recipe06Scale, "kg", L204))), roundTo)</f>
        <v>0.25</v>
      </c>
      <c r="R204" s="56">
        <f t="shared" ref="R204:R205" si="244">IF(L204 = "", Q204 * M204, IF(ISNA(CONVERT(Q204, L204, "kg")), CONVERT(Q204, L204, "l") * IF(N204 &lt;&gt; 0, M204 / N204, 0), CONVERT(Q204, L204, "kg")))</f>
        <v>0</v>
      </c>
      <c r="S204" s="56">
        <f t="shared" ref="S204:S205" si="245">IF(R204 = 0, IF(L204 = "", Q204 * N204, IF(ISNA(CONVERT(Q204, L204, "l")), CONVERT(Q204, L204, "kg") * IF(M204 &lt;&gt; 0, N204 / M204, 0), CONVERT(Q204, L204, "l"))), 0)</f>
        <v>5.9147059124999998E-2</v>
      </c>
      <c r="T204" s="55">
        <f t="shared" ref="T204:T205" si="246">IF(AND(R204 = 0, S204 = 0, J204 = "", L204 = ""), Q204, 0)</f>
        <v>0</v>
      </c>
      <c r="V204" s="52" t="b">
        <f>INDEX(itemPrepMethods, MATCH(K204, itemNames, 0))="chop"</f>
        <v>0</v>
      </c>
      <c r="W204" s="66" t="str">
        <f t="shared" ref="W204:W205" si="247">IF(V204, Q204, "")</f>
        <v/>
      </c>
      <c r="X204" s="67" t="str">
        <f t="shared" ref="X204:X205" si="248">IF(V204, IF(L204 = "", "", L204), "")</f>
        <v/>
      </c>
      <c r="Y204" s="67" t="str">
        <f t="shared" ref="Y204:Y205" si="249">IF(V204, K204, "")</f>
        <v/>
      </c>
      <c r="Z204" s="68"/>
      <c r="AA204" s="52" t="b">
        <f>INDEX(itemPrepMethods, MATCH(K204, itemNames, 0))="soak"</f>
        <v>0</v>
      </c>
      <c r="AB204" s="67" t="str">
        <f t="shared" ref="AB204:AB205" si="250">IF(AA204, Q204, "")</f>
        <v/>
      </c>
      <c r="AC204" s="67" t="str">
        <f t="shared" ref="AC204:AC205" si="251">IF(AA204, IF(L204 = "", "", L204), "")</f>
        <v/>
      </c>
      <c r="AD204" s="67" t="str">
        <f t="shared" ref="AD204:AD205" si="252">IF(AA204, K204, "")</f>
        <v/>
      </c>
      <c r="AE204" s="67"/>
    </row>
    <row r="205" spans="1:31" x14ac:dyDescent="0.25">
      <c r="A205" s="48" t="s">
        <v>24</v>
      </c>
      <c r="B205" s="61">
        <f t="shared" si="240"/>
        <v>0.25</v>
      </c>
      <c r="C205" s="47" t="str">
        <f>IF(L205="","",L205)</f>
        <v>cup</v>
      </c>
      <c r="D205" s="48" t="str">
        <f t="shared" si="241"/>
        <v>soy sauce</v>
      </c>
      <c r="I205" s="63">
        <v>0.5</v>
      </c>
      <c r="J205" s="64" t="s">
        <v>18</v>
      </c>
      <c r="K205" s="64" t="s">
        <v>129</v>
      </c>
      <c r="L205" s="65" t="s">
        <v>18</v>
      </c>
      <c r="M205" s="55">
        <f>INDEX(itemGPerQty, MATCH(K205, itemNames, 0))</f>
        <v>0</v>
      </c>
      <c r="N205" s="55">
        <f>INDEX(itemMlPerQty, MATCH(K205, itemNames, 0))</f>
        <v>0</v>
      </c>
      <c r="O205" s="55">
        <f t="shared" si="242"/>
        <v>0</v>
      </c>
      <c r="P205" s="55">
        <f t="shared" si="243"/>
        <v>0.11829411825</v>
      </c>
      <c r="Q205" s="55">
        <f>MROUND(IF(AND(J205 = "", L205 = ""), I205 * recipe06Scale, IF(ISNA(CONVERT(O205, "kg", L205)), CONVERT(P205 * recipe06Scale, "l", L205), CONVERT(O205 * recipe06Scale, "kg", L205))), roundTo)</f>
        <v>0.25</v>
      </c>
      <c r="R205" s="56">
        <f t="shared" si="244"/>
        <v>0</v>
      </c>
      <c r="S205" s="56">
        <f t="shared" si="245"/>
        <v>5.9147059124999998E-2</v>
      </c>
      <c r="T205" s="55">
        <f t="shared" si="246"/>
        <v>0</v>
      </c>
      <c r="V205" s="52" t="b">
        <f>INDEX(itemPrepMethods, MATCH(K205, itemNames, 0))="chop"</f>
        <v>0</v>
      </c>
      <c r="W205" s="66" t="str">
        <f t="shared" si="247"/>
        <v/>
      </c>
      <c r="X205" s="67" t="str">
        <f t="shared" si="248"/>
        <v/>
      </c>
      <c r="Y205" s="67" t="str">
        <f t="shared" si="249"/>
        <v/>
      </c>
      <c r="Z205" s="68"/>
      <c r="AA205" s="52" t="b">
        <f>INDEX(itemPrepMethods, MATCH(K205, itemNames, 0))="soak"</f>
        <v>0</v>
      </c>
      <c r="AB205" s="67" t="str">
        <f t="shared" si="250"/>
        <v/>
      </c>
      <c r="AC205" s="67" t="str">
        <f t="shared" si="251"/>
        <v/>
      </c>
      <c r="AD205" s="67" t="str">
        <f t="shared" si="252"/>
        <v/>
      </c>
      <c r="AE205" s="67"/>
    </row>
    <row r="206" spans="1:31" x14ac:dyDescent="0.25">
      <c r="A206" s="80"/>
      <c r="B206" s="80"/>
      <c r="C206" s="80"/>
      <c r="D206" s="80"/>
      <c r="I206" s="55"/>
      <c r="W206" s="66"/>
      <c r="X206" s="67"/>
      <c r="Y206" s="67"/>
      <c r="Z206" s="68"/>
      <c r="AB206" s="67"/>
      <c r="AC206" s="67"/>
      <c r="AD206" s="67"/>
      <c r="AE206" s="67"/>
    </row>
    <row r="207" spans="1:31" x14ac:dyDescent="0.25">
      <c r="A207" s="80" t="s">
        <v>136</v>
      </c>
      <c r="B207" s="80"/>
      <c r="C207" s="80"/>
      <c r="D207" s="80"/>
      <c r="I207" s="55"/>
      <c r="W207" s="66"/>
      <c r="X207" s="67"/>
      <c r="Y207" s="67"/>
      <c r="Z207" s="68"/>
      <c r="AB207" s="67"/>
      <c r="AC207" s="67"/>
      <c r="AD207" s="67"/>
      <c r="AE207" s="67"/>
    </row>
    <row r="208" spans="1:31" ht="24" x14ac:dyDescent="0.25">
      <c r="A208" s="48" t="s">
        <v>24</v>
      </c>
      <c r="B208" s="61">
        <f>Q208</f>
        <v>2.25</v>
      </c>
      <c r="C208" s="47" t="str">
        <f>IF(L208="","",L208)</f>
        <v/>
      </c>
      <c r="D208" s="48" t="str">
        <f t="shared" ref="D208" si="253">_xlfn.CONCAT(K208, U208)</f>
        <v>blocks tofu, cut into cubes</v>
      </c>
      <c r="I208" s="63">
        <v>3</v>
      </c>
      <c r="J208" s="64"/>
      <c r="K208" s="64" t="s">
        <v>334</v>
      </c>
      <c r="L208" s="65"/>
      <c r="M208" s="55">
        <f>INDEX(itemGPerQty, MATCH(K208, itemNames, 0))</f>
        <v>0</v>
      </c>
      <c r="N208" s="55">
        <f>INDEX(itemMlPerQty, MATCH(K208, itemNames, 0))</f>
        <v>0</v>
      </c>
      <c r="O208" s="55">
        <f>IF(J208 = "", I208 * M208, IF(ISNA(CONVERT(I208, J208, "kg")), CONVERT(I208, J208, "l") * IF(N208 &lt;&gt; 0, M208 / N208, 0), CONVERT(I208, J208, "kg")))</f>
        <v>0</v>
      </c>
      <c r="P208" s="55">
        <f>IF(J208 = "", I208 * N208, IF(ISNA(CONVERT(I208, J208, "l")), CONVERT(I208, J208, "kg") * IF(M208 &lt;&gt; 0, N208 / M208, 0), CONVERT(I208, J208, "l")))</f>
        <v>0</v>
      </c>
      <c r="Q208" s="55">
        <f>MROUND(IF(AND(J208 = "", L208 = ""), I208 * recipe06Scale, IF(ISNA(CONVERT(O208, "kg", L208)), CONVERT(P208 * recipe06Scale, "l", L208), CONVERT(O208 * recipe06Scale, "kg", L208))), roundTo)</f>
        <v>2.25</v>
      </c>
      <c r="R208" s="56">
        <f>IF(L208 = "", Q208 * M208, IF(ISNA(CONVERT(Q208, L208, "kg")), CONVERT(Q208, L208, "l") * IF(N208 &lt;&gt; 0, M208 / N208, 0), CONVERT(Q208, L208, "kg")))</f>
        <v>0</v>
      </c>
      <c r="S208" s="56">
        <f>IF(R208 = 0, IF(L208 = "", Q208 * N208, IF(ISNA(CONVERT(Q208, L208, "l")), CONVERT(Q208, L208, "kg") * IF(M208 &lt;&gt; 0, N208 / M208, 0), CONVERT(Q208, L208, "l"))), 0)</f>
        <v>0</v>
      </c>
      <c r="T208" s="55">
        <f>IF(AND(R208 = 0, S208 = 0, J208 = "", L208 = ""), Q208, 0)</f>
        <v>2.25</v>
      </c>
      <c r="V208" s="52" t="b">
        <f>INDEX(itemPrepMethods, MATCH(K208, itemNames, 0))="chop"</f>
        <v>1</v>
      </c>
      <c r="W208" s="66">
        <f>IF(V208, Q208, "")</f>
        <v>2.25</v>
      </c>
      <c r="X208" s="67" t="str">
        <f t="shared" ref="X208" si="254">IF(V208, IF(L208 = "", "", L208), "")</f>
        <v/>
      </c>
      <c r="Y208" s="67" t="str">
        <f>IF(V208, K208, "")</f>
        <v>blocks tofu, cut into cubes</v>
      </c>
      <c r="Z208" s="68" t="s">
        <v>337</v>
      </c>
      <c r="AA208" s="52" t="b">
        <f>INDEX(itemPrepMethods, MATCH(K208, itemNames, 0))="soak"</f>
        <v>0</v>
      </c>
      <c r="AB208" s="67" t="str">
        <f>IF(AA208, Q208, "")</f>
        <v/>
      </c>
      <c r="AC208" s="67" t="str">
        <f>IF(AA208, IF(L208 = "", "", L208), "")</f>
        <v/>
      </c>
      <c r="AD208" s="67" t="str">
        <f>IF(AA208, K208, "")</f>
        <v/>
      </c>
      <c r="AE208" s="67"/>
    </row>
    <row r="209" spans="1:31" x14ac:dyDescent="0.25">
      <c r="A209" s="80"/>
      <c r="B209" s="80"/>
      <c r="C209" s="80"/>
      <c r="D209" s="80"/>
      <c r="I209" s="55"/>
      <c r="W209" s="66"/>
      <c r="X209" s="67"/>
      <c r="Y209" s="67"/>
      <c r="Z209" s="68"/>
      <c r="AB209" s="67"/>
      <c r="AC209" s="67"/>
      <c r="AD209" s="67"/>
      <c r="AE209" s="67"/>
    </row>
    <row r="210" spans="1:31" x14ac:dyDescent="0.25">
      <c r="A210" s="80" t="s">
        <v>137</v>
      </c>
      <c r="B210" s="80"/>
      <c r="C210" s="80"/>
      <c r="D210" s="80"/>
      <c r="I210" s="55"/>
      <c r="W210" s="66"/>
      <c r="X210" s="67"/>
      <c r="Y210" s="67"/>
      <c r="Z210" s="68"/>
      <c r="AB210" s="67"/>
      <c r="AC210" s="67"/>
      <c r="AD210" s="67"/>
      <c r="AE210" s="67"/>
    </row>
    <row r="211" spans="1:31" x14ac:dyDescent="0.25">
      <c r="A211" s="48" t="s">
        <v>24</v>
      </c>
      <c r="B211" s="61">
        <f>Q211</f>
        <v>3.5</v>
      </c>
      <c r="C211" s="47" t="str">
        <f>IF(L211="","",L211)</f>
        <v/>
      </c>
      <c r="D211" s="48" t="str">
        <f>_xlfn.CONCAT(K211, U211)</f>
        <v>garlic cloves. Remove from oil once cooked</v>
      </c>
      <c r="I211" s="63">
        <v>5</v>
      </c>
      <c r="J211" s="64"/>
      <c r="K211" s="64" t="s">
        <v>9</v>
      </c>
      <c r="L211" s="65"/>
      <c r="M211" s="55">
        <f>INDEX(itemGPerQty, MATCH(K211, itemNames, 0))</f>
        <v>0</v>
      </c>
      <c r="N211" s="55">
        <f>INDEX(itemMlPerQty, MATCH(K211, itemNames, 0))</f>
        <v>0</v>
      </c>
      <c r="O211" s="55">
        <f>IF(J211 = "", I211 * M211, IF(ISNA(CONVERT(I211, J211, "kg")), CONVERT(I211, J211, "l") * IF(N211 &lt;&gt; 0, M211 / N211, 0), CONVERT(I211, J211, "kg")))</f>
        <v>0</v>
      </c>
      <c r="P211" s="55">
        <f>IF(J211 = "", I211 * N211, IF(ISNA(CONVERT(I211, J211, "l")), CONVERT(I211, J211, "kg") * IF(M211 &lt;&gt; 0, N211 / M211, 0), CONVERT(I211, J211, "l")))</f>
        <v>0</v>
      </c>
      <c r="Q211" s="55">
        <f>MROUND(IF(AND(J211 = "", L211 = ""), I211 * recipe06Scale, IF(ISNA(CONVERT(O211, "kg", L211)), CONVERT(P211 * recipe06Scale, "l", L211), CONVERT(O211 * recipe06Scale, "kg", L211))), roundTo)</f>
        <v>3.5</v>
      </c>
      <c r="R211" s="56">
        <f>IF(L211 = "", Q211 * M211, IF(ISNA(CONVERT(Q211, L211, "kg")), CONVERT(Q211, L211, "l") * IF(N211 &lt;&gt; 0, M211 / N211, 0), CONVERT(Q211, L211, "kg")))</f>
        <v>0</v>
      </c>
      <c r="S211" s="56">
        <f>IF(R211 = 0, IF(L211 = "", Q211 * N211, IF(ISNA(CONVERT(Q211, L211, "l")), CONVERT(Q211, L211, "kg") * IF(M211 &lt;&gt; 0, N211 / M211, 0), CONVERT(Q211, L211, "l"))), 0)</f>
        <v>0</v>
      </c>
      <c r="T211" s="55">
        <f>IF(AND(R211 = 0, S211 = 0, J211 = "", L211 = ""), Q211, 0)</f>
        <v>3.5</v>
      </c>
      <c r="U211" s="52" t="s">
        <v>305</v>
      </c>
      <c r="V211" s="52" t="b">
        <f>INDEX(itemPrepMethods, MATCH(K211, itemNames, 0))="chop"</f>
        <v>0</v>
      </c>
      <c r="W211" s="66" t="str">
        <f>IF(V211, Q211, "")</f>
        <v/>
      </c>
      <c r="X211" s="67" t="str">
        <f>IF(V211, IF(L211 = "", "", L211), "")</f>
        <v/>
      </c>
      <c r="Y211" s="67" t="str">
        <f>IF(V211, K211, "")</f>
        <v/>
      </c>
      <c r="Z211" s="68"/>
      <c r="AA211" s="52" t="b">
        <f>INDEX(itemPrepMethods, MATCH(K211, itemNames, 0))="soak"</f>
        <v>0</v>
      </c>
      <c r="AB211" s="67" t="str">
        <f>IF(AA211, Q211, "")</f>
        <v/>
      </c>
      <c r="AC211" s="67" t="str">
        <f>IF(AA211, IF(L211 = "", "", L211), "")</f>
        <v/>
      </c>
      <c r="AD211" s="67" t="str">
        <f>IF(AA211, K211, "")</f>
        <v/>
      </c>
      <c r="AE211" s="67"/>
    </row>
    <row r="212" spans="1:31" x14ac:dyDescent="0.25">
      <c r="A212" s="48" t="s">
        <v>24</v>
      </c>
      <c r="B212" s="61">
        <f t="shared" ref="B212:B213" si="255">Q212</f>
        <v>2</v>
      </c>
      <c r="C212" s="47" t="str">
        <f>IF(L212="","",L212)</f>
        <v/>
      </c>
      <c r="D212" s="48" t="str">
        <f t="shared" ref="D212:D213" si="256">_xlfn.CONCAT(K212, U212)</f>
        <v>chopped onions</v>
      </c>
      <c r="I212" s="63">
        <v>2.75</v>
      </c>
      <c r="J212" s="64"/>
      <c r="K212" s="64" t="s">
        <v>6</v>
      </c>
      <c r="L212" s="65"/>
      <c r="M212" s="55">
        <f>INDEX(itemGPerQty, MATCH(K212, itemNames, 0))</f>
        <v>0.185</v>
      </c>
      <c r="N212" s="55">
        <f>INDEX(itemMlPerQty, MATCH(K212, itemNames, 0))</f>
        <v>0.3</v>
      </c>
      <c r="O212" s="55">
        <f t="shared" ref="O212:O213" si="257">IF(J212 = "", I212 * M212, IF(ISNA(CONVERT(I212, J212, "kg")), CONVERT(I212, J212, "l") * IF(N212 &lt;&gt; 0, M212 / N212, 0), CONVERT(I212, J212, "kg")))</f>
        <v>0.50875000000000004</v>
      </c>
      <c r="P212" s="55">
        <f t="shared" ref="P212:P213" si="258">IF(J212 = "", I212 * N212, IF(ISNA(CONVERT(I212, J212, "l")), CONVERT(I212, J212, "kg") * IF(M212 &lt;&gt; 0, N212 / M212, 0), CONVERT(I212, J212, "l")))</f>
        <v>0.82499999999999996</v>
      </c>
      <c r="Q212" s="55">
        <f>MROUND(IF(AND(J212 = "", L212 = ""), I212 * recipe06Scale, IF(ISNA(CONVERT(O212, "kg", L212)), CONVERT(P212 * recipe06Scale, "l", L212), CONVERT(O212 * recipe06Scale, "kg", L212))), roundTo)</f>
        <v>2</v>
      </c>
      <c r="R212" s="56">
        <f t="shared" ref="R212:R213" si="259">IF(L212 = "", Q212 * M212, IF(ISNA(CONVERT(Q212, L212, "kg")), CONVERT(Q212, L212, "l") * IF(N212 &lt;&gt; 0, M212 / N212, 0), CONVERT(Q212, L212, "kg")))</f>
        <v>0.37</v>
      </c>
      <c r="S212" s="56">
        <f t="shared" ref="S212:S213" si="260">IF(R212 = 0, IF(L212 = "", Q212 * N212, IF(ISNA(CONVERT(Q212, L212, "l")), CONVERT(Q212, L212, "kg") * IF(M212 &lt;&gt; 0, N212 / M212, 0), CONVERT(Q212, L212, "l"))), 0)</f>
        <v>0</v>
      </c>
      <c r="T212" s="55">
        <f t="shared" ref="T212:T213" si="261">IF(AND(R212 = 0, S212 = 0, J212 = "", L212 = ""), Q212, 0)</f>
        <v>0</v>
      </c>
      <c r="V212" s="52" t="b">
        <f>INDEX(itemPrepMethods, MATCH(K212, itemNames, 0))="chop"</f>
        <v>1</v>
      </c>
      <c r="W212" s="66">
        <f t="shared" ref="W212:W213" si="262">IF(V212, Q212, "")</f>
        <v>2</v>
      </c>
      <c r="X212" s="67" t="str">
        <f t="shared" ref="X212:X213" si="263">IF(V212, IF(L212 = "", "", L212), "")</f>
        <v/>
      </c>
      <c r="Y212" s="67" t="str">
        <f t="shared" ref="Y212:Y213" si="264">IF(V212, K212, "")</f>
        <v>chopped onions</v>
      </c>
      <c r="Z212" s="68"/>
      <c r="AA212" s="52" t="b">
        <f>INDEX(itemPrepMethods, MATCH(K212, itemNames, 0))="soak"</f>
        <v>0</v>
      </c>
      <c r="AB212" s="67" t="str">
        <f t="shared" ref="AB212:AB213" si="265">IF(AA212, Q212, "")</f>
        <v/>
      </c>
      <c r="AC212" s="67" t="str">
        <f t="shared" ref="AC212:AC213" si="266">IF(AA212, IF(L212 = "", "", L212), "")</f>
        <v/>
      </c>
      <c r="AD212" s="67" t="str">
        <f t="shared" ref="AD212:AD213" si="267">IF(AA212, K212, "")</f>
        <v/>
      </c>
      <c r="AE212" s="67"/>
    </row>
    <row r="213" spans="1:31" x14ac:dyDescent="0.25">
      <c r="A213" s="48" t="s">
        <v>24</v>
      </c>
      <c r="B213" s="61">
        <f t="shared" si="255"/>
        <v>0.25</v>
      </c>
      <c r="C213" s="47" t="str">
        <f>IF(L213="","",L213)</f>
        <v>cup</v>
      </c>
      <c r="D213" s="48" t="str">
        <f t="shared" si="256"/>
        <v>minced fresh ginger</v>
      </c>
      <c r="I213" s="63">
        <v>0.5</v>
      </c>
      <c r="J213" s="64" t="s">
        <v>18</v>
      </c>
      <c r="K213" s="64" t="s">
        <v>293</v>
      </c>
      <c r="L213" s="65" t="s">
        <v>18</v>
      </c>
      <c r="M213" s="55">
        <f>INDEX(itemGPerQty, MATCH(K213, itemNames, 0))</f>
        <v>0</v>
      </c>
      <c r="N213" s="55">
        <f>INDEX(itemMlPerQty, MATCH(K213, itemNames, 0))</f>
        <v>0</v>
      </c>
      <c r="O213" s="55">
        <f t="shared" si="257"/>
        <v>0</v>
      </c>
      <c r="P213" s="55">
        <f t="shared" si="258"/>
        <v>0.11829411825</v>
      </c>
      <c r="Q213" s="55">
        <f>MROUND(IF(AND(J213 = "", L213 = ""), I213 * recipe06Scale, IF(ISNA(CONVERT(O213, "kg", L213)), CONVERT(P213 * recipe06Scale, "l", L213), CONVERT(O213 * recipe06Scale, "kg", L213))), roundTo)</f>
        <v>0.25</v>
      </c>
      <c r="R213" s="56">
        <f t="shared" si="259"/>
        <v>0</v>
      </c>
      <c r="S213" s="56">
        <f t="shared" si="260"/>
        <v>5.9147059124999998E-2</v>
      </c>
      <c r="T213" s="55">
        <f t="shared" si="261"/>
        <v>0</v>
      </c>
      <c r="V213" s="52" t="b">
        <f>INDEX(itemPrepMethods, MATCH(K213, itemNames, 0))="chop"</f>
        <v>1</v>
      </c>
      <c r="W213" s="66">
        <f t="shared" si="262"/>
        <v>0.25</v>
      </c>
      <c r="X213" s="67" t="str">
        <f t="shared" si="263"/>
        <v>cup</v>
      </c>
      <c r="Y213" s="67" t="str">
        <f t="shared" si="264"/>
        <v>minced fresh ginger</v>
      </c>
      <c r="Z213" s="68"/>
      <c r="AA213" s="52" t="b">
        <f>INDEX(itemPrepMethods, MATCH(K213, itemNames, 0))="soak"</f>
        <v>0</v>
      </c>
      <c r="AB213" s="67" t="str">
        <f t="shared" si="265"/>
        <v/>
      </c>
      <c r="AC213" s="67" t="str">
        <f t="shared" si="266"/>
        <v/>
      </c>
      <c r="AD213" s="67" t="str">
        <f t="shared" si="267"/>
        <v/>
      </c>
      <c r="AE213" s="67"/>
    </row>
    <row r="214" spans="1:31" x14ac:dyDescent="0.25">
      <c r="A214" s="80"/>
      <c r="B214" s="80"/>
      <c r="C214" s="80"/>
      <c r="D214" s="80"/>
      <c r="I214" s="55"/>
      <c r="W214" s="66"/>
      <c r="X214" s="67"/>
      <c r="Y214" s="67"/>
      <c r="Z214" s="68"/>
      <c r="AB214" s="67"/>
      <c r="AC214" s="67"/>
      <c r="AD214" s="67"/>
      <c r="AE214" s="67"/>
    </row>
    <row r="215" spans="1:31" x14ac:dyDescent="0.25">
      <c r="A215" s="80" t="s">
        <v>138</v>
      </c>
      <c r="B215" s="80"/>
      <c r="C215" s="80"/>
      <c r="D215" s="80"/>
      <c r="I215" s="55"/>
      <c r="W215" s="66"/>
      <c r="X215" s="67"/>
      <c r="Y215" s="67"/>
      <c r="Z215" s="68"/>
      <c r="AB215" s="67"/>
      <c r="AC215" s="67"/>
      <c r="AD215" s="67"/>
      <c r="AE215" s="67"/>
    </row>
    <row r="216" spans="1:31" x14ac:dyDescent="0.25">
      <c r="A216" s="48" t="s">
        <v>24</v>
      </c>
      <c r="B216" s="61">
        <f t="shared" ref="B216:B219" si="268">Q216</f>
        <v>2.25</v>
      </c>
      <c r="C216" s="47" t="str">
        <f>IF(L216="","",L216)</f>
        <v/>
      </c>
      <c r="D216" s="48" t="str">
        <f t="shared" ref="D216:D221" si="269">_xlfn.CONCAT(K216, U216)</f>
        <v>chopped broccoli</v>
      </c>
      <c r="I216" s="63">
        <v>3</v>
      </c>
      <c r="J216" s="64"/>
      <c r="K216" s="64" t="s">
        <v>131</v>
      </c>
      <c r="L216" s="65"/>
      <c r="M216" s="55">
        <f>INDEX(itemGPerQty, MATCH(K216, itemNames, 0))</f>
        <v>0.313</v>
      </c>
      <c r="N216" s="55">
        <f>INDEX(itemMlPerQty, MATCH(K216, itemNames, 0))</f>
        <v>0</v>
      </c>
      <c r="O216" s="55">
        <f t="shared" ref="O216:O219" si="270">IF(J216 = "", I216 * M216, IF(ISNA(CONVERT(I216, J216, "kg")), CONVERT(I216, J216, "l") * IF(N216 &lt;&gt; 0, M216 / N216, 0), CONVERT(I216, J216, "kg")))</f>
        <v>0.93900000000000006</v>
      </c>
      <c r="P216" s="55">
        <f t="shared" ref="P216:P219" si="271">IF(J216 = "", I216 * N216, IF(ISNA(CONVERT(I216, J216, "l")), CONVERT(I216, J216, "kg") * IF(M216 &lt;&gt; 0, N216 / M216, 0), CONVERT(I216, J216, "l")))</f>
        <v>0</v>
      </c>
      <c r="Q216" s="55">
        <f>MROUND(IF(AND(J216 = "", L216 = ""), I216 * recipe06Scale, IF(ISNA(CONVERT(O216, "kg", L216)), CONVERT(P216 * recipe06Scale, "l", L216), CONVERT(O216 * recipe06Scale, "kg", L216))), roundTo)</f>
        <v>2.25</v>
      </c>
      <c r="R216" s="56">
        <f t="shared" ref="R216:R219" si="272">IF(L216 = "", Q216 * M216, IF(ISNA(CONVERT(Q216, L216, "kg")), CONVERT(Q216, L216, "l") * IF(N216 &lt;&gt; 0, M216 / N216, 0), CONVERT(Q216, L216, "kg")))</f>
        <v>0.70425000000000004</v>
      </c>
      <c r="S216" s="56">
        <f t="shared" ref="S216:S219" si="273">IF(R216 = 0, IF(L216 = "", Q216 * N216, IF(ISNA(CONVERT(Q216, L216, "l")), CONVERT(Q216, L216, "kg") * IF(M216 &lt;&gt; 0, N216 / M216, 0), CONVERT(Q216, L216, "l"))), 0)</f>
        <v>0</v>
      </c>
      <c r="T216" s="55">
        <f t="shared" ref="T216:T219" si="274">IF(AND(R216 = 0, S216 = 0, J216 = "", L216 = ""), Q216, 0)</f>
        <v>0</v>
      </c>
      <c r="V216" s="52" t="b">
        <f>INDEX(itemPrepMethods, MATCH(K216, itemNames, 0))="chop"</f>
        <v>1</v>
      </c>
      <c r="W216" s="66">
        <f t="shared" ref="W216:W219" si="275">IF(V216, Q216, "")</f>
        <v>2.25</v>
      </c>
      <c r="X216" s="67" t="str">
        <f t="shared" ref="X216:X219" si="276">IF(V216, IF(L216 = "", "", L216), "")</f>
        <v/>
      </c>
      <c r="Y216" s="67" t="str">
        <f t="shared" ref="Y216:Y219" si="277">IF(V216, K216, "")</f>
        <v>chopped broccoli</v>
      </c>
      <c r="Z216" s="68"/>
      <c r="AA216" s="52" t="b">
        <f>INDEX(itemPrepMethods, MATCH(K216, itemNames, 0))="soak"</f>
        <v>0</v>
      </c>
      <c r="AB216" s="67" t="str">
        <f t="shared" ref="AB216:AB219" si="278">IF(AA216, Q216, "")</f>
        <v/>
      </c>
      <c r="AC216" s="67" t="str">
        <f t="shared" ref="AC216:AC219" si="279">IF(AA216, IF(L216 = "", "", L216), "")</f>
        <v/>
      </c>
      <c r="AD216" s="67" t="str">
        <f t="shared" ref="AD216:AD219" si="280">IF(AA216, K216, "")</f>
        <v/>
      </c>
      <c r="AE216" s="67"/>
    </row>
    <row r="217" spans="1:31" x14ac:dyDescent="0.25">
      <c r="A217" s="48" t="s">
        <v>24</v>
      </c>
      <c r="B217" s="61">
        <f t="shared" si="268"/>
        <v>1.5</v>
      </c>
      <c r="C217" s="47" t="str">
        <f>IF(L217="","",L217)</f>
        <v/>
      </c>
      <c r="D217" s="48" t="str">
        <f t="shared" si="269"/>
        <v>chopped cauliflowers</v>
      </c>
      <c r="I217" s="63">
        <v>2</v>
      </c>
      <c r="J217" s="64"/>
      <c r="K217" s="64" t="s">
        <v>200</v>
      </c>
      <c r="L217" s="65"/>
      <c r="M217" s="55">
        <f>INDEX(itemGPerQty, MATCH(K217, itemNames, 0))</f>
        <v>0</v>
      </c>
      <c r="N217" s="55">
        <f>INDEX(itemMlPerQty, MATCH(K217, itemNames, 0))</f>
        <v>0</v>
      </c>
      <c r="O217" s="55">
        <f t="shared" si="270"/>
        <v>0</v>
      </c>
      <c r="P217" s="55">
        <f t="shared" si="271"/>
        <v>0</v>
      </c>
      <c r="Q217" s="55">
        <f>MROUND(IF(AND(J217 = "", L217 = ""), I217 * recipe06Scale, IF(ISNA(CONVERT(O217, "kg", L217)), CONVERT(P217 * recipe06Scale, "l", L217), CONVERT(O217 * recipe06Scale, "kg", L217))), roundTo)</f>
        <v>1.5</v>
      </c>
      <c r="R217" s="56">
        <f t="shared" si="272"/>
        <v>0</v>
      </c>
      <c r="S217" s="56">
        <f t="shared" si="273"/>
        <v>0</v>
      </c>
      <c r="T217" s="55">
        <f t="shared" si="274"/>
        <v>1.5</v>
      </c>
      <c r="V217" s="52" t="b">
        <f>INDEX(itemPrepMethods, MATCH(K217, itemNames, 0))="chop"</f>
        <v>1</v>
      </c>
      <c r="W217" s="66">
        <f t="shared" si="275"/>
        <v>1.5</v>
      </c>
      <c r="X217" s="67" t="str">
        <f t="shared" si="276"/>
        <v/>
      </c>
      <c r="Y217" s="67" t="str">
        <f t="shared" si="277"/>
        <v>chopped cauliflowers</v>
      </c>
      <c r="Z217" s="68"/>
      <c r="AA217" s="52" t="b">
        <f>INDEX(itemPrepMethods, MATCH(K217, itemNames, 0))="soak"</f>
        <v>0</v>
      </c>
      <c r="AB217" s="67" t="str">
        <f t="shared" si="278"/>
        <v/>
      </c>
      <c r="AC217" s="67" t="str">
        <f t="shared" si="279"/>
        <v/>
      </c>
      <c r="AD217" s="67" t="str">
        <f t="shared" si="280"/>
        <v/>
      </c>
      <c r="AE217" s="67"/>
    </row>
    <row r="218" spans="1:31" x14ac:dyDescent="0.25">
      <c r="A218" s="48" t="s">
        <v>24</v>
      </c>
      <c r="B218" s="61">
        <f t="shared" si="268"/>
        <v>1</v>
      </c>
      <c r="C218" s="47" t="str">
        <f>IF(L218="","",L218)</f>
        <v>cup</v>
      </c>
      <c r="D218" s="48" t="str">
        <f t="shared" si="269"/>
        <v>peanuts</v>
      </c>
      <c r="I218" s="63">
        <v>1.5</v>
      </c>
      <c r="J218" s="64" t="s">
        <v>18</v>
      </c>
      <c r="K218" s="64" t="s">
        <v>132</v>
      </c>
      <c r="L218" s="65" t="s">
        <v>18</v>
      </c>
      <c r="M218" s="55">
        <f>INDEX(itemGPerQty, MATCH(K218, itemNames, 0))</f>
        <v>0</v>
      </c>
      <c r="N218" s="55">
        <f>INDEX(itemMlPerQty, MATCH(K218, itemNames, 0))</f>
        <v>0</v>
      </c>
      <c r="O218" s="55">
        <f t="shared" si="270"/>
        <v>0</v>
      </c>
      <c r="P218" s="55">
        <f t="shared" si="271"/>
        <v>0.35488235474999996</v>
      </c>
      <c r="Q218" s="55">
        <f>MROUND(IF(AND(J218 = "", L218 = ""), I218 * recipe06Scale, IF(ISNA(CONVERT(O218, "kg", L218)), CONVERT(P218 * recipe06Scale, "l", L218), CONVERT(O218 * recipe06Scale, "kg", L218))), roundTo)</f>
        <v>1</v>
      </c>
      <c r="R218" s="56">
        <f t="shared" si="272"/>
        <v>0</v>
      </c>
      <c r="S218" s="56">
        <f t="shared" si="273"/>
        <v>0.23658823649999999</v>
      </c>
      <c r="T218" s="55">
        <f t="shared" si="274"/>
        <v>0</v>
      </c>
      <c r="V218" s="52" t="b">
        <f>INDEX(itemPrepMethods, MATCH(K218, itemNames, 0))="chop"</f>
        <v>0</v>
      </c>
      <c r="W218" s="66" t="str">
        <f t="shared" si="275"/>
        <v/>
      </c>
      <c r="X218" s="67" t="str">
        <f t="shared" si="276"/>
        <v/>
      </c>
      <c r="Y218" s="67" t="str">
        <f t="shared" si="277"/>
        <v/>
      </c>
      <c r="Z218" s="68"/>
      <c r="AA218" s="52" t="b">
        <f>INDEX(itemPrepMethods, MATCH(K218, itemNames, 0))="soak"</f>
        <v>0</v>
      </c>
      <c r="AB218" s="67" t="str">
        <f t="shared" si="278"/>
        <v/>
      </c>
      <c r="AC218" s="67" t="str">
        <f t="shared" si="279"/>
        <v/>
      </c>
      <c r="AD218" s="67" t="str">
        <f t="shared" si="280"/>
        <v/>
      </c>
      <c r="AE218" s="67"/>
    </row>
    <row r="219" spans="1:31" x14ac:dyDescent="0.25">
      <c r="A219" s="48" t="s">
        <v>24</v>
      </c>
      <c r="B219" s="61">
        <f t="shared" si="268"/>
        <v>2.25</v>
      </c>
      <c r="C219" s="47" t="str">
        <f>IF(L219="","",L219)</f>
        <v>cup</v>
      </c>
      <c r="D219" s="48" t="str">
        <f t="shared" si="269"/>
        <v>tins coconut milk</v>
      </c>
      <c r="I219" s="63">
        <v>3</v>
      </c>
      <c r="J219" s="64" t="s">
        <v>18</v>
      </c>
      <c r="K219" s="64" t="s">
        <v>133</v>
      </c>
      <c r="L219" s="65" t="s">
        <v>18</v>
      </c>
      <c r="M219" s="55">
        <f>INDEX(itemGPerQty, MATCH(K219, itemNames, 0))</f>
        <v>0</v>
      </c>
      <c r="N219" s="55">
        <f>INDEX(itemMlPerQty, MATCH(K219, itemNames, 0))</f>
        <v>0</v>
      </c>
      <c r="O219" s="55">
        <f t="shared" si="270"/>
        <v>0</v>
      </c>
      <c r="P219" s="55">
        <f t="shared" si="271"/>
        <v>0.70976470949999992</v>
      </c>
      <c r="Q219" s="55">
        <f>MROUND(IF(AND(J219 = "", L219 = ""), I219 * recipe06Scale, IF(ISNA(CONVERT(O219, "kg", L219)), CONVERT(P219 * recipe06Scale, "l", L219), CONVERT(O219 * recipe06Scale, "kg", L219))), roundTo)</f>
        <v>2.25</v>
      </c>
      <c r="R219" s="56">
        <f t="shared" si="272"/>
        <v>0</v>
      </c>
      <c r="S219" s="56">
        <f t="shared" si="273"/>
        <v>0.53232353212499994</v>
      </c>
      <c r="T219" s="55">
        <f t="shared" si="274"/>
        <v>0</v>
      </c>
      <c r="V219" s="52" t="b">
        <f>INDEX(itemPrepMethods, MATCH(K219, itemNames, 0))="chop"</f>
        <v>0</v>
      </c>
      <c r="W219" s="66" t="str">
        <f t="shared" si="275"/>
        <v/>
      </c>
      <c r="X219" s="67" t="str">
        <f t="shared" si="276"/>
        <v/>
      </c>
      <c r="Y219" s="67" t="str">
        <f t="shared" si="277"/>
        <v/>
      </c>
      <c r="Z219" s="68"/>
      <c r="AA219" s="52" t="b">
        <f>INDEX(itemPrepMethods, MATCH(K219, itemNames, 0))="soak"</f>
        <v>0</v>
      </c>
      <c r="AB219" s="67" t="str">
        <f t="shared" si="278"/>
        <v/>
      </c>
      <c r="AC219" s="67" t="str">
        <f t="shared" si="279"/>
        <v/>
      </c>
      <c r="AD219" s="67" t="str">
        <f t="shared" si="280"/>
        <v/>
      </c>
      <c r="AE219" s="67"/>
    </row>
    <row r="220" spans="1:31" x14ac:dyDescent="0.25">
      <c r="A220" s="48" t="s">
        <v>24</v>
      </c>
      <c r="D220" s="48" t="str">
        <f t="shared" si="269"/>
        <v>grilled tofu</v>
      </c>
      <c r="I220" s="55"/>
      <c r="U220" s="52" t="s">
        <v>139</v>
      </c>
    </row>
    <row r="221" spans="1:31" x14ac:dyDescent="0.25">
      <c r="A221" s="48" t="s">
        <v>24</v>
      </c>
      <c r="D221" s="48" t="str">
        <f t="shared" si="269"/>
        <v>peanut sauce</v>
      </c>
      <c r="I221" s="55"/>
      <c r="U221" s="52" t="s">
        <v>140</v>
      </c>
    </row>
    <row r="222" spans="1:31" ht="15.75" x14ac:dyDescent="0.25">
      <c r="A222" s="81" t="s">
        <v>35</v>
      </c>
      <c r="B222" s="81"/>
      <c r="C222" s="81"/>
      <c r="D222" s="81"/>
      <c r="E222" s="51" t="s">
        <v>151</v>
      </c>
      <c r="F222" s="84" t="s">
        <v>90</v>
      </c>
      <c r="G222" s="84"/>
      <c r="H222" s="55"/>
    </row>
    <row r="223" spans="1:31" ht="15.75" x14ac:dyDescent="0.25">
      <c r="A223" s="81" t="s">
        <v>43</v>
      </c>
      <c r="B223" s="81"/>
      <c r="C223" s="81"/>
      <c r="D223" s="81"/>
      <c r="E223" s="50" t="s">
        <v>62</v>
      </c>
      <c r="F223" s="55">
        <v>15</v>
      </c>
      <c r="G223" s="55"/>
      <c r="H223" s="55"/>
      <c r="I223" s="75" t="s">
        <v>60</v>
      </c>
      <c r="J223" s="50" t="s">
        <v>61</v>
      </c>
      <c r="K223" s="50" t="s">
        <v>20</v>
      </c>
      <c r="L223" s="76" t="s">
        <v>59</v>
      </c>
      <c r="M223" s="75" t="s">
        <v>163</v>
      </c>
      <c r="N223" s="75" t="s">
        <v>164</v>
      </c>
      <c r="O223" s="75" t="s">
        <v>165</v>
      </c>
      <c r="P223" s="75" t="s">
        <v>166</v>
      </c>
      <c r="Q223" s="50" t="s">
        <v>259</v>
      </c>
      <c r="R223" s="77" t="s">
        <v>125</v>
      </c>
      <c r="S223" s="77" t="s">
        <v>126</v>
      </c>
      <c r="T223" s="75" t="s">
        <v>124</v>
      </c>
      <c r="U223" s="50" t="s">
        <v>25</v>
      </c>
    </row>
    <row r="224" spans="1:31" ht="15.75" thickBot="1" x14ac:dyDescent="0.3">
      <c r="A224" s="80"/>
      <c r="B224" s="80"/>
      <c r="C224" s="80"/>
      <c r="D224" s="80"/>
      <c r="E224" s="50" t="s">
        <v>63</v>
      </c>
      <c r="F224" s="55">
        <v>10</v>
      </c>
      <c r="G224" s="55"/>
      <c r="H224" s="62"/>
    </row>
    <row r="225" spans="1:31" ht="15.75" thickBot="1" x14ac:dyDescent="0.3">
      <c r="A225" s="80" t="s">
        <v>339</v>
      </c>
      <c r="B225" s="80"/>
      <c r="C225" s="80"/>
      <c r="D225" s="80"/>
      <c r="E225" s="50" t="s">
        <v>19</v>
      </c>
      <c r="F225" s="59">
        <f>F224/F223</f>
        <v>0.66666666666666663</v>
      </c>
      <c r="G225" s="60" t="s">
        <v>171</v>
      </c>
      <c r="I225" s="55"/>
      <c r="W225" s="66"/>
      <c r="X225" s="67"/>
      <c r="Y225" s="67"/>
      <c r="Z225" s="68"/>
      <c r="AB225" s="67"/>
      <c r="AC225" s="67"/>
      <c r="AD225" s="67"/>
      <c r="AE225" s="67"/>
    </row>
    <row r="226" spans="1:31" x14ac:dyDescent="0.25">
      <c r="A226" s="48" t="s">
        <v>24</v>
      </c>
      <c r="B226" s="61">
        <f t="shared" ref="B226:B243" si="281">Q226</f>
        <v>3.25</v>
      </c>
      <c r="C226" s="47" t="str">
        <f t="shared" ref="C226:C243" si="282">IF(L226="","",L226)</f>
        <v>tbs</v>
      </c>
      <c r="D226" s="48" t="str">
        <f t="shared" ref="D226:D247" si="283">_xlfn.CONCAT(K226, U226)</f>
        <v>minced fresh ginger</v>
      </c>
      <c r="I226" s="63">
        <v>5</v>
      </c>
      <c r="J226" s="64" t="s">
        <v>17</v>
      </c>
      <c r="K226" s="64" t="s">
        <v>293</v>
      </c>
      <c r="L226" s="65" t="s">
        <v>17</v>
      </c>
      <c r="M226" s="55">
        <f t="shared" ref="M226:M243" si="284">INDEX(itemGPerQty, MATCH(K226, itemNames, 0))</f>
        <v>0</v>
      </c>
      <c r="N226" s="55">
        <f t="shared" ref="N226:N243" si="285">INDEX(itemMlPerQty, MATCH(K226, itemNames, 0))</f>
        <v>0</v>
      </c>
      <c r="O226" s="55">
        <f t="shared" ref="O226:O243" si="286">IF(J226 = "", I226 * M226, IF(ISNA(CONVERT(I226, J226, "kg")), CONVERT(I226, J226, "l") * IF(N226 &lt;&gt; 0, M226 / N226, 0), CONVERT(I226, J226, "kg")))</f>
        <v>0</v>
      </c>
      <c r="P226" s="55">
        <f t="shared" ref="P226:P243" si="287">IF(J226 = "", I226 * N226, IF(ISNA(CONVERT(I226, J226, "l")), CONVERT(I226, J226, "kg") * IF(M226 &lt;&gt; 0, N226 / M226, 0), CONVERT(I226, J226, "l")))</f>
        <v>7.3933823906250001E-2</v>
      </c>
      <c r="Q226" s="55">
        <f>MROUND(IF(AND(J226 = "", L226 = ""), I226 * recipe07Scale, IF(ISNA(CONVERT(O226, "kg", L226)), CONVERT(P226 * recipe07Scale, "l", L226), CONVERT(O226 * recipe07Scale, "kg", L226))), roundTo)</f>
        <v>3.25</v>
      </c>
      <c r="R226" s="56">
        <f t="shared" ref="R226:R243" si="288">IF(L226 = "", Q226 * M226, IF(ISNA(CONVERT(Q226, L226, "kg")), CONVERT(Q226, L226, "l") * IF(N226 &lt;&gt; 0, M226 / N226, 0), CONVERT(Q226, L226, "kg")))</f>
        <v>0</v>
      </c>
      <c r="S226" s="56">
        <f t="shared" ref="S226:S243" si="289">IF(R226 = 0, IF(L226 = "", Q226 * N226, IF(ISNA(CONVERT(Q226, L226, "l")), CONVERT(Q226, L226, "kg") * IF(M226 &lt;&gt; 0, N226 / M226, 0), CONVERT(Q226, L226, "l"))), 0)</f>
        <v>4.8056985539062499E-2</v>
      </c>
      <c r="T226" s="55">
        <f t="shared" ref="T226:T243" si="290">IF(AND(R226 = 0, S226 = 0, J226 = "", L226 = ""), Q226, 0)</f>
        <v>0</v>
      </c>
      <c r="V226" s="52" t="b">
        <f>INDEX(itemPrepMethods, MATCH(K226, itemNames, 0))="chop"</f>
        <v>1</v>
      </c>
      <c r="W226" s="66">
        <f t="shared" ref="W226:W247" si="291">IF(V226, Q226, "")</f>
        <v>3.25</v>
      </c>
      <c r="X226" s="67" t="str">
        <f t="shared" ref="X226:X247" si="292">IF(V226, IF(L226 = "", "", L226), "")</f>
        <v>tbs</v>
      </c>
      <c r="Y226" s="67" t="str">
        <f t="shared" ref="Y226:Y247" si="293">IF(V226, K226, "")</f>
        <v>minced fresh ginger</v>
      </c>
      <c r="Z226" s="68"/>
      <c r="AA226" s="52" t="b">
        <f>INDEX(itemPrepMethods, MATCH(K226, itemNames, 0))="soak"</f>
        <v>0</v>
      </c>
      <c r="AB226" s="67" t="str">
        <f t="shared" ref="AB226:AB247" si="294">IF(AA226, Q226, "")</f>
        <v/>
      </c>
      <c r="AC226" s="67" t="str">
        <f t="shared" ref="AC226:AC247" si="295">IF(AA226, IF(L226 = "", "", L226), "")</f>
        <v/>
      </c>
      <c r="AD226" s="67" t="str">
        <f t="shared" ref="AD226:AD247" si="296">IF(AA226, K226, "")</f>
        <v/>
      </c>
      <c r="AE226" s="67"/>
    </row>
    <row r="227" spans="1:31" x14ac:dyDescent="0.25">
      <c r="A227" s="48" t="s">
        <v>24</v>
      </c>
      <c r="B227" s="61">
        <f t="shared" si="281"/>
        <v>6.75</v>
      </c>
      <c r="C227" s="47" t="str">
        <f t="shared" si="282"/>
        <v/>
      </c>
      <c r="D227" s="48" t="str">
        <f t="shared" si="283"/>
        <v>thinly sliced carrots</v>
      </c>
      <c r="I227" s="63">
        <v>10</v>
      </c>
      <c r="J227" s="64"/>
      <c r="K227" s="64" t="s">
        <v>68</v>
      </c>
      <c r="L227" s="65"/>
      <c r="M227" s="55">
        <f t="shared" si="284"/>
        <v>0</v>
      </c>
      <c r="N227" s="55">
        <f t="shared" si="285"/>
        <v>0</v>
      </c>
      <c r="O227" s="55">
        <f t="shared" si="286"/>
        <v>0</v>
      </c>
      <c r="P227" s="55">
        <f t="shared" si="287"/>
        <v>0</v>
      </c>
      <c r="Q227" s="55">
        <f>MROUND(IF(AND(J227 = "", L227 = ""), I227 * recipe07Scale, IF(ISNA(CONVERT(O227, "kg", L227)), CONVERT(P227 * recipe07Scale, "l", L227), CONVERT(O227 * recipe07Scale, "kg", L227))), roundTo)</f>
        <v>6.75</v>
      </c>
      <c r="R227" s="56">
        <f t="shared" si="288"/>
        <v>0</v>
      </c>
      <c r="S227" s="56">
        <f t="shared" si="289"/>
        <v>0</v>
      </c>
      <c r="T227" s="55">
        <f t="shared" si="290"/>
        <v>6.75</v>
      </c>
      <c r="V227" s="52" t="b">
        <f>INDEX(itemPrepMethods, MATCH(K227, itemNames, 0))="chop"</f>
        <v>1</v>
      </c>
      <c r="W227" s="66">
        <f t="shared" si="291"/>
        <v>6.75</v>
      </c>
      <c r="X227" s="67" t="str">
        <f t="shared" si="292"/>
        <v/>
      </c>
      <c r="Y227" s="67" t="str">
        <f t="shared" si="293"/>
        <v>thinly sliced carrots</v>
      </c>
      <c r="Z227" s="68"/>
      <c r="AA227" s="52" t="b">
        <f>INDEX(itemPrepMethods, MATCH(K227, itemNames, 0))="soak"</f>
        <v>0</v>
      </c>
      <c r="AB227" s="67" t="str">
        <f t="shared" si="294"/>
        <v/>
      </c>
      <c r="AC227" s="67" t="str">
        <f t="shared" si="295"/>
        <v/>
      </c>
      <c r="AD227" s="67" t="str">
        <f t="shared" si="296"/>
        <v/>
      </c>
      <c r="AE227" s="67"/>
    </row>
    <row r="228" spans="1:31" x14ac:dyDescent="0.25">
      <c r="A228" s="48" t="s">
        <v>24</v>
      </c>
      <c r="B228" s="61">
        <f t="shared" si="281"/>
        <v>3.25</v>
      </c>
      <c r="C228" s="47" t="str">
        <f t="shared" si="282"/>
        <v/>
      </c>
      <c r="D228" s="48" t="str">
        <f t="shared" si="283"/>
        <v>thinly sliced celery stalks</v>
      </c>
      <c r="I228" s="63">
        <v>5</v>
      </c>
      <c r="J228" s="64"/>
      <c r="K228" s="64" t="s">
        <v>69</v>
      </c>
      <c r="L228" s="65"/>
      <c r="M228" s="55">
        <f t="shared" si="284"/>
        <v>0</v>
      </c>
      <c r="N228" s="55">
        <f t="shared" si="285"/>
        <v>0</v>
      </c>
      <c r="O228" s="55">
        <f t="shared" si="286"/>
        <v>0</v>
      </c>
      <c r="P228" s="55">
        <f t="shared" si="287"/>
        <v>0</v>
      </c>
      <c r="Q228" s="55">
        <f>MROUND(IF(AND(J228 = "", L228 = ""), I228 * recipe07Scale, IF(ISNA(CONVERT(O228, "kg", L228)), CONVERT(P228 * recipe07Scale, "l", L228), CONVERT(O228 * recipe07Scale, "kg", L228))), roundTo)</f>
        <v>3.25</v>
      </c>
      <c r="R228" s="56">
        <f t="shared" si="288"/>
        <v>0</v>
      </c>
      <c r="S228" s="56">
        <f t="shared" si="289"/>
        <v>0</v>
      </c>
      <c r="T228" s="55">
        <f t="shared" si="290"/>
        <v>3.25</v>
      </c>
      <c r="V228" s="52" t="b">
        <f>INDEX(itemPrepMethods, MATCH(K228, itemNames, 0))="chop"</f>
        <v>1</v>
      </c>
      <c r="W228" s="66">
        <f t="shared" si="291"/>
        <v>3.25</v>
      </c>
      <c r="X228" s="67" t="str">
        <f t="shared" si="292"/>
        <v/>
      </c>
      <c r="Y228" s="67" t="str">
        <f t="shared" si="293"/>
        <v>thinly sliced celery stalks</v>
      </c>
      <c r="Z228" s="68"/>
      <c r="AA228" s="52" t="b">
        <f>INDEX(itemPrepMethods, MATCH(K228, itemNames, 0))="soak"</f>
        <v>0</v>
      </c>
      <c r="AB228" s="67" t="str">
        <f t="shared" si="294"/>
        <v/>
      </c>
      <c r="AC228" s="67" t="str">
        <f t="shared" si="295"/>
        <v/>
      </c>
      <c r="AD228" s="67" t="str">
        <f t="shared" si="296"/>
        <v/>
      </c>
      <c r="AE228" s="67"/>
    </row>
    <row r="229" spans="1:31" x14ac:dyDescent="0.25">
      <c r="A229" s="48" t="s">
        <v>24</v>
      </c>
      <c r="B229" s="61">
        <f t="shared" si="281"/>
        <v>13.25</v>
      </c>
      <c r="C229" s="47" t="str">
        <f t="shared" si="282"/>
        <v/>
      </c>
      <c r="D229" s="48" t="str">
        <f t="shared" si="283"/>
        <v>thinly sliced white cabbage leaves</v>
      </c>
      <c r="I229" s="63">
        <v>20</v>
      </c>
      <c r="J229" s="64"/>
      <c r="K229" s="64" t="s">
        <v>113</v>
      </c>
      <c r="L229" s="65"/>
      <c r="M229" s="55">
        <f t="shared" si="284"/>
        <v>0</v>
      </c>
      <c r="N229" s="55">
        <f t="shared" si="285"/>
        <v>0</v>
      </c>
      <c r="O229" s="55">
        <f t="shared" si="286"/>
        <v>0</v>
      </c>
      <c r="P229" s="55">
        <f t="shared" si="287"/>
        <v>0</v>
      </c>
      <c r="Q229" s="55">
        <f>MROUND(IF(AND(J229 = "", L229 = ""), I229 * recipe07Scale, IF(ISNA(CONVERT(O229, "kg", L229)), CONVERT(P229 * recipe07Scale, "l", L229), CONVERT(O229 * recipe07Scale, "kg", L229))), roundTo)</f>
        <v>13.25</v>
      </c>
      <c r="R229" s="73">
        <f t="shared" si="288"/>
        <v>0</v>
      </c>
      <c r="S229" s="56">
        <f t="shared" si="289"/>
        <v>0</v>
      </c>
      <c r="T229" s="55">
        <f t="shared" si="290"/>
        <v>13.25</v>
      </c>
      <c r="V229" s="52" t="b">
        <f>INDEX(itemPrepMethods, MATCH(K229, itemNames, 0))="chop"</f>
        <v>1</v>
      </c>
      <c r="W229" s="66">
        <f t="shared" si="291"/>
        <v>13.25</v>
      </c>
      <c r="X229" s="67" t="str">
        <f t="shared" si="292"/>
        <v/>
      </c>
      <c r="Y229" s="67" t="str">
        <f t="shared" si="293"/>
        <v>thinly sliced white cabbage leaves</v>
      </c>
      <c r="Z229" s="68"/>
      <c r="AA229" s="52" t="b">
        <f>INDEX(itemPrepMethods, MATCH(K229, itemNames, 0))="soak"</f>
        <v>0</v>
      </c>
      <c r="AB229" s="67" t="str">
        <f t="shared" si="294"/>
        <v/>
      </c>
      <c r="AC229" s="67" t="str">
        <f t="shared" si="295"/>
        <v/>
      </c>
      <c r="AD229" s="67" t="str">
        <f t="shared" si="296"/>
        <v/>
      </c>
      <c r="AE229" s="67"/>
    </row>
    <row r="230" spans="1:31" x14ac:dyDescent="0.25">
      <c r="A230" s="80"/>
      <c r="B230" s="80"/>
      <c r="C230" s="80"/>
      <c r="D230" s="80"/>
      <c r="I230" s="55"/>
      <c r="W230" s="66"/>
      <c r="X230" s="67"/>
      <c r="Y230" s="67"/>
      <c r="Z230" s="68"/>
      <c r="AB230" s="67"/>
      <c r="AC230" s="67"/>
      <c r="AD230" s="67"/>
      <c r="AE230" s="67"/>
    </row>
    <row r="231" spans="1:31" x14ac:dyDescent="0.25">
      <c r="A231" s="80" t="s">
        <v>340</v>
      </c>
      <c r="B231" s="80"/>
      <c r="C231" s="80"/>
      <c r="D231" s="80"/>
      <c r="I231" s="55"/>
      <c r="W231" s="66"/>
      <c r="X231" s="67"/>
      <c r="Y231" s="67"/>
      <c r="Z231" s="68"/>
      <c r="AB231" s="67"/>
      <c r="AC231" s="67"/>
      <c r="AD231" s="67"/>
      <c r="AE231" s="67"/>
    </row>
    <row r="232" spans="1:31" x14ac:dyDescent="0.25">
      <c r="A232" s="48" t="s">
        <v>24</v>
      </c>
      <c r="B232" s="61">
        <f t="shared" si="281"/>
        <v>10</v>
      </c>
      <c r="C232" s="47" t="str">
        <f t="shared" si="282"/>
        <v>cup</v>
      </c>
      <c r="D232" s="48" t="str">
        <f t="shared" si="283"/>
        <v>vegetable stock</v>
      </c>
      <c r="I232" s="63">
        <v>3.55</v>
      </c>
      <c r="J232" s="64" t="s">
        <v>64</v>
      </c>
      <c r="K232" s="64" t="s">
        <v>65</v>
      </c>
      <c r="L232" s="65" t="s">
        <v>18</v>
      </c>
      <c r="M232" s="55">
        <f t="shared" si="284"/>
        <v>0</v>
      </c>
      <c r="N232" s="55">
        <f t="shared" si="285"/>
        <v>0</v>
      </c>
      <c r="O232" s="55">
        <f t="shared" si="286"/>
        <v>0</v>
      </c>
      <c r="P232" s="55">
        <f t="shared" si="287"/>
        <v>3.55</v>
      </c>
      <c r="Q232" s="55">
        <f>MROUND(IF(AND(J232 = "", L232 = ""), I232 * recipe07Scale, IF(ISNA(CONVERT(O232, "kg", L232)), CONVERT(P232 * recipe07Scale, "l", L232), CONVERT(O232 * recipe07Scale, "kg", L232))), roundTo)</f>
        <v>10</v>
      </c>
      <c r="R232" s="56">
        <f t="shared" si="288"/>
        <v>0</v>
      </c>
      <c r="S232" s="56">
        <f t="shared" si="289"/>
        <v>2.365882365</v>
      </c>
      <c r="T232" s="55">
        <f t="shared" si="290"/>
        <v>0</v>
      </c>
      <c r="V232" s="52" t="b">
        <f>INDEX(itemPrepMethods, MATCH(K232, itemNames, 0))="chop"</f>
        <v>0</v>
      </c>
      <c r="W232" s="66" t="str">
        <f t="shared" si="291"/>
        <v/>
      </c>
      <c r="X232" s="67" t="str">
        <f t="shared" si="292"/>
        <v/>
      </c>
      <c r="Y232" s="67" t="str">
        <f t="shared" si="293"/>
        <v/>
      </c>
      <c r="Z232" s="68"/>
      <c r="AA232" s="52" t="b">
        <f>INDEX(itemPrepMethods, MATCH(K232, itemNames, 0))="soak"</f>
        <v>0</v>
      </c>
      <c r="AB232" s="67" t="str">
        <f t="shared" si="294"/>
        <v/>
      </c>
      <c r="AC232" s="67" t="str">
        <f t="shared" si="295"/>
        <v/>
      </c>
      <c r="AD232" s="67" t="str">
        <f t="shared" si="296"/>
        <v/>
      </c>
      <c r="AE232" s="67"/>
    </row>
    <row r="233" spans="1:31" x14ac:dyDescent="0.25">
      <c r="A233" s="80"/>
      <c r="B233" s="80"/>
      <c r="C233" s="80"/>
      <c r="D233" s="80"/>
      <c r="I233" s="55"/>
      <c r="W233" s="66"/>
      <c r="X233" s="67"/>
      <c r="Y233" s="67"/>
      <c r="Z233" s="68"/>
      <c r="AB233" s="67"/>
      <c r="AC233" s="67"/>
      <c r="AD233" s="67"/>
      <c r="AE233" s="67"/>
    </row>
    <row r="234" spans="1:31" x14ac:dyDescent="0.25">
      <c r="A234" s="80" t="s">
        <v>341</v>
      </c>
      <c r="B234" s="80"/>
      <c r="C234" s="80"/>
      <c r="D234" s="80"/>
      <c r="I234" s="55"/>
      <c r="W234" s="66"/>
      <c r="X234" s="67"/>
      <c r="Y234" s="67"/>
      <c r="Z234" s="68"/>
      <c r="AB234" s="67"/>
      <c r="AC234" s="67"/>
      <c r="AD234" s="67"/>
      <c r="AE234" s="67"/>
    </row>
    <row r="235" spans="1:31" x14ac:dyDescent="0.25">
      <c r="A235" s="80"/>
      <c r="B235" s="80"/>
      <c r="C235" s="80"/>
      <c r="D235" s="80"/>
      <c r="I235" s="55"/>
      <c r="W235" s="66"/>
      <c r="X235" s="67"/>
      <c r="Y235" s="67"/>
      <c r="Z235" s="68"/>
      <c r="AB235" s="67"/>
      <c r="AC235" s="67"/>
      <c r="AD235" s="67"/>
      <c r="AE235" s="67"/>
    </row>
    <row r="236" spans="1:31" x14ac:dyDescent="0.25">
      <c r="A236" s="80" t="s">
        <v>342</v>
      </c>
      <c r="B236" s="80"/>
      <c r="C236" s="80"/>
      <c r="D236" s="80"/>
      <c r="I236" s="55"/>
      <c r="W236" s="66"/>
      <c r="X236" s="67"/>
      <c r="Y236" s="67"/>
      <c r="Z236" s="68"/>
      <c r="AB236" s="67"/>
      <c r="AC236" s="67"/>
      <c r="AD236" s="67"/>
      <c r="AE236" s="67"/>
    </row>
    <row r="237" spans="1:31" x14ac:dyDescent="0.25">
      <c r="A237" s="48" t="s">
        <v>24</v>
      </c>
      <c r="B237" s="61">
        <f t="shared" si="281"/>
        <v>0.75</v>
      </c>
      <c r="C237" s="47" t="str">
        <f t="shared" si="282"/>
        <v>kg</v>
      </c>
      <c r="D237" s="48" t="str">
        <f t="shared" si="283"/>
        <v>tofu, cut into small cubes</v>
      </c>
      <c r="I237" s="63">
        <v>1</v>
      </c>
      <c r="J237" s="64" t="s">
        <v>13</v>
      </c>
      <c r="K237" s="64" t="s">
        <v>81</v>
      </c>
      <c r="L237" s="65" t="s">
        <v>13</v>
      </c>
      <c r="M237" s="55" t="e">
        <f t="shared" si="284"/>
        <v>#N/A</v>
      </c>
      <c r="N237" s="55" t="e">
        <f t="shared" si="285"/>
        <v>#N/A</v>
      </c>
      <c r="O237" s="55">
        <f t="shared" si="286"/>
        <v>1</v>
      </c>
      <c r="P237" s="55" t="e">
        <f t="shared" si="287"/>
        <v>#N/A</v>
      </c>
      <c r="Q237" s="55">
        <f>MROUND(IF(AND(J237 = "", L237 = ""), I237 * recipe07Scale, IF(ISNA(CONVERT(O237, "kg", L237)), CONVERT(P237 * recipe07Scale, "l", L237), CONVERT(O237 * recipe07Scale, "kg", L237))), roundTo)</f>
        <v>0.75</v>
      </c>
      <c r="R237" s="56">
        <f t="shared" si="288"/>
        <v>0.75</v>
      </c>
      <c r="S237" s="56">
        <f t="shared" si="289"/>
        <v>0</v>
      </c>
      <c r="T237" s="55">
        <f t="shared" si="290"/>
        <v>0</v>
      </c>
      <c r="V237" s="52" t="e">
        <f>INDEX(itemPrepMethods, MATCH(K237, itemNames, 0))="chop"</f>
        <v>#N/A</v>
      </c>
      <c r="W237" s="66" t="e">
        <f t="shared" si="291"/>
        <v>#N/A</v>
      </c>
      <c r="X237" s="67" t="e">
        <f t="shared" si="292"/>
        <v>#N/A</v>
      </c>
      <c r="Y237" s="67" t="e">
        <f t="shared" si="293"/>
        <v>#N/A</v>
      </c>
      <c r="Z237" s="68"/>
      <c r="AA237" s="52" t="e">
        <f>INDEX(itemPrepMethods, MATCH(K237, itemNames, 0))="soak"</f>
        <v>#N/A</v>
      </c>
      <c r="AB237" s="67" t="e">
        <f t="shared" si="294"/>
        <v>#N/A</v>
      </c>
      <c r="AC237" s="67" t="e">
        <f t="shared" si="295"/>
        <v>#N/A</v>
      </c>
      <c r="AD237" s="67" t="e">
        <f t="shared" si="296"/>
        <v>#N/A</v>
      </c>
      <c r="AE237" s="67"/>
    </row>
    <row r="238" spans="1:31" x14ac:dyDescent="0.25">
      <c r="B238" s="61"/>
      <c r="I238" s="63"/>
      <c r="J238" s="64"/>
      <c r="K238" s="64"/>
      <c r="L238" s="65"/>
      <c r="W238" s="66"/>
      <c r="X238" s="67"/>
      <c r="Y238" s="67"/>
      <c r="Z238" s="68"/>
      <c r="AB238" s="67"/>
      <c r="AC238" s="67"/>
      <c r="AD238" s="67"/>
      <c r="AE238" s="67"/>
    </row>
    <row r="239" spans="1:31" x14ac:dyDescent="0.25">
      <c r="A239" s="48" t="s">
        <v>343</v>
      </c>
      <c r="B239" s="61"/>
      <c r="I239" s="63"/>
      <c r="J239" s="64"/>
      <c r="K239" s="64"/>
      <c r="L239" s="65"/>
      <c r="W239" s="66"/>
      <c r="X239" s="67"/>
      <c r="Y239" s="67"/>
      <c r="Z239" s="68"/>
      <c r="AB239" s="67"/>
      <c r="AC239" s="67"/>
      <c r="AD239" s="67"/>
      <c r="AE239" s="67"/>
    </row>
    <row r="240" spans="1:31" x14ac:dyDescent="0.25">
      <c r="A240" s="48" t="s">
        <v>24</v>
      </c>
      <c r="B240" s="61">
        <f t="shared" si="281"/>
        <v>46.75</v>
      </c>
      <c r="C240" s="47" t="str">
        <f t="shared" si="282"/>
        <v>g</v>
      </c>
      <c r="D240" s="48" t="str">
        <f t="shared" si="283"/>
        <v>wakame, then drain and set aside</v>
      </c>
      <c r="I240" s="63">
        <v>70</v>
      </c>
      <c r="J240" s="64" t="s">
        <v>0</v>
      </c>
      <c r="K240" s="64" t="s">
        <v>66</v>
      </c>
      <c r="L240" s="65" t="s">
        <v>0</v>
      </c>
      <c r="M240" s="55">
        <f t="shared" si="284"/>
        <v>0</v>
      </c>
      <c r="N240" s="55">
        <f t="shared" si="285"/>
        <v>0</v>
      </c>
      <c r="O240" s="55">
        <f t="shared" si="286"/>
        <v>7.0000000000000007E-2</v>
      </c>
      <c r="P240" s="55">
        <f t="shared" si="287"/>
        <v>0</v>
      </c>
      <c r="Q240" s="55">
        <f>MROUND(IF(AND(J240 = "", L240 = ""), I240 * recipe07Scale, IF(ISNA(CONVERT(O240, "kg", L240)), CONVERT(P240 * recipe07Scale, "l", L240), CONVERT(O240 * recipe07Scale, "kg", L240))), roundTo)</f>
        <v>46.75</v>
      </c>
      <c r="R240" s="56">
        <f t="shared" si="288"/>
        <v>4.675E-2</v>
      </c>
      <c r="S240" s="56">
        <f t="shared" si="289"/>
        <v>0</v>
      </c>
      <c r="T240" s="55">
        <f t="shared" si="290"/>
        <v>0</v>
      </c>
      <c r="U240" s="52" t="s">
        <v>344</v>
      </c>
      <c r="V240" s="52" t="b">
        <f>INDEX(itemPrepMethods, MATCH(K240, itemNames, 0))="chop"</f>
        <v>0</v>
      </c>
      <c r="W240" s="66" t="str">
        <f t="shared" si="291"/>
        <v/>
      </c>
      <c r="X240" s="67" t="str">
        <f t="shared" si="292"/>
        <v/>
      </c>
      <c r="Y240" s="67" t="str">
        <f t="shared" si="293"/>
        <v/>
      </c>
      <c r="Z240" s="68"/>
      <c r="AA240" s="52" t="b">
        <f>INDEX(itemPrepMethods, MATCH(K240, itemNames, 0))="soak"</f>
        <v>0</v>
      </c>
      <c r="AB240" s="67" t="str">
        <f t="shared" si="294"/>
        <v/>
      </c>
      <c r="AC240" s="67" t="str">
        <f t="shared" si="295"/>
        <v/>
      </c>
      <c r="AD240" s="67" t="str">
        <f t="shared" si="296"/>
        <v/>
      </c>
      <c r="AE240" s="67"/>
    </row>
    <row r="241" spans="1:31" x14ac:dyDescent="0.25">
      <c r="A241" s="80"/>
      <c r="B241" s="80"/>
      <c r="C241" s="80"/>
      <c r="D241" s="80"/>
      <c r="I241" s="55"/>
      <c r="W241" s="66"/>
      <c r="X241" s="67"/>
      <c r="Y241" s="67"/>
      <c r="Z241" s="68"/>
      <c r="AB241" s="67"/>
      <c r="AC241" s="67"/>
      <c r="AD241" s="67"/>
      <c r="AE241" s="67"/>
    </row>
    <row r="242" spans="1:31" x14ac:dyDescent="0.25">
      <c r="A242" s="80" t="s">
        <v>345</v>
      </c>
      <c r="B242" s="80"/>
      <c r="C242" s="80"/>
      <c r="D242" s="80"/>
      <c r="I242" s="55"/>
      <c r="W242" s="66"/>
      <c r="X242" s="67"/>
      <c r="Y242" s="67"/>
      <c r="Z242" s="68"/>
      <c r="AB242" s="67"/>
      <c r="AC242" s="67"/>
      <c r="AD242" s="67"/>
      <c r="AE242" s="67"/>
    </row>
    <row r="243" spans="1:31" x14ac:dyDescent="0.25">
      <c r="A243" s="48" t="s">
        <v>24</v>
      </c>
      <c r="B243" s="61">
        <f t="shared" si="281"/>
        <v>3.25</v>
      </c>
      <c r="C243" s="47" t="str">
        <f t="shared" si="282"/>
        <v>tbs</v>
      </c>
      <c r="D243" s="48" t="str">
        <f t="shared" si="283"/>
        <v>miso</v>
      </c>
      <c r="I243" s="63">
        <v>5</v>
      </c>
      <c r="J243" s="64" t="s">
        <v>17</v>
      </c>
      <c r="K243" s="64" t="s">
        <v>67</v>
      </c>
      <c r="L243" s="65" t="s">
        <v>17</v>
      </c>
      <c r="M243" s="55">
        <f t="shared" si="284"/>
        <v>0</v>
      </c>
      <c r="N243" s="55">
        <f t="shared" si="285"/>
        <v>0</v>
      </c>
      <c r="O243" s="55">
        <f t="shared" si="286"/>
        <v>0</v>
      </c>
      <c r="P243" s="55">
        <f t="shared" si="287"/>
        <v>7.3933823906250001E-2</v>
      </c>
      <c r="Q243" s="55">
        <f>MROUND(IF(AND(J243 = "", L243 = ""), I243 * recipe07Scale, IF(ISNA(CONVERT(O243, "kg", L243)), CONVERT(P243 * recipe07Scale, "l", L243), CONVERT(O243 * recipe07Scale, "kg", L243))), roundTo)</f>
        <v>3.25</v>
      </c>
      <c r="R243" s="56">
        <f t="shared" si="288"/>
        <v>0</v>
      </c>
      <c r="S243" s="56">
        <f t="shared" si="289"/>
        <v>4.8056985539062499E-2</v>
      </c>
      <c r="T243" s="55">
        <f t="shared" si="290"/>
        <v>0</v>
      </c>
      <c r="V243" s="52" t="b">
        <f>INDEX(itemPrepMethods, MATCH(K243, itemNames, 0))="chop"</f>
        <v>0</v>
      </c>
      <c r="W243" s="66" t="str">
        <f t="shared" si="291"/>
        <v/>
      </c>
      <c r="X243" s="67" t="str">
        <f t="shared" si="292"/>
        <v/>
      </c>
      <c r="Y243" s="67" t="str">
        <f t="shared" si="293"/>
        <v/>
      </c>
      <c r="Z243" s="68"/>
      <c r="AA243" s="52" t="b">
        <f>INDEX(itemPrepMethods, MATCH(K243, itemNames, 0))="soak"</f>
        <v>0</v>
      </c>
      <c r="AB243" s="67" t="str">
        <f t="shared" si="294"/>
        <v/>
      </c>
      <c r="AC243" s="67" t="str">
        <f t="shared" si="295"/>
        <v/>
      </c>
      <c r="AD243" s="67" t="str">
        <f t="shared" si="296"/>
        <v/>
      </c>
      <c r="AE243" s="67"/>
    </row>
    <row r="244" spans="1:31" x14ac:dyDescent="0.25">
      <c r="A244" s="80"/>
      <c r="B244" s="80"/>
      <c r="C244" s="80"/>
      <c r="D244" s="80"/>
      <c r="I244" s="55"/>
      <c r="W244" s="66"/>
      <c r="X244" s="67"/>
      <c r="Y244" s="67"/>
      <c r="Z244" s="68"/>
      <c r="AB244" s="67"/>
      <c r="AC244" s="67"/>
      <c r="AD244" s="67"/>
      <c r="AE244" s="67"/>
    </row>
    <row r="245" spans="1:31" x14ac:dyDescent="0.25">
      <c r="A245" s="80" t="s">
        <v>348</v>
      </c>
      <c r="B245" s="80"/>
      <c r="C245" s="80"/>
      <c r="D245" s="80"/>
      <c r="I245" s="55"/>
      <c r="W245" s="66"/>
      <c r="X245" s="67"/>
      <c r="Y245" s="67"/>
      <c r="Z245" s="68"/>
      <c r="AB245" s="67"/>
      <c r="AC245" s="67"/>
      <c r="AD245" s="67"/>
      <c r="AE245" s="67"/>
    </row>
    <row r="246" spans="1:31" x14ac:dyDescent="0.25">
      <c r="A246" s="48" t="s">
        <v>24</v>
      </c>
      <c r="D246" s="48" t="str">
        <f t="shared" si="283"/>
        <v>miso broth</v>
      </c>
      <c r="I246" s="55"/>
      <c r="U246" s="54" t="s">
        <v>346</v>
      </c>
      <c r="V246" s="52" t="e">
        <f>INDEX(itemPrepMethods, MATCH(K246, itemNames, 0))="chop"</f>
        <v>#N/A</v>
      </c>
      <c r="W246" s="66" t="e">
        <f t="shared" si="291"/>
        <v>#N/A</v>
      </c>
      <c r="X246" s="67" t="e">
        <f t="shared" si="292"/>
        <v>#N/A</v>
      </c>
      <c r="Y246" s="67" t="e">
        <f t="shared" si="293"/>
        <v>#N/A</v>
      </c>
      <c r="Z246" s="68"/>
      <c r="AA246" s="52" t="e">
        <f>INDEX(itemPrepMethods, MATCH(K246, itemNames, 0))="soak"</f>
        <v>#N/A</v>
      </c>
      <c r="AB246" s="67" t="e">
        <f t="shared" si="294"/>
        <v>#N/A</v>
      </c>
      <c r="AC246" s="67" t="e">
        <f t="shared" si="295"/>
        <v>#N/A</v>
      </c>
      <c r="AD246" s="67" t="e">
        <f t="shared" si="296"/>
        <v>#N/A</v>
      </c>
      <c r="AE246" s="67"/>
    </row>
    <row r="247" spans="1:31" x14ac:dyDescent="0.25">
      <c r="A247" s="48" t="s">
        <v>24</v>
      </c>
      <c r="D247" s="48" t="str">
        <f t="shared" si="283"/>
        <v>soaked wakame</v>
      </c>
      <c r="I247" s="55"/>
      <c r="U247" s="54" t="s">
        <v>347</v>
      </c>
      <c r="V247" s="52" t="e">
        <f>INDEX(itemPrepMethods, MATCH(K247, itemNames, 0))="chop"</f>
        <v>#N/A</v>
      </c>
      <c r="W247" s="66" t="e">
        <f t="shared" si="291"/>
        <v>#N/A</v>
      </c>
      <c r="X247" s="67" t="e">
        <f t="shared" si="292"/>
        <v>#N/A</v>
      </c>
      <c r="Y247" s="67" t="e">
        <f t="shared" si="293"/>
        <v>#N/A</v>
      </c>
      <c r="Z247" s="68"/>
      <c r="AA247" s="52" t="e">
        <f>INDEX(itemPrepMethods, MATCH(K247, itemNames, 0))="soak"</f>
        <v>#N/A</v>
      </c>
      <c r="AB247" s="67" t="e">
        <f t="shared" si="294"/>
        <v>#N/A</v>
      </c>
      <c r="AC247" s="67" t="e">
        <f t="shared" si="295"/>
        <v>#N/A</v>
      </c>
      <c r="AD247" s="67" t="e">
        <f t="shared" si="296"/>
        <v>#N/A</v>
      </c>
      <c r="AE247" s="67"/>
    </row>
    <row r="248" spans="1:31" ht="15.75" x14ac:dyDescent="0.25">
      <c r="A248" s="81" t="s">
        <v>36</v>
      </c>
      <c r="B248" s="81"/>
      <c r="C248" s="81"/>
      <c r="D248" s="81"/>
      <c r="E248" s="50" t="s">
        <v>156</v>
      </c>
      <c r="F248" s="85"/>
      <c r="G248" s="85"/>
      <c r="H248" s="55"/>
    </row>
    <row r="249" spans="1:31" ht="15.75" x14ac:dyDescent="0.25">
      <c r="A249" s="81" t="s">
        <v>350</v>
      </c>
      <c r="B249" s="81"/>
      <c r="C249" s="81"/>
      <c r="D249" s="81"/>
      <c r="E249" s="50" t="s">
        <v>62</v>
      </c>
      <c r="F249" s="55">
        <v>10</v>
      </c>
      <c r="G249" s="55"/>
      <c r="H249" s="55"/>
    </row>
    <row r="250" spans="1:31" ht="15.75" thickBot="1" x14ac:dyDescent="0.3">
      <c r="A250" s="80"/>
      <c r="B250" s="80"/>
      <c r="C250" s="80"/>
      <c r="D250" s="80"/>
      <c r="E250" s="50" t="s">
        <v>63</v>
      </c>
      <c r="F250" s="55">
        <v>10</v>
      </c>
      <c r="G250" s="55"/>
      <c r="H250" s="55"/>
    </row>
    <row r="251" spans="1:31" ht="15.75" thickBot="1" x14ac:dyDescent="0.3">
      <c r="A251" s="79" t="s">
        <v>351</v>
      </c>
      <c r="B251" s="79"/>
      <c r="C251" s="79"/>
      <c r="D251" s="79"/>
      <c r="E251" s="50" t="s">
        <v>19</v>
      </c>
      <c r="F251" s="59">
        <f>F250/F249</f>
        <v>1</v>
      </c>
      <c r="G251" s="60" t="s">
        <v>176</v>
      </c>
      <c r="H251" s="55"/>
    </row>
    <row r="252" spans="1:31" x14ac:dyDescent="0.25">
      <c r="A252" s="80"/>
      <c r="B252" s="80"/>
      <c r="C252" s="80"/>
      <c r="D252" s="80"/>
      <c r="I252" s="55"/>
      <c r="W252" s="66"/>
      <c r="X252" s="67"/>
      <c r="Y252" s="67"/>
      <c r="Z252" s="68"/>
      <c r="AB252" s="67"/>
      <c r="AC252" s="67"/>
      <c r="AD252" s="67"/>
      <c r="AE252" s="67"/>
    </row>
    <row r="253" spans="1:31" x14ac:dyDescent="0.25">
      <c r="A253" s="80" t="s">
        <v>372</v>
      </c>
      <c r="B253" s="80"/>
      <c r="C253" s="80"/>
      <c r="D253" s="80"/>
      <c r="E253" s="51"/>
      <c r="F253" s="70"/>
      <c r="G253" s="70"/>
      <c r="H253" s="55"/>
    </row>
    <row r="254" spans="1:31" x14ac:dyDescent="0.25">
      <c r="A254" s="48" t="s">
        <v>24</v>
      </c>
      <c r="B254" s="61">
        <f t="shared" ref="B254" si="297">Q254</f>
        <v>2</v>
      </c>
      <c r="C254" s="47" t="str">
        <f t="shared" ref="C254" si="298">IF(L254="","",L254)</f>
        <v>cup</v>
      </c>
      <c r="D254" s="48" t="str">
        <f t="shared" ref="D254" si="299">_xlfn.CONCAT(K254, U254)</f>
        <v>dried brown lentils</v>
      </c>
      <c r="I254" s="63">
        <v>2</v>
      </c>
      <c r="J254" s="64" t="s">
        <v>18</v>
      </c>
      <c r="K254" s="64" t="s">
        <v>352</v>
      </c>
      <c r="L254" s="65" t="s">
        <v>18</v>
      </c>
      <c r="M254" s="55">
        <f t="shared" ref="M254" si="300">INDEX(itemGPerQty, MATCH(K254, itemNames, 0))</f>
        <v>0</v>
      </c>
      <c r="N254" s="55">
        <f t="shared" ref="N254" si="301">INDEX(itemMlPerQty, MATCH(K254, itemNames, 0))</f>
        <v>0</v>
      </c>
      <c r="O254" s="55">
        <f t="shared" ref="O254" si="302">IF(J254 = "", I254 * M254, IF(ISNA(CONVERT(I254, J254, "kg")), CONVERT(I254, J254, "l") * IF(N254 &lt;&gt; 0, M254 / N254, 0), CONVERT(I254, J254, "kg")))</f>
        <v>0</v>
      </c>
      <c r="P254" s="55">
        <f t="shared" ref="P254" si="303">IF(J254 = "", I254 * N254, IF(ISNA(CONVERT(I254, J254, "l")), CONVERT(I254, J254, "kg") * IF(M254 &lt;&gt; 0, N254 / M254, 0), CONVERT(I254, J254, "l")))</f>
        <v>0.47317647299999999</v>
      </c>
      <c r="Q254" s="55">
        <f>MROUND(IF(AND(J254 = "", L254 = ""), I254 * recipe12Scale, IF(ISNA(CONVERT(O254, "kg", L254)), CONVERT(P254 * recipe12Scale, "l", L254), CONVERT(O254 * recipe12Scale, "kg", L254))), roundTo)</f>
        <v>2</v>
      </c>
      <c r="R254" s="56">
        <f t="shared" ref="R254" si="304">IF(L254 = "", Q254 * M254, IF(ISNA(CONVERT(Q254, L254, "kg")), CONVERT(Q254, L254, "l") * IF(N254 &lt;&gt; 0, M254 / N254, 0), CONVERT(Q254, L254, "kg")))</f>
        <v>0</v>
      </c>
      <c r="S254" s="56">
        <f t="shared" ref="S254" si="305">IF(R254 = 0, IF(L254 = "", Q254 * N254, IF(ISNA(CONVERT(Q254, L254, "l")), CONVERT(Q254, L254, "kg") * IF(M254 &lt;&gt; 0, N254 / M254, 0), CONVERT(Q254, L254, "l"))), 0)</f>
        <v>0.47317647299999999</v>
      </c>
      <c r="T254" s="55">
        <f t="shared" ref="T254" si="306">IF(AND(R254 = 0, S254 = 0, J254 = "", L254 = ""), Q254, 0)</f>
        <v>0</v>
      </c>
      <c r="V254" s="52" t="b">
        <f>INDEX(itemPrepMethods, MATCH(K254, itemNames, 0))="chop"</f>
        <v>0</v>
      </c>
      <c r="W254" s="66" t="str">
        <f t="shared" ref="W254" si="307">IF(V254, Q254, "")</f>
        <v/>
      </c>
      <c r="X254" s="67" t="str">
        <f t="shared" ref="X254" si="308">IF(V254, IF(L254 = "", "", L254), "")</f>
        <v/>
      </c>
      <c r="Y254" s="67" t="str">
        <f t="shared" ref="Y254" si="309">IF(V254, K254, "")</f>
        <v/>
      </c>
      <c r="Z254" s="68"/>
      <c r="AA254" s="52" t="b">
        <f>INDEX(itemPrepMethods, MATCH(K254, itemNames, 0))="soak"</f>
        <v>0</v>
      </c>
      <c r="AB254" s="67" t="str">
        <f t="shared" ref="AB254" si="310">IF(AA254, Q254, "")</f>
        <v/>
      </c>
      <c r="AC254" s="67" t="str">
        <f t="shared" ref="AC254" si="311">IF(AA254, IF(L254 = "", "", L254), "")</f>
        <v/>
      </c>
      <c r="AD254" s="67" t="str">
        <f t="shared" ref="AD254" si="312">IF(AA254, K254, "")</f>
        <v/>
      </c>
      <c r="AE254" s="67"/>
    </row>
    <row r="255" spans="1:31" x14ac:dyDescent="0.25">
      <c r="A255" s="48" t="s">
        <v>24</v>
      </c>
      <c r="B255" s="61">
        <f t="shared" ref="B255" si="313">Q255</f>
        <v>8</v>
      </c>
      <c r="C255" s="47" t="str">
        <f t="shared" ref="C255" si="314">IF(L255="","",L255)</f>
        <v/>
      </c>
      <c r="D255" s="48" t="str">
        <f t="shared" ref="D255" si="315">_xlfn.CONCAT(K255, U255)</f>
        <v>chopped potatoes</v>
      </c>
      <c r="I255" s="63">
        <v>8</v>
      </c>
      <c r="J255" s="64"/>
      <c r="K255" s="64" t="s">
        <v>4</v>
      </c>
      <c r="L255" s="65"/>
      <c r="M255" s="55">
        <f t="shared" ref="M255" si="316">INDEX(itemGPerQty, MATCH(K255, itemNames, 0))</f>
        <v>0.22500000000000001</v>
      </c>
      <c r="N255" s="55">
        <f t="shared" ref="N255" si="317">INDEX(itemMlPerQty, MATCH(K255, itemNames, 0))</f>
        <v>0.33750000000000002</v>
      </c>
      <c r="O255" s="55">
        <f t="shared" ref="O255" si="318">IF(J255 = "", I255 * M255, IF(ISNA(CONVERT(I255, J255, "kg")), CONVERT(I255, J255, "l") * IF(N255 &lt;&gt; 0, M255 / N255, 0), CONVERT(I255, J255, "kg")))</f>
        <v>1.8</v>
      </c>
      <c r="P255" s="55">
        <f t="shared" ref="P255" si="319">IF(J255 = "", I255 * N255, IF(ISNA(CONVERT(I255, J255, "l")), CONVERT(I255, J255, "kg") * IF(M255 &lt;&gt; 0, N255 / M255, 0), CONVERT(I255, J255, "l")))</f>
        <v>2.7</v>
      </c>
      <c r="Q255" s="55">
        <f>MROUND(IF(AND(J255 = "", L255 = ""), I255 * recipe12Scale, IF(ISNA(CONVERT(O255, "kg", L255)), CONVERT(P255 * recipe12Scale, "l", L255), CONVERT(O255 * recipe12Scale, "kg", L255))), roundTo)</f>
        <v>8</v>
      </c>
      <c r="R255" s="56">
        <f t="shared" ref="R255" si="320">IF(L255 = "", Q255 * M255, IF(ISNA(CONVERT(Q255, L255, "kg")), CONVERT(Q255, L255, "l") * IF(N255 &lt;&gt; 0, M255 / N255, 0), CONVERT(Q255, L255, "kg")))</f>
        <v>1.8</v>
      </c>
      <c r="S255" s="56">
        <f t="shared" ref="S255" si="321">IF(R255 = 0, IF(L255 = "", Q255 * N255, IF(ISNA(CONVERT(Q255, L255, "l")), CONVERT(Q255, L255, "kg") * IF(M255 &lt;&gt; 0, N255 / M255, 0), CONVERT(Q255, L255, "l"))), 0)</f>
        <v>0</v>
      </c>
      <c r="T255" s="55">
        <f t="shared" ref="T255" si="322">IF(AND(R255 = 0, S255 = 0, J255 = "", L255 = ""), Q255, 0)</f>
        <v>0</v>
      </c>
      <c r="V255" s="52" t="b">
        <f>INDEX(itemPrepMethods, MATCH(K255, itemNames, 0))="chop"</f>
        <v>1</v>
      </c>
      <c r="W255" s="66">
        <f t="shared" ref="W255" si="323">IF(V255, Q255, "")</f>
        <v>8</v>
      </c>
      <c r="X255" s="67" t="str">
        <f t="shared" ref="X255" si="324">IF(V255, IF(L255 = "", "", L255), "")</f>
        <v/>
      </c>
      <c r="Y255" s="67" t="str">
        <f t="shared" ref="Y255" si="325">IF(V255, K255, "")</f>
        <v>chopped potatoes</v>
      </c>
      <c r="Z255" s="68"/>
      <c r="AA255" s="52" t="b">
        <f>INDEX(itemPrepMethods, MATCH(K255, itemNames, 0))="soak"</f>
        <v>0</v>
      </c>
      <c r="AB255" s="67" t="str">
        <f t="shared" ref="AB255" si="326">IF(AA255, Q255, "")</f>
        <v/>
      </c>
      <c r="AC255" s="67" t="str">
        <f t="shared" ref="AC255" si="327">IF(AA255, IF(L255 = "", "", L255), "")</f>
        <v/>
      </c>
      <c r="AD255" s="67" t="str">
        <f t="shared" ref="AD255" si="328">IF(AA255, K255, "")</f>
        <v/>
      </c>
      <c r="AE255" s="67"/>
    </row>
    <row r="256" spans="1:31" x14ac:dyDescent="0.25">
      <c r="A256" s="80"/>
      <c r="B256" s="80"/>
      <c r="C256" s="80"/>
      <c r="D256" s="80"/>
      <c r="I256" s="55"/>
      <c r="W256" s="66"/>
      <c r="X256" s="67"/>
      <c r="Y256" s="67"/>
      <c r="Z256" s="68"/>
      <c r="AB256" s="67"/>
      <c r="AC256" s="67"/>
      <c r="AD256" s="67"/>
      <c r="AE256" s="67"/>
    </row>
    <row r="257" spans="1:31" x14ac:dyDescent="0.25">
      <c r="A257" s="80" t="s">
        <v>354</v>
      </c>
      <c r="B257" s="80"/>
      <c r="C257" s="80"/>
      <c r="D257" s="80"/>
      <c r="E257" s="51"/>
      <c r="F257" s="70"/>
      <c r="G257" s="70"/>
      <c r="H257" s="55"/>
    </row>
    <row r="258" spans="1:31" x14ac:dyDescent="0.25">
      <c r="A258" s="48" t="s">
        <v>24</v>
      </c>
      <c r="B258" s="61">
        <f t="shared" ref="B258:B259" si="329">Q258</f>
        <v>4</v>
      </c>
      <c r="C258" s="47" t="str">
        <f t="shared" ref="C258:C259" si="330">IF(L258="","",L258)</f>
        <v/>
      </c>
      <c r="D258" s="48" t="str">
        <f t="shared" ref="D258:D259" si="331">_xlfn.CONCAT(K258, U258)</f>
        <v>diced carrots</v>
      </c>
      <c r="I258" s="63">
        <v>4</v>
      </c>
      <c r="J258" s="64"/>
      <c r="K258" s="64" t="s">
        <v>110</v>
      </c>
      <c r="L258" s="65"/>
      <c r="M258" s="55">
        <f t="shared" ref="M258:M259" si="332">INDEX(itemGPerQty, MATCH(K258, itemNames, 0))</f>
        <v>0</v>
      </c>
      <c r="N258" s="55">
        <f t="shared" ref="N258:N259" si="333">INDEX(itemMlPerQty, MATCH(K258, itemNames, 0))</f>
        <v>0</v>
      </c>
      <c r="O258" s="55">
        <f t="shared" ref="O258:O259" si="334">IF(J258 = "", I258 * M258, IF(ISNA(CONVERT(I258, J258, "kg")), CONVERT(I258, J258, "l") * IF(N258 &lt;&gt; 0, M258 / N258, 0), CONVERT(I258, J258, "kg")))</f>
        <v>0</v>
      </c>
      <c r="P258" s="55">
        <f t="shared" ref="P258:P259" si="335">IF(J258 = "", I258 * N258, IF(ISNA(CONVERT(I258, J258, "l")), CONVERT(I258, J258, "kg") * IF(M258 &lt;&gt; 0, N258 / M258, 0), CONVERT(I258, J258, "l")))</f>
        <v>0</v>
      </c>
      <c r="Q258" s="55">
        <f>MROUND(IF(AND(J258 = "", L258 = ""), I258 * recipe12Scale, IF(ISNA(CONVERT(O258, "kg", L258)), CONVERT(P258 * recipe12Scale, "l", L258), CONVERT(O258 * recipe12Scale, "kg", L258))), roundTo)</f>
        <v>4</v>
      </c>
      <c r="R258" s="56">
        <f t="shared" ref="R258:R259" si="336">IF(L258 = "", Q258 * M258, IF(ISNA(CONVERT(Q258, L258, "kg")), CONVERT(Q258, L258, "l") * IF(N258 &lt;&gt; 0, M258 / N258, 0), CONVERT(Q258, L258, "kg")))</f>
        <v>0</v>
      </c>
      <c r="S258" s="56">
        <f t="shared" ref="S258:S259" si="337">IF(R258 = 0, IF(L258 = "", Q258 * N258, IF(ISNA(CONVERT(Q258, L258, "l")), CONVERT(Q258, L258, "kg") * IF(M258 &lt;&gt; 0, N258 / M258, 0), CONVERT(Q258, L258, "l"))), 0)</f>
        <v>0</v>
      </c>
      <c r="T258" s="55">
        <f t="shared" ref="T258:T259" si="338">IF(AND(R258 = 0, S258 = 0, J258 = "", L258 = ""), Q258, 0)</f>
        <v>4</v>
      </c>
      <c r="V258" s="52" t="b">
        <f>INDEX(itemPrepMethods, MATCH(K258, itemNames, 0))="chop"</f>
        <v>1</v>
      </c>
      <c r="W258" s="66">
        <f t="shared" ref="W258:W259" si="339">IF(V258, Q258, "")</f>
        <v>4</v>
      </c>
      <c r="X258" s="67" t="str">
        <f t="shared" ref="X258:X259" si="340">IF(V258, IF(L258 = "", "", L258), "")</f>
        <v/>
      </c>
      <c r="Y258" s="67" t="str">
        <f t="shared" ref="Y258:Y259" si="341">IF(V258, K258, "")</f>
        <v>diced carrots</v>
      </c>
      <c r="Z258" s="68"/>
      <c r="AA258" s="52" t="b">
        <f>INDEX(itemPrepMethods, MATCH(K258, itemNames, 0))="soak"</f>
        <v>0</v>
      </c>
      <c r="AB258" s="67" t="str">
        <f t="shared" ref="AB258:AB259" si="342">IF(AA258, Q258, "")</f>
        <v/>
      </c>
      <c r="AC258" s="67" t="str">
        <f t="shared" ref="AC258:AC259" si="343">IF(AA258, IF(L258 = "", "", L258), "")</f>
        <v/>
      </c>
      <c r="AD258" s="67" t="str">
        <f t="shared" ref="AD258:AD259" si="344">IF(AA258, K258, "")</f>
        <v/>
      </c>
      <c r="AE258" s="67"/>
    </row>
    <row r="259" spans="1:31" x14ac:dyDescent="0.25">
      <c r="A259" s="48" t="s">
        <v>24</v>
      </c>
      <c r="B259" s="61">
        <f t="shared" si="329"/>
        <v>4</v>
      </c>
      <c r="C259" s="47" t="str">
        <f t="shared" si="330"/>
        <v/>
      </c>
      <c r="D259" s="48" t="str">
        <f t="shared" si="331"/>
        <v>diced celery stalks</v>
      </c>
      <c r="I259" s="63">
        <v>4</v>
      </c>
      <c r="J259" s="64"/>
      <c r="K259" s="64" t="s">
        <v>111</v>
      </c>
      <c r="L259" s="65"/>
      <c r="M259" s="55">
        <f t="shared" si="332"/>
        <v>0</v>
      </c>
      <c r="N259" s="55">
        <f t="shared" si="333"/>
        <v>0</v>
      </c>
      <c r="O259" s="55">
        <f t="shared" si="334"/>
        <v>0</v>
      </c>
      <c r="P259" s="55">
        <f t="shared" si="335"/>
        <v>0</v>
      </c>
      <c r="Q259" s="55">
        <f>MROUND(IF(AND(J259 = "", L259 = ""), I259 * recipe12Scale, IF(ISNA(CONVERT(O259, "kg", L259)), CONVERT(P259 * recipe12Scale, "l", L259), CONVERT(O259 * recipe12Scale, "kg", L259))), roundTo)</f>
        <v>4</v>
      </c>
      <c r="R259" s="56">
        <f t="shared" si="336"/>
        <v>0</v>
      </c>
      <c r="S259" s="56">
        <f t="shared" si="337"/>
        <v>0</v>
      </c>
      <c r="T259" s="55">
        <f t="shared" si="338"/>
        <v>4</v>
      </c>
      <c r="V259" s="52" t="b">
        <f>INDEX(itemPrepMethods, MATCH(K259, itemNames, 0))="chop"</f>
        <v>1</v>
      </c>
      <c r="W259" s="66">
        <f t="shared" si="339"/>
        <v>4</v>
      </c>
      <c r="X259" s="67" t="str">
        <f t="shared" si="340"/>
        <v/>
      </c>
      <c r="Y259" s="67" t="str">
        <f t="shared" si="341"/>
        <v>diced celery stalks</v>
      </c>
      <c r="Z259" s="68"/>
      <c r="AA259" s="52" t="b">
        <f>INDEX(itemPrepMethods, MATCH(K259, itemNames, 0))="soak"</f>
        <v>0</v>
      </c>
      <c r="AB259" s="67" t="str">
        <f t="shared" si="342"/>
        <v/>
      </c>
      <c r="AC259" s="67" t="str">
        <f t="shared" si="343"/>
        <v/>
      </c>
      <c r="AD259" s="67" t="str">
        <f t="shared" si="344"/>
        <v/>
      </c>
      <c r="AE259" s="67"/>
    </row>
    <row r="260" spans="1:31" x14ac:dyDescent="0.25">
      <c r="A260" s="48" t="s">
        <v>24</v>
      </c>
      <c r="B260" s="61">
        <f t="shared" ref="B260" si="345">Q260</f>
        <v>1</v>
      </c>
      <c r="C260" s="47" t="str">
        <f t="shared" ref="C260" si="346">IF(L260="","",L260)</f>
        <v>tbs</v>
      </c>
      <c r="D260" s="48" t="str">
        <f t="shared" ref="D260" si="347">_xlfn.CONCAT(K260, U260)</f>
        <v>dried sage</v>
      </c>
      <c r="I260" s="63">
        <v>1</v>
      </c>
      <c r="J260" s="64" t="s">
        <v>17</v>
      </c>
      <c r="K260" s="64" t="s">
        <v>355</v>
      </c>
      <c r="L260" s="65" t="s">
        <v>17</v>
      </c>
      <c r="M260" s="55">
        <f t="shared" ref="M260" si="348">INDEX(itemGPerQty, MATCH(K260, itemNames, 0))</f>
        <v>0</v>
      </c>
      <c r="N260" s="55">
        <f t="shared" ref="N260" si="349">INDEX(itemMlPerQty, MATCH(K260, itemNames, 0))</f>
        <v>0</v>
      </c>
      <c r="O260" s="55">
        <f t="shared" ref="O260" si="350">IF(J260 = "", I260 * M260, IF(ISNA(CONVERT(I260, J260, "kg")), CONVERT(I260, J260, "l") * IF(N260 &lt;&gt; 0, M260 / N260, 0), CONVERT(I260, J260, "kg")))</f>
        <v>0</v>
      </c>
      <c r="P260" s="55">
        <f t="shared" ref="P260" si="351">IF(J260 = "", I260 * N260, IF(ISNA(CONVERT(I260, J260, "l")), CONVERT(I260, J260, "kg") * IF(M260 &lt;&gt; 0, N260 / M260, 0), CONVERT(I260, J260, "l")))</f>
        <v>1.478676478125E-2</v>
      </c>
      <c r="Q260" s="55">
        <f>MROUND(IF(AND(J260 = "", L260 = ""), I260 * recipe12Scale, IF(ISNA(CONVERT(O260, "kg", L260)), CONVERT(P260 * recipe12Scale, "l", L260), CONVERT(O260 * recipe12Scale, "kg", L260))), roundTo)</f>
        <v>1</v>
      </c>
      <c r="R260" s="56">
        <f t="shared" ref="R260" si="352">IF(L260 = "", Q260 * M260, IF(ISNA(CONVERT(Q260, L260, "kg")), CONVERT(Q260, L260, "l") * IF(N260 &lt;&gt; 0, M260 / N260, 0), CONVERT(Q260, L260, "kg")))</f>
        <v>0</v>
      </c>
      <c r="S260" s="56">
        <f t="shared" ref="S260" si="353">IF(R260 = 0, IF(L260 = "", Q260 * N260, IF(ISNA(CONVERT(Q260, L260, "l")), CONVERT(Q260, L260, "kg") * IF(M260 &lt;&gt; 0, N260 / M260, 0), CONVERT(Q260, L260, "l"))), 0)</f>
        <v>1.478676478125E-2</v>
      </c>
      <c r="T260" s="55">
        <f t="shared" ref="T260" si="354">IF(AND(R260 = 0, S260 = 0, J260 = "", L260 = ""), Q260, 0)</f>
        <v>0</v>
      </c>
      <c r="V260" s="52" t="b">
        <f>INDEX(itemPrepMethods, MATCH(K260, itemNames, 0))="chop"</f>
        <v>0</v>
      </c>
      <c r="W260" s="66" t="str">
        <f t="shared" ref="W260" si="355">IF(V260, Q260, "")</f>
        <v/>
      </c>
      <c r="X260" s="67" t="str">
        <f t="shared" ref="X260" si="356">IF(V260, IF(L260 = "", "", L260), "")</f>
        <v/>
      </c>
      <c r="Y260" s="67" t="str">
        <f t="shared" ref="Y260" si="357">IF(V260, K260, "")</f>
        <v/>
      </c>
      <c r="Z260" s="68"/>
      <c r="AA260" s="52" t="b">
        <f>INDEX(itemPrepMethods, MATCH(K260, itemNames, 0))="soak"</f>
        <v>0</v>
      </c>
      <c r="AB260" s="67" t="str">
        <f t="shared" ref="AB260" si="358">IF(AA260, Q260, "")</f>
        <v/>
      </c>
      <c r="AC260" s="67" t="str">
        <f t="shared" ref="AC260" si="359">IF(AA260, IF(L260 = "", "", L260), "")</f>
        <v/>
      </c>
      <c r="AD260" s="67" t="str">
        <f t="shared" ref="AD260" si="360">IF(AA260, K260, "")</f>
        <v/>
      </c>
      <c r="AE260" s="67"/>
    </row>
    <row r="261" spans="1:31" x14ac:dyDescent="0.25">
      <c r="A261" s="80"/>
      <c r="B261" s="80"/>
      <c r="C261" s="80"/>
      <c r="D261" s="80"/>
      <c r="I261" s="55"/>
      <c r="W261" s="66"/>
      <c r="X261" s="67"/>
      <c r="Y261" s="67"/>
      <c r="Z261" s="68"/>
      <c r="AB261" s="67"/>
      <c r="AC261" s="67"/>
      <c r="AD261" s="67"/>
      <c r="AE261" s="67"/>
    </row>
    <row r="262" spans="1:31" x14ac:dyDescent="0.25">
      <c r="A262" s="80" t="s">
        <v>360</v>
      </c>
      <c r="B262" s="80"/>
      <c r="C262" s="80"/>
      <c r="D262" s="80"/>
      <c r="E262" s="51"/>
      <c r="F262" s="70"/>
      <c r="G262" s="70"/>
      <c r="H262" s="55"/>
    </row>
    <row r="263" spans="1:31" x14ac:dyDescent="0.25">
      <c r="A263" s="48" t="s">
        <v>24</v>
      </c>
      <c r="B263" s="61">
        <f t="shared" ref="B263" si="361">Q263</f>
        <v>4</v>
      </c>
      <c r="C263" s="47" t="str">
        <f t="shared" ref="C263" si="362">IF(L263="","",L263)</f>
        <v>cup</v>
      </c>
      <c r="D263" s="74" t="str">
        <f t="shared" ref="D263" si="363">_xlfn.CONCAT(K263, U263)</f>
        <v>tins pasta sauce</v>
      </c>
      <c r="I263" s="63">
        <v>4</v>
      </c>
      <c r="J263" s="64" t="s">
        <v>18</v>
      </c>
      <c r="K263" s="64" t="s">
        <v>356</v>
      </c>
      <c r="L263" s="65" t="s">
        <v>18</v>
      </c>
      <c r="M263" s="55">
        <f t="shared" ref="M263" si="364">INDEX(itemGPerQty, MATCH(K263, itemNames, 0))</f>
        <v>0</v>
      </c>
      <c r="N263" s="55">
        <f t="shared" ref="N263" si="365">INDEX(itemMlPerQty, MATCH(K263, itemNames, 0))</f>
        <v>0</v>
      </c>
      <c r="O263" s="55">
        <f t="shared" ref="O263" si="366">IF(J263 = "", I263 * M263, IF(ISNA(CONVERT(I263, J263, "kg")), CONVERT(I263, J263, "l") * IF(N263 &lt;&gt; 0, M263 / N263, 0), CONVERT(I263, J263, "kg")))</f>
        <v>0</v>
      </c>
      <c r="P263" s="55">
        <f t="shared" ref="P263" si="367">IF(J263 = "", I263 * N263, IF(ISNA(CONVERT(I263, J263, "l")), CONVERT(I263, J263, "kg") * IF(M263 &lt;&gt; 0, N263 / M263, 0), CONVERT(I263, J263, "l")))</f>
        <v>0.94635294599999997</v>
      </c>
      <c r="Q263" s="55">
        <f>MROUND(IF(AND(J263 = "", L263 = ""), I263 * recipe12Scale, IF(ISNA(CONVERT(O263, "kg", L263)), CONVERT(P263 * recipe12Scale, "l", L263), CONVERT(O263 * recipe12Scale, "kg", L263))), roundTo)</f>
        <v>4</v>
      </c>
      <c r="R263" s="56">
        <f t="shared" ref="R263" si="368">IF(L263 = "", Q263 * M263, IF(ISNA(CONVERT(Q263, L263, "kg")), CONVERT(Q263, L263, "l") * IF(N263 &lt;&gt; 0, M263 / N263, 0), CONVERT(Q263, L263, "kg")))</f>
        <v>0</v>
      </c>
      <c r="S263" s="56">
        <f t="shared" ref="S263" si="369">IF(R263 = 0, IF(L263 = "", Q263 * N263, IF(ISNA(CONVERT(Q263, L263, "l")), CONVERT(Q263, L263, "kg") * IF(M263 &lt;&gt; 0, N263 / M263, 0), CONVERT(Q263, L263, "l"))), 0)</f>
        <v>0.94635294599999997</v>
      </c>
      <c r="T263" s="55">
        <f t="shared" ref="T263" si="370">IF(AND(R263 = 0, S263 = 0, J263 = "", L263 = ""), Q263, 0)</f>
        <v>0</v>
      </c>
      <c r="V263" s="52" t="b">
        <f>INDEX(itemPrepMethods, MATCH(K263, itemNames, 0))="chop"</f>
        <v>0</v>
      </c>
      <c r="W263" s="66" t="str">
        <f t="shared" ref="W263" si="371">IF(V263, Q263, "")</f>
        <v/>
      </c>
      <c r="X263" s="67" t="str">
        <f t="shared" ref="X263" si="372">IF(V263, IF(L263 = "", "", L263), "")</f>
        <v/>
      </c>
      <c r="Y263" s="67" t="str">
        <f t="shared" ref="Y263" si="373">IF(V263, K263, "")</f>
        <v/>
      </c>
      <c r="Z263" s="68"/>
      <c r="AA263" s="52" t="b">
        <f>INDEX(itemPrepMethods, MATCH(K263, itemNames, 0))="soak"</f>
        <v>0</v>
      </c>
      <c r="AB263" s="67" t="str">
        <f t="shared" ref="AB263" si="374">IF(AA263, Q263, "")</f>
        <v/>
      </c>
      <c r="AC263" s="67" t="str">
        <f t="shared" ref="AC263" si="375">IF(AA263, IF(L263 = "", "", L263), "")</f>
        <v/>
      </c>
      <c r="AD263" s="67" t="str">
        <f t="shared" ref="AD263" si="376">IF(AA263, K263, "")</f>
        <v/>
      </c>
      <c r="AE263" s="67"/>
    </row>
    <row r="264" spans="1:31" x14ac:dyDescent="0.25">
      <c r="A264" s="80"/>
      <c r="B264" s="80"/>
      <c r="C264" s="80"/>
      <c r="D264" s="80"/>
      <c r="I264" s="55"/>
      <c r="W264" s="66"/>
      <c r="X264" s="67"/>
      <c r="Y264" s="67"/>
      <c r="Z264" s="68"/>
      <c r="AB264" s="67"/>
      <c r="AC264" s="67"/>
      <c r="AD264" s="67"/>
      <c r="AE264" s="67"/>
    </row>
    <row r="265" spans="1:31" x14ac:dyDescent="0.25">
      <c r="A265" s="80" t="s">
        <v>357</v>
      </c>
      <c r="B265" s="80"/>
      <c r="C265" s="80"/>
      <c r="D265" s="80"/>
      <c r="E265" s="51"/>
      <c r="F265" s="70"/>
      <c r="G265" s="70"/>
      <c r="H265" s="55"/>
    </row>
    <row r="266" spans="1:31" x14ac:dyDescent="0.25">
      <c r="A266" s="80"/>
      <c r="B266" s="80"/>
      <c r="C266" s="80"/>
      <c r="D266" s="80"/>
      <c r="I266" s="55"/>
      <c r="W266" s="66"/>
      <c r="X266" s="67"/>
      <c r="Y266" s="67"/>
      <c r="Z266" s="68"/>
      <c r="AB266" s="67"/>
      <c r="AC266" s="67"/>
      <c r="AD266" s="67"/>
      <c r="AE266" s="67"/>
    </row>
    <row r="267" spans="1:31" x14ac:dyDescent="0.25">
      <c r="A267" s="79" t="s">
        <v>358</v>
      </c>
      <c r="B267" s="79"/>
      <c r="C267" s="79"/>
      <c r="D267" s="79"/>
      <c r="E267" s="51"/>
      <c r="F267" s="70"/>
      <c r="G267" s="70"/>
      <c r="H267" s="55"/>
    </row>
    <row r="268" spans="1:31" x14ac:dyDescent="0.25">
      <c r="A268" s="80"/>
      <c r="B268" s="80"/>
      <c r="C268" s="80"/>
      <c r="D268" s="80"/>
      <c r="I268" s="55"/>
      <c r="W268" s="66"/>
      <c r="X268" s="67"/>
      <c r="Y268" s="67"/>
      <c r="Z268" s="68"/>
      <c r="AB268" s="67"/>
      <c r="AC268" s="67"/>
      <c r="AD268" s="67"/>
      <c r="AE268" s="67"/>
    </row>
    <row r="269" spans="1:31" x14ac:dyDescent="0.25">
      <c r="A269" s="80" t="s">
        <v>359</v>
      </c>
      <c r="B269" s="80"/>
      <c r="C269" s="80"/>
      <c r="D269" s="80"/>
      <c r="E269" s="51"/>
      <c r="F269" s="70"/>
      <c r="G269" s="70"/>
      <c r="H269" s="55"/>
    </row>
    <row r="270" spans="1:31" x14ac:dyDescent="0.25">
      <c r="A270" s="80"/>
      <c r="B270" s="80"/>
      <c r="C270" s="80"/>
      <c r="D270" s="80"/>
      <c r="I270" s="55"/>
      <c r="W270" s="66"/>
      <c r="X270" s="67"/>
      <c r="Y270" s="67"/>
      <c r="Z270" s="68"/>
      <c r="AB270" s="67"/>
      <c r="AC270" s="67"/>
      <c r="AD270" s="67"/>
      <c r="AE270" s="67"/>
    </row>
    <row r="271" spans="1:31" x14ac:dyDescent="0.25">
      <c r="A271" s="80" t="s">
        <v>117</v>
      </c>
      <c r="B271" s="80"/>
      <c r="C271" s="80"/>
      <c r="D271" s="80"/>
      <c r="E271" s="51"/>
      <c r="F271" s="70"/>
      <c r="G271" s="70"/>
      <c r="H271" s="55"/>
    </row>
    <row r="272" spans="1:31" x14ac:dyDescent="0.25">
      <c r="A272" s="48" t="s">
        <v>24</v>
      </c>
      <c r="B272" s="61">
        <f t="shared" ref="B272" si="377">Q272</f>
        <v>2</v>
      </c>
      <c r="C272" s="47" t="str">
        <f t="shared" ref="C272" si="378">IF(L272="","",L272)</f>
        <v>tbs</v>
      </c>
      <c r="D272" s="74" t="str">
        <f t="shared" ref="D272" si="379">_xlfn.CONCAT(K272, U272)</f>
        <v>sweet chili sauce</v>
      </c>
      <c r="I272" s="63">
        <v>2</v>
      </c>
      <c r="J272" s="64" t="s">
        <v>17</v>
      </c>
      <c r="K272" s="64" t="s">
        <v>361</v>
      </c>
      <c r="L272" s="65" t="s">
        <v>17</v>
      </c>
      <c r="M272" s="55">
        <f t="shared" ref="M272" si="380">INDEX(itemGPerQty, MATCH(K272, itemNames, 0))</f>
        <v>0</v>
      </c>
      <c r="N272" s="55">
        <f t="shared" ref="N272" si="381">INDEX(itemMlPerQty, MATCH(K272, itemNames, 0))</f>
        <v>0</v>
      </c>
      <c r="O272" s="55">
        <f t="shared" ref="O272" si="382">IF(J272 = "", I272 * M272, IF(ISNA(CONVERT(I272, J272, "kg")), CONVERT(I272, J272, "l") * IF(N272 &lt;&gt; 0, M272 / N272, 0), CONVERT(I272, J272, "kg")))</f>
        <v>0</v>
      </c>
      <c r="P272" s="55">
        <f t="shared" ref="P272" si="383">IF(J272 = "", I272 * N272, IF(ISNA(CONVERT(I272, J272, "l")), CONVERT(I272, J272, "kg") * IF(M272 &lt;&gt; 0, N272 / M272, 0), CONVERT(I272, J272, "l")))</f>
        <v>2.9573529562499999E-2</v>
      </c>
      <c r="Q272" s="55">
        <f>MROUND(IF(AND(J272 = "", L272 = ""), I272 * recipe12Scale, IF(ISNA(CONVERT(O272, "kg", L272)), CONVERT(P272 * recipe12Scale, "l", L272), CONVERT(O272 * recipe12Scale, "kg", L272))), roundTo)</f>
        <v>2</v>
      </c>
      <c r="R272" s="56">
        <f t="shared" ref="R272" si="384">IF(L272 = "", Q272 * M272, IF(ISNA(CONVERT(Q272, L272, "kg")), CONVERT(Q272, L272, "l") * IF(N272 &lt;&gt; 0, M272 / N272, 0), CONVERT(Q272, L272, "kg")))</f>
        <v>0</v>
      </c>
      <c r="S272" s="56">
        <f t="shared" ref="S272" si="385">IF(R272 = 0, IF(L272 = "", Q272 * N272, IF(ISNA(CONVERT(Q272, L272, "l")), CONVERT(Q272, L272, "kg") * IF(M272 &lt;&gt; 0, N272 / M272, 0), CONVERT(Q272, L272, "l"))), 0)</f>
        <v>2.9573529562499999E-2</v>
      </c>
      <c r="T272" s="55">
        <f t="shared" ref="T272" si="386">IF(AND(R272 = 0, S272 = 0, J272 = "", L272 = ""), Q272, 0)</f>
        <v>0</v>
      </c>
      <c r="V272" s="52" t="b">
        <f>INDEX(itemPrepMethods, MATCH(K272, itemNames, 0))="chop"</f>
        <v>0</v>
      </c>
      <c r="W272" s="66" t="str">
        <f t="shared" ref="W272" si="387">IF(V272, Q272, "")</f>
        <v/>
      </c>
      <c r="X272" s="67" t="str">
        <f t="shared" ref="X272" si="388">IF(V272, IF(L272 = "", "", L272), "")</f>
        <v/>
      </c>
      <c r="Y272" s="67" t="str">
        <f t="shared" ref="Y272" si="389">IF(V272, K272, "")</f>
        <v/>
      </c>
      <c r="Z272" s="68"/>
      <c r="AA272" s="52" t="b">
        <f>INDEX(itemPrepMethods, MATCH(K272, itemNames, 0))="soak"</f>
        <v>0</v>
      </c>
      <c r="AB272" s="67" t="str">
        <f t="shared" ref="AB272" si="390">IF(AA272, Q272, "")</f>
        <v/>
      </c>
      <c r="AC272" s="67" t="str">
        <f t="shared" ref="AC272" si="391">IF(AA272, IF(L272 = "", "", L272), "")</f>
        <v/>
      </c>
      <c r="AD272" s="67" t="str">
        <f t="shared" ref="AD272" si="392">IF(AA272, K272, "")</f>
        <v/>
      </c>
      <c r="AE272" s="67"/>
    </row>
    <row r="273" spans="1:31" x14ac:dyDescent="0.25">
      <c r="A273" s="48" t="s">
        <v>24</v>
      </c>
      <c r="B273" s="61">
        <f t="shared" ref="B273:B274" si="393">Q273</f>
        <v>2</v>
      </c>
      <c r="C273" s="47" t="str">
        <f t="shared" ref="C273:C274" si="394">IF(L273="","",L273)</f>
        <v>tsp</v>
      </c>
      <c r="D273" s="48" t="str">
        <f t="shared" ref="D273:D274" si="395">_xlfn.CONCAT(K273, U273)</f>
        <v>dijon mustard</v>
      </c>
      <c r="I273" s="63">
        <v>2</v>
      </c>
      <c r="J273" s="64" t="s">
        <v>14</v>
      </c>
      <c r="K273" s="64" t="s">
        <v>83</v>
      </c>
      <c r="L273" s="65" t="s">
        <v>14</v>
      </c>
      <c r="M273" s="55">
        <f t="shared" ref="M273:M274" si="396">INDEX(itemGPerQty, MATCH(K273, itemNames, 0))</f>
        <v>0</v>
      </c>
      <c r="N273" s="55">
        <f t="shared" ref="N273:N274" si="397">INDEX(itemMlPerQty, MATCH(K273, itemNames, 0))</f>
        <v>0</v>
      </c>
      <c r="O273" s="55">
        <f t="shared" ref="O273:O274" si="398">IF(J273 = "", I273 * M273, IF(ISNA(CONVERT(I273, J273, "kg")), CONVERT(I273, J273, "l") * IF(N273 &lt;&gt; 0, M273 / N273, 0), CONVERT(I273, J273, "kg")))</f>
        <v>0</v>
      </c>
      <c r="P273" s="55">
        <f t="shared" ref="P273:P274" si="399">IF(J273 = "", I273 * N273, IF(ISNA(CONVERT(I273, J273, "l")), CONVERT(I273, J273, "kg") * IF(M273 &lt;&gt; 0, N273 / M273, 0), CONVERT(I273, J273, "l")))</f>
        <v>9.8578431874999997E-3</v>
      </c>
      <c r="Q273" s="55">
        <f>MROUND(IF(AND(J273 = "", L273 = ""), I273 * recipe12Scale, IF(ISNA(CONVERT(O273, "kg", L273)), CONVERT(P273 * recipe12Scale, "l", L273), CONVERT(O273 * recipe12Scale, "kg", L273))), roundTo)</f>
        <v>2</v>
      </c>
      <c r="R273" s="56">
        <f t="shared" ref="R273:R274" si="400">IF(L273 = "", Q273 * M273, IF(ISNA(CONVERT(Q273, L273, "kg")), CONVERT(Q273, L273, "l") * IF(N273 &lt;&gt; 0, M273 / N273, 0), CONVERT(Q273, L273, "kg")))</f>
        <v>0</v>
      </c>
      <c r="S273" s="56">
        <f t="shared" ref="S273:S274" si="401">IF(R273 = 0, IF(L273 = "", Q273 * N273, IF(ISNA(CONVERT(Q273, L273, "l")), CONVERT(Q273, L273, "kg") * IF(M273 &lt;&gt; 0, N273 / M273, 0), CONVERT(Q273, L273, "l"))), 0)</f>
        <v>9.8578431874999997E-3</v>
      </c>
      <c r="T273" s="55">
        <f t="shared" ref="T273:T274" si="402">IF(AND(R273 = 0, S273 = 0, J273 = "", L273 = ""), Q273, 0)</f>
        <v>0</v>
      </c>
      <c r="V273" s="52" t="b">
        <f>INDEX(itemPrepMethods, MATCH(K273, itemNames, 0))="chop"</f>
        <v>0</v>
      </c>
      <c r="W273" s="66" t="str">
        <f t="shared" ref="W273:W274" si="403">IF(V273, Q273, "")</f>
        <v/>
      </c>
      <c r="X273" s="67" t="str">
        <f t="shared" ref="X273:X274" si="404">IF(V273, IF(L273 = "", "", L273), "")</f>
        <v/>
      </c>
      <c r="Y273" s="67" t="str">
        <f t="shared" ref="Y273:Y274" si="405">IF(V273, K273, "")</f>
        <v/>
      </c>
      <c r="Z273" s="68"/>
      <c r="AA273" s="52" t="b">
        <f>INDEX(itemPrepMethods, MATCH(K273, itemNames, 0))="soak"</f>
        <v>0</v>
      </c>
      <c r="AB273" s="67" t="str">
        <f t="shared" ref="AB273:AB274" si="406">IF(AA273, Q273, "")</f>
        <v/>
      </c>
      <c r="AC273" s="67" t="str">
        <f t="shared" ref="AC273:AC274" si="407">IF(AA273, IF(L273 = "", "", L273), "")</f>
        <v/>
      </c>
      <c r="AD273" s="67" t="str">
        <f t="shared" ref="AD273:AD274" si="408">IF(AA273, K273, "")</f>
        <v/>
      </c>
      <c r="AE273" s="67"/>
    </row>
    <row r="274" spans="1:31" x14ac:dyDescent="0.25">
      <c r="A274" s="48" t="s">
        <v>24</v>
      </c>
      <c r="B274" s="61">
        <f t="shared" si="393"/>
        <v>2</v>
      </c>
      <c r="C274" s="47" t="str">
        <f t="shared" si="394"/>
        <v>tsp</v>
      </c>
      <c r="D274" s="48" t="str">
        <f t="shared" si="395"/>
        <v>ground tumeric</v>
      </c>
      <c r="I274" s="63">
        <v>2</v>
      </c>
      <c r="J274" s="64" t="s">
        <v>14</v>
      </c>
      <c r="K274" s="64" t="s">
        <v>15</v>
      </c>
      <c r="L274" s="65" t="s">
        <v>14</v>
      </c>
      <c r="M274" s="55">
        <f t="shared" si="396"/>
        <v>1.4E-2</v>
      </c>
      <c r="N274" s="55">
        <f t="shared" si="397"/>
        <v>2.2180100000000001E-2</v>
      </c>
      <c r="O274" s="55">
        <f t="shared" si="398"/>
        <v>6.2222354554307691E-3</v>
      </c>
      <c r="P274" s="55">
        <f t="shared" si="399"/>
        <v>9.8578431874999997E-3</v>
      </c>
      <c r="Q274" s="55">
        <f>MROUND(IF(AND(J274 = "", L274 = ""), I274 * recipe12Scale, IF(ISNA(CONVERT(O274, "kg", L274)), CONVERT(P274 * recipe12Scale, "l", L274), CONVERT(O274 * recipe12Scale, "kg", L274))), roundTo)</f>
        <v>2</v>
      </c>
      <c r="R274" s="56">
        <f t="shared" si="400"/>
        <v>6.2222354554307691E-3</v>
      </c>
      <c r="S274" s="56">
        <f t="shared" si="401"/>
        <v>0</v>
      </c>
      <c r="T274" s="55">
        <f t="shared" si="402"/>
        <v>0</v>
      </c>
      <c r="V274" s="52" t="b">
        <f>INDEX(itemPrepMethods, MATCH(K274, itemNames, 0))="chop"</f>
        <v>0</v>
      </c>
      <c r="W274" s="66" t="str">
        <f t="shared" si="403"/>
        <v/>
      </c>
      <c r="X274" s="67" t="str">
        <f t="shared" si="404"/>
        <v/>
      </c>
      <c r="Y274" s="67" t="str">
        <f t="shared" si="405"/>
        <v/>
      </c>
      <c r="Z274" s="68"/>
      <c r="AA274" s="52" t="b">
        <f>INDEX(itemPrepMethods, MATCH(K274, itemNames, 0))="soak"</f>
        <v>0</v>
      </c>
      <c r="AB274" s="67" t="str">
        <f t="shared" si="406"/>
        <v/>
      </c>
      <c r="AC274" s="67" t="str">
        <f t="shared" si="407"/>
        <v/>
      </c>
      <c r="AD274" s="67" t="str">
        <f t="shared" si="408"/>
        <v/>
      </c>
      <c r="AE274" s="67"/>
    </row>
    <row r="275" spans="1:31" x14ac:dyDescent="0.25">
      <c r="A275" s="48" t="s">
        <v>24</v>
      </c>
      <c r="B275" s="61">
        <f t="shared" ref="B275" si="409">Q275</f>
        <v>2</v>
      </c>
      <c r="C275" s="47" t="str">
        <f t="shared" ref="C275" si="410">IF(L275="","",L275)</f>
        <v>tsp</v>
      </c>
      <c r="D275" s="48" t="str">
        <f t="shared" ref="D275" si="411">_xlfn.CONCAT(K275, U275)</f>
        <v>salt</v>
      </c>
      <c r="I275" s="63">
        <v>2</v>
      </c>
      <c r="J275" s="64" t="s">
        <v>14</v>
      </c>
      <c r="K275" s="64" t="s">
        <v>12</v>
      </c>
      <c r="L275" s="65" t="s">
        <v>14</v>
      </c>
      <c r="M275" s="55">
        <f t="shared" ref="M275" si="412">INDEX(itemGPerQty, MATCH(K275, itemNames, 0))</f>
        <v>2.5000000000000001E-2</v>
      </c>
      <c r="N275" s="55">
        <f t="shared" ref="N275" si="413">INDEX(itemMlPerQty, MATCH(K275, itemNames, 0))</f>
        <v>2.2180100000000001E-2</v>
      </c>
      <c r="O275" s="55">
        <f t="shared" ref="O275" si="414">IF(J275 = "", I275 * M275, IF(ISNA(CONVERT(I275, J275, "kg")), CONVERT(I275, J275, "l") * IF(N275 &lt;&gt; 0, M275 / N275, 0), CONVERT(I275, J275, "kg")))</f>
        <v>1.111113474184066E-2</v>
      </c>
      <c r="P275" s="55">
        <f t="shared" ref="P275" si="415">IF(J275 = "", I275 * N275, IF(ISNA(CONVERT(I275, J275, "l")), CONVERT(I275, J275, "kg") * IF(M275 &lt;&gt; 0, N275 / M275, 0), CONVERT(I275, J275, "l")))</f>
        <v>9.8578431874999997E-3</v>
      </c>
      <c r="Q275" s="55">
        <f>MROUND(IF(AND(J275 = "", L275 = ""), I275 * recipe12Scale, IF(ISNA(CONVERT(O275, "kg", L275)), CONVERT(P275 * recipe12Scale, "l", L275), CONVERT(O275 * recipe12Scale, "kg", L275))), roundTo)</f>
        <v>2</v>
      </c>
      <c r="R275" s="56">
        <f t="shared" ref="R275" si="416">IF(L275 = "", Q275 * M275, IF(ISNA(CONVERT(Q275, L275, "kg")), CONVERT(Q275, L275, "l") * IF(N275 &lt;&gt; 0, M275 / N275, 0), CONVERT(Q275, L275, "kg")))</f>
        <v>1.111113474184066E-2</v>
      </c>
      <c r="S275" s="56">
        <f t="shared" ref="S275" si="417">IF(R275 = 0, IF(L275 = "", Q275 * N275, IF(ISNA(CONVERT(Q275, L275, "l")), CONVERT(Q275, L275, "kg") * IF(M275 &lt;&gt; 0, N275 / M275, 0), CONVERT(Q275, L275, "l"))), 0)</f>
        <v>0</v>
      </c>
      <c r="T275" s="55">
        <f t="shared" ref="T275" si="418">IF(AND(R275 = 0, S275 = 0, J275 = "", L275 = ""), Q275, 0)</f>
        <v>0</v>
      </c>
      <c r="V275" s="52" t="b">
        <f>INDEX(itemPrepMethods, MATCH(K275, itemNames, 0))="chop"</f>
        <v>0</v>
      </c>
      <c r="W275" s="66" t="str">
        <f t="shared" ref="W275" si="419">IF(V275, Q275, "")</f>
        <v/>
      </c>
      <c r="X275" s="67" t="str">
        <f t="shared" ref="X275" si="420">IF(V275, IF(L275 = "", "", L275), "")</f>
        <v/>
      </c>
      <c r="Y275" s="67" t="str">
        <f t="shared" ref="Y275" si="421">IF(V275, K275, "")</f>
        <v/>
      </c>
      <c r="Z275" s="68"/>
      <c r="AA275" s="52" t="b">
        <f>INDEX(itemPrepMethods, MATCH(K275, itemNames, 0))="soak"</f>
        <v>0</v>
      </c>
      <c r="AB275" s="67" t="str">
        <f t="shared" ref="AB275" si="422">IF(AA275, Q275, "")</f>
        <v/>
      </c>
      <c r="AC275" s="67" t="str">
        <f t="shared" ref="AC275" si="423">IF(AA275, IF(L275 = "", "", L275), "")</f>
        <v/>
      </c>
      <c r="AD275" s="67" t="str">
        <f t="shared" ref="AD275" si="424">IF(AA275, K275, "")</f>
        <v/>
      </c>
      <c r="AE275" s="67"/>
    </row>
    <row r="276" spans="1:31" x14ac:dyDescent="0.25">
      <c r="A276" s="48" t="s">
        <v>24</v>
      </c>
      <c r="B276" s="61">
        <f t="shared" ref="B276" si="425">Q276</f>
        <v>2</v>
      </c>
      <c r="C276" s="47" t="str">
        <f t="shared" ref="C276" si="426">IF(L276="","",L276)</f>
        <v>cup</v>
      </c>
      <c r="D276" s="48" t="str">
        <f t="shared" ref="D276" si="427">_xlfn.CONCAT(K276, U276)</f>
        <v>soymilk</v>
      </c>
      <c r="I276" s="63">
        <v>2</v>
      </c>
      <c r="J276" s="64" t="s">
        <v>18</v>
      </c>
      <c r="K276" s="64" t="s">
        <v>363</v>
      </c>
      <c r="L276" s="65" t="s">
        <v>18</v>
      </c>
      <c r="M276" s="55">
        <f t="shared" ref="M276" si="428">INDEX(itemGPerQty, MATCH(K276, itemNames, 0))</f>
        <v>0</v>
      </c>
      <c r="N276" s="55">
        <f t="shared" ref="N276" si="429">INDEX(itemMlPerQty, MATCH(K276, itemNames, 0))</f>
        <v>0</v>
      </c>
      <c r="O276" s="55">
        <f t="shared" ref="O276" si="430">IF(J276 = "", I276 * M276, IF(ISNA(CONVERT(I276, J276, "kg")), CONVERT(I276, J276, "l") * IF(N276 &lt;&gt; 0, M276 / N276, 0), CONVERT(I276, J276, "kg")))</f>
        <v>0</v>
      </c>
      <c r="P276" s="55">
        <f t="shared" ref="P276" si="431">IF(J276 = "", I276 * N276, IF(ISNA(CONVERT(I276, J276, "l")), CONVERT(I276, J276, "kg") * IF(M276 &lt;&gt; 0, N276 / M276, 0), CONVERT(I276, J276, "l")))</f>
        <v>0.47317647299999999</v>
      </c>
      <c r="Q276" s="55">
        <f>MROUND(IF(AND(J276 = "", L276 = ""), I276 * recipe12Scale, IF(ISNA(CONVERT(O276, "kg", L276)), CONVERT(P276 * recipe12Scale, "l", L276), CONVERT(O276 * recipe12Scale, "kg", L276))), roundTo)</f>
        <v>2</v>
      </c>
      <c r="R276" s="56">
        <f t="shared" ref="R276" si="432">IF(L276 = "", Q276 * M276, IF(ISNA(CONVERT(Q276, L276, "kg")), CONVERT(Q276, L276, "l") * IF(N276 &lt;&gt; 0, M276 / N276, 0), CONVERT(Q276, L276, "kg")))</f>
        <v>0</v>
      </c>
      <c r="S276" s="56">
        <f t="shared" ref="S276" si="433">IF(R276 = 0, IF(L276 = "", Q276 * N276, IF(ISNA(CONVERT(Q276, L276, "l")), CONVERT(Q276, L276, "kg") * IF(M276 &lt;&gt; 0, N276 / M276, 0), CONVERT(Q276, L276, "l"))), 0)</f>
        <v>0.47317647299999999</v>
      </c>
      <c r="T276" s="55">
        <f t="shared" ref="T276" si="434">IF(AND(R276 = 0, S276 = 0, J276 = "", L276 = ""), Q276, 0)</f>
        <v>0</v>
      </c>
      <c r="V276" s="52" t="b">
        <f>INDEX(itemPrepMethods, MATCH(K276, itemNames, 0))="chop"</f>
        <v>0</v>
      </c>
      <c r="W276" s="66" t="str">
        <f t="shared" ref="W276" si="435">IF(V276, Q276, "")</f>
        <v/>
      </c>
      <c r="X276" s="67" t="str">
        <f t="shared" ref="X276" si="436">IF(V276, IF(L276 = "", "", L276), "")</f>
        <v/>
      </c>
      <c r="Y276" s="67" t="str">
        <f t="shared" ref="Y276" si="437">IF(V276, K276, "")</f>
        <v/>
      </c>
      <c r="Z276" s="68"/>
      <c r="AA276" s="52" t="b">
        <f>INDEX(itemPrepMethods, MATCH(K276, itemNames, 0))="soak"</f>
        <v>0</v>
      </c>
      <c r="AB276" s="67" t="str">
        <f t="shared" ref="AB276" si="438">IF(AA276, Q276, "")</f>
        <v/>
      </c>
      <c r="AC276" s="67" t="str">
        <f t="shared" ref="AC276" si="439">IF(AA276, IF(L276 = "", "", L276), "")</f>
        <v/>
      </c>
      <c r="AD276" s="67" t="str">
        <f t="shared" ref="AD276" si="440">IF(AA276, K276, "")</f>
        <v/>
      </c>
      <c r="AE276" s="67"/>
    </row>
    <row r="277" spans="1:31" x14ac:dyDescent="0.25">
      <c r="A277" s="80"/>
      <c r="B277" s="80"/>
      <c r="C277" s="80"/>
      <c r="D277" s="80"/>
      <c r="I277" s="55"/>
      <c r="W277" s="66"/>
      <c r="X277" s="67"/>
      <c r="Y277" s="67"/>
      <c r="Z277" s="68"/>
      <c r="AB277" s="67"/>
      <c r="AC277" s="67"/>
      <c r="AD277" s="67"/>
      <c r="AE277" s="67"/>
    </row>
    <row r="278" spans="1:31" x14ac:dyDescent="0.25">
      <c r="A278" s="80" t="s">
        <v>364</v>
      </c>
      <c r="B278" s="80"/>
      <c r="C278" s="80"/>
      <c r="D278" s="80"/>
      <c r="E278" s="51"/>
      <c r="F278" s="70"/>
      <c r="G278" s="70"/>
      <c r="H278" s="55"/>
    </row>
    <row r="279" spans="1:31" x14ac:dyDescent="0.25">
      <c r="A279" s="80"/>
      <c r="B279" s="80"/>
      <c r="C279" s="80"/>
      <c r="D279" s="80"/>
      <c r="I279" s="55"/>
      <c r="W279" s="66"/>
      <c r="X279" s="67"/>
      <c r="Y279" s="67"/>
      <c r="Z279" s="68"/>
      <c r="AB279" s="67"/>
      <c r="AC279" s="67"/>
      <c r="AD279" s="67"/>
      <c r="AE279" s="67"/>
    </row>
    <row r="280" spans="1:31" x14ac:dyDescent="0.25">
      <c r="A280" s="80" t="s">
        <v>365</v>
      </c>
      <c r="B280" s="80"/>
      <c r="C280" s="80"/>
      <c r="D280" s="80"/>
      <c r="E280" s="51"/>
      <c r="F280" s="70"/>
      <c r="G280" s="70"/>
      <c r="H280" s="55"/>
    </row>
    <row r="281" spans="1:31" ht="15.75" x14ac:dyDescent="0.25">
      <c r="A281" s="81" t="s">
        <v>37</v>
      </c>
      <c r="B281" s="81"/>
      <c r="C281" s="81"/>
      <c r="D281" s="81"/>
      <c r="E281" s="51" t="s">
        <v>153</v>
      </c>
      <c r="F281" s="84" t="s">
        <v>186</v>
      </c>
      <c r="G281" s="84"/>
    </row>
    <row r="282" spans="1:31" ht="15.75" x14ac:dyDescent="0.25">
      <c r="A282" s="81" t="s">
        <v>44</v>
      </c>
      <c r="B282" s="81"/>
      <c r="C282" s="81"/>
      <c r="D282" s="81"/>
      <c r="E282" s="50" t="s">
        <v>62</v>
      </c>
      <c r="F282" s="55">
        <v>15</v>
      </c>
      <c r="G282" s="55"/>
      <c r="I282" s="75" t="s">
        <v>60</v>
      </c>
      <c r="J282" s="50" t="s">
        <v>61</v>
      </c>
      <c r="K282" s="50" t="s">
        <v>20</v>
      </c>
      <c r="L282" s="76" t="s">
        <v>59</v>
      </c>
      <c r="M282" s="75" t="s">
        <v>163</v>
      </c>
      <c r="N282" s="75" t="s">
        <v>164</v>
      </c>
      <c r="O282" s="75" t="s">
        <v>165</v>
      </c>
      <c r="P282" s="75" t="s">
        <v>166</v>
      </c>
      <c r="Q282" s="50" t="s">
        <v>259</v>
      </c>
      <c r="R282" s="77" t="s">
        <v>125</v>
      </c>
      <c r="S282" s="77" t="s">
        <v>126</v>
      </c>
      <c r="T282" s="75" t="s">
        <v>124</v>
      </c>
      <c r="U282" s="50" t="s">
        <v>25</v>
      </c>
    </row>
    <row r="283" spans="1:31" ht="16.5" thickBot="1" x14ac:dyDescent="0.3">
      <c r="A283" s="82"/>
      <c r="B283" s="82"/>
      <c r="C283" s="82"/>
      <c r="D283" s="82"/>
      <c r="E283" s="50" t="s">
        <v>63</v>
      </c>
      <c r="F283" s="55">
        <v>10</v>
      </c>
      <c r="G283" s="55"/>
      <c r="I283" s="75"/>
      <c r="J283" s="50"/>
      <c r="K283" s="50"/>
      <c r="L283" s="76"/>
      <c r="M283" s="75"/>
      <c r="N283" s="75"/>
      <c r="O283" s="75"/>
      <c r="P283" s="75"/>
      <c r="Q283" s="50"/>
      <c r="R283" s="77"/>
      <c r="S283" s="77"/>
      <c r="T283" s="75"/>
      <c r="U283" s="50"/>
    </row>
    <row r="284" spans="1:31" ht="15.75" thickBot="1" x14ac:dyDescent="0.3">
      <c r="A284" s="80" t="s">
        <v>203</v>
      </c>
      <c r="B284" s="80"/>
      <c r="C284" s="80"/>
      <c r="D284" s="80"/>
      <c r="E284" s="50" t="s">
        <v>19</v>
      </c>
      <c r="F284" s="59">
        <f>F283/F282</f>
        <v>0.66666666666666663</v>
      </c>
      <c r="G284" s="60" t="s">
        <v>173</v>
      </c>
      <c r="I284" s="55"/>
    </row>
    <row r="285" spans="1:31" x14ac:dyDescent="0.25">
      <c r="A285" s="80"/>
      <c r="B285" s="80"/>
      <c r="C285" s="80"/>
      <c r="D285" s="80"/>
      <c r="E285" s="50"/>
      <c r="F285" s="55"/>
      <c r="G285" s="55"/>
      <c r="I285" s="55"/>
    </row>
    <row r="286" spans="1:31" x14ac:dyDescent="0.25">
      <c r="A286" s="80" t="s">
        <v>366</v>
      </c>
      <c r="B286" s="80"/>
      <c r="C286" s="80"/>
      <c r="D286" s="80"/>
      <c r="I286" s="55"/>
    </row>
    <row r="287" spans="1:31" x14ac:dyDescent="0.25">
      <c r="A287" s="48" t="s">
        <v>24</v>
      </c>
      <c r="B287" s="61">
        <f>Q287</f>
        <v>6</v>
      </c>
      <c r="C287" s="47" t="str">
        <f>IF(L287="","",L287)</f>
        <v/>
      </c>
      <c r="D287" s="48" t="str">
        <f>_xlfn.CONCAT(K287, U287)</f>
        <v>garlic cloves. Remove from oil once cooked</v>
      </c>
      <c r="I287" s="72">
        <v>9</v>
      </c>
      <c r="J287" s="64"/>
      <c r="K287" s="64" t="s">
        <v>9</v>
      </c>
      <c r="L287" s="65"/>
      <c r="M287" s="55">
        <f>INDEX(itemGPerQty, MATCH(K287, itemNames, 0))</f>
        <v>0</v>
      </c>
      <c r="N287" s="55">
        <f>INDEX(itemMlPerQty, MATCH(K287, itemNames, 0))</f>
        <v>0</v>
      </c>
      <c r="O287" s="55">
        <f>IF(J287 = "", I287 * M287, IF(ISNA(CONVERT(I287, J287, "kg")), CONVERT(I287, J287, "l") * IF(N287 &lt;&gt; 0, M287 / N287, 0), CONVERT(I287, J287, "kg")))</f>
        <v>0</v>
      </c>
      <c r="P287" s="55">
        <f>IF(J287 = "", I287 * N287, IF(ISNA(CONVERT(I287, J287, "l")), CONVERT(I287, J287, "kg") * IF(M287 &lt;&gt; 0, N287 / M287, 0), CONVERT(I287, J287, "l")))</f>
        <v>0</v>
      </c>
      <c r="Q287" s="55">
        <f>MROUND(IF(AND(J287 = "", L287 = ""), I287 * recipe09Scale, IF(ISNA(CONVERT(O287, "kg", L287)), CONVERT(P287 * recipe09Scale, "l", L287), CONVERT(O287 * recipe09Scale, "kg", L287))), roundTo)</f>
        <v>6</v>
      </c>
      <c r="R287" s="56">
        <f>IF(L287 = "", Q287 * M287, IF(ISNA(CONVERT(Q287, L287, "kg")), CONVERT(Q287, L287, "l") * IF(N287 &lt;&gt; 0, M287 / N287, 0), CONVERT(Q287, L287, "kg")))</f>
        <v>0</v>
      </c>
      <c r="S287" s="56">
        <f>IF(R287 = 0, IF(L287 = "", Q287 * N287, IF(ISNA(CONVERT(Q287, L287, "l")), CONVERT(Q287, L287, "kg") * IF(M287 &lt;&gt; 0, N287 / M287, 0), CONVERT(Q287, L287, "l"))), 0)</f>
        <v>0</v>
      </c>
      <c r="T287" s="55">
        <f>IF(AND(R287 = 0, S287 = 0, J287 = "", L287 = ""), Q287, 0)</f>
        <v>6</v>
      </c>
      <c r="U287" s="52" t="s">
        <v>305</v>
      </c>
      <c r="V287" s="52" t="b">
        <f>INDEX(itemPrepMethods, MATCH(K287, itemNames, 0))="chop"</f>
        <v>0</v>
      </c>
      <c r="W287" s="66" t="str">
        <f>IF(V287, Q287, "")</f>
        <v/>
      </c>
      <c r="X287" s="67" t="str">
        <f>IF(V287, IF(L287 = "", "", L287), "")</f>
        <v/>
      </c>
      <c r="Y287" s="67" t="str">
        <f>IF(V287, K287, "")</f>
        <v/>
      </c>
      <c r="Z287" s="68"/>
      <c r="AA287" s="52" t="b">
        <f>INDEX(itemPrepMethods, MATCH(K287, itemNames, 0))="soak"</f>
        <v>0</v>
      </c>
      <c r="AB287" s="67" t="str">
        <f>IF(AA287, Q287, "")</f>
        <v/>
      </c>
      <c r="AC287" s="67" t="str">
        <f>IF(AA287, IF(L287 = "", "", L287), "")</f>
        <v/>
      </c>
      <c r="AD287" s="67" t="str">
        <f>IF(AA287, K287, "")</f>
        <v/>
      </c>
      <c r="AE287" s="67"/>
    </row>
    <row r="288" spans="1:31" x14ac:dyDescent="0.25">
      <c r="A288" s="80"/>
      <c r="B288" s="80"/>
      <c r="C288" s="80"/>
      <c r="D288" s="80"/>
      <c r="E288" s="50"/>
      <c r="F288" s="55"/>
      <c r="G288" s="55"/>
      <c r="I288" s="55"/>
    </row>
    <row r="289" spans="1:31" x14ac:dyDescent="0.25">
      <c r="A289" s="80" t="s">
        <v>367</v>
      </c>
      <c r="B289" s="80"/>
      <c r="C289" s="80"/>
      <c r="D289" s="80"/>
      <c r="I289" s="55"/>
    </row>
    <row r="290" spans="1:31" x14ac:dyDescent="0.25">
      <c r="A290" s="48" t="s">
        <v>24</v>
      </c>
      <c r="B290" s="61">
        <f t="shared" ref="B290:B294" si="441">Q290</f>
        <v>5.25</v>
      </c>
      <c r="C290" s="47" t="str">
        <f t="shared" ref="C290:C297" si="442">IF(L290="","",L290)</f>
        <v>tbs</v>
      </c>
      <c r="D290" s="48" t="str">
        <f t="shared" ref="D290:D297" si="443">_xlfn.CONCAT(K290, U290)</f>
        <v>oil</v>
      </c>
      <c r="I290" s="72">
        <v>8</v>
      </c>
      <c r="J290" s="64" t="s">
        <v>17</v>
      </c>
      <c r="K290" s="64" t="s">
        <v>49</v>
      </c>
      <c r="L290" s="65" t="s">
        <v>17</v>
      </c>
      <c r="M290" s="55">
        <f t="shared" ref="M290:M297" si="444">INDEX(itemGPerQty, MATCH(K290, itemNames, 0))</f>
        <v>0</v>
      </c>
      <c r="N290" s="55">
        <f t="shared" ref="N290:N297" si="445">INDEX(itemMlPerQty, MATCH(K290, itemNames, 0))</f>
        <v>0</v>
      </c>
      <c r="O290" s="55">
        <f t="shared" ref="O290:O297" si="446">IF(J290 = "", I290 * M290, IF(ISNA(CONVERT(I290, J290, "kg")), CONVERT(I290, J290, "l") * IF(N290 &lt;&gt; 0, M290 / N290, 0), CONVERT(I290, J290, "kg")))</f>
        <v>0</v>
      </c>
      <c r="P290" s="55">
        <f t="shared" ref="P290:P297" si="447">IF(J290 = "", I290 * N290, IF(ISNA(CONVERT(I290, J290, "l")), CONVERT(I290, J290, "kg") * IF(M290 &lt;&gt; 0, N290 / M290, 0), CONVERT(I290, J290, "l")))</f>
        <v>0.11829411825</v>
      </c>
      <c r="Q290" s="55">
        <f t="shared" ref="Q290:Q297" si="448">MROUND(IF(AND(J290 = "", L290 = ""), I290 * recipe09Scale, IF(ISNA(CONVERT(O290, "kg", L290)), CONVERT(P290 * recipe09Scale, "l", L290), CONVERT(O290 * recipe09Scale, "kg", L290))), roundTo)</f>
        <v>5.25</v>
      </c>
      <c r="R290" s="56">
        <f t="shared" ref="R290:R297" si="449">IF(L290 = "", Q290 * M290, IF(ISNA(CONVERT(Q290, L290, "kg")), CONVERT(Q290, L290, "l") * IF(N290 &lt;&gt; 0, M290 / N290, 0), CONVERT(Q290, L290, "kg")))</f>
        <v>0</v>
      </c>
      <c r="S290" s="56">
        <f t="shared" ref="S290:S297" si="450">IF(R290 = 0, IF(L290 = "", Q290 * N290, IF(ISNA(CONVERT(Q290, L290, "l")), CONVERT(Q290, L290, "kg") * IF(M290 &lt;&gt; 0, N290 / M290, 0), CONVERT(Q290, L290, "l"))), 0)</f>
        <v>7.7630515101562492E-2</v>
      </c>
      <c r="T290" s="55">
        <f t="shared" ref="T290:T297" si="451">IF(AND(R290 = 0, S290 = 0, J290 = "", L290 = ""), Q290, 0)</f>
        <v>0</v>
      </c>
      <c r="V290" s="52" t="b">
        <f t="shared" ref="V290:V297" si="452">INDEX(itemPrepMethods, MATCH(K290, itemNames, 0))="chop"</f>
        <v>0</v>
      </c>
      <c r="W290" s="66" t="str">
        <f t="shared" ref="W290:W297" si="453">IF(V290, Q290, "")</f>
        <v/>
      </c>
      <c r="X290" s="67" t="str">
        <f t="shared" ref="X290:X297" si="454">IF(V290, IF(L290 = "", "", L290), "")</f>
        <v/>
      </c>
      <c r="Y290" s="67" t="str">
        <f t="shared" ref="Y290:Y297" si="455">IF(V290, K290, "")</f>
        <v/>
      </c>
      <c r="Z290" s="68"/>
      <c r="AA290" s="52" t="b">
        <f t="shared" ref="AA290:AA297" si="456">INDEX(itemPrepMethods, MATCH(K290, itemNames, 0))="soak"</f>
        <v>0</v>
      </c>
      <c r="AB290" s="67" t="str">
        <f t="shared" ref="AB290:AB297" si="457">IF(AA290, Q290, "")</f>
        <v/>
      </c>
      <c r="AC290" s="67" t="str">
        <f t="shared" ref="AC290:AC297" si="458">IF(AA290, IF(L290 = "", "", L290), "")</f>
        <v/>
      </c>
      <c r="AD290" s="67" t="str">
        <f t="shared" ref="AD290:AD297" si="459">IF(AA290, K290, "")</f>
        <v/>
      </c>
      <c r="AE290" s="67"/>
    </row>
    <row r="291" spans="1:31" x14ac:dyDescent="0.25">
      <c r="A291" s="48" t="s">
        <v>24</v>
      </c>
      <c r="B291" s="61">
        <f t="shared" si="441"/>
        <v>4</v>
      </c>
      <c r="C291" s="47" t="str">
        <f t="shared" si="442"/>
        <v>tbs</v>
      </c>
      <c r="D291" s="48" t="str">
        <f t="shared" si="443"/>
        <v>minced ginger</v>
      </c>
      <c r="I291" s="72">
        <v>6</v>
      </c>
      <c r="J291" s="64" t="s">
        <v>17</v>
      </c>
      <c r="K291" s="64" t="s">
        <v>7</v>
      </c>
      <c r="L291" s="65" t="s">
        <v>17</v>
      </c>
      <c r="M291" s="55" t="e">
        <f t="shared" si="444"/>
        <v>#N/A</v>
      </c>
      <c r="N291" s="55" t="e">
        <f t="shared" si="445"/>
        <v>#N/A</v>
      </c>
      <c r="O291" s="55" t="e">
        <f t="shared" si="446"/>
        <v>#N/A</v>
      </c>
      <c r="P291" s="55">
        <f t="shared" si="447"/>
        <v>8.872058868749999E-2</v>
      </c>
      <c r="Q291" s="55">
        <f t="shared" si="448"/>
        <v>4</v>
      </c>
      <c r="R291" s="56" t="e">
        <f t="shared" si="449"/>
        <v>#N/A</v>
      </c>
      <c r="S291" s="56" t="e">
        <f t="shared" si="450"/>
        <v>#N/A</v>
      </c>
      <c r="T291" s="55" t="e">
        <f t="shared" si="451"/>
        <v>#N/A</v>
      </c>
      <c r="V291" s="52" t="e">
        <f t="shared" si="452"/>
        <v>#N/A</v>
      </c>
      <c r="W291" s="66" t="e">
        <f t="shared" si="453"/>
        <v>#N/A</v>
      </c>
      <c r="X291" s="67" t="e">
        <f t="shared" si="454"/>
        <v>#N/A</v>
      </c>
      <c r="Y291" s="67" t="e">
        <f t="shared" si="455"/>
        <v>#N/A</v>
      </c>
      <c r="Z291" s="68"/>
      <c r="AA291" s="52" t="e">
        <f t="shared" si="456"/>
        <v>#N/A</v>
      </c>
      <c r="AB291" s="67" t="e">
        <f t="shared" si="457"/>
        <v>#N/A</v>
      </c>
      <c r="AC291" s="67" t="e">
        <f t="shared" si="458"/>
        <v>#N/A</v>
      </c>
      <c r="AD291" s="67" t="e">
        <f t="shared" si="459"/>
        <v>#N/A</v>
      </c>
      <c r="AE291" s="67"/>
    </row>
    <row r="292" spans="1:31" x14ac:dyDescent="0.25">
      <c r="A292" s="48" t="s">
        <v>24</v>
      </c>
      <c r="B292" s="61">
        <f t="shared" si="441"/>
        <v>7.25</v>
      </c>
      <c r="C292" s="47" t="str">
        <f t="shared" si="442"/>
        <v/>
      </c>
      <c r="D292" s="48" t="str">
        <f t="shared" si="443"/>
        <v>chopped celery stalks</v>
      </c>
      <c r="I292" s="72">
        <v>11</v>
      </c>
      <c r="J292" s="64"/>
      <c r="K292" s="64" t="s">
        <v>188</v>
      </c>
      <c r="L292" s="65"/>
      <c r="M292" s="55">
        <f t="shared" si="444"/>
        <v>0</v>
      </c>
      <c r="N292" s="55">
        <f t="shared" si="445"/>
        <v>0</v>
      </c>
      <c r="O292" s="55">
        <f t="shared" si="446"/>
        <v>0</v>
      </c>
      <c r="P292" s="55">
        <f t="shared" si="447"/>
        <v>0</v>
      </c>
      <c r="Q292" s="55">
        <f t="shared" si="448"/>
        <v>7.25</v>
      </c>
      <c r="R292" s="56">
        <f t="shared" si="449"/>
        <v>0</v>
      </c>
      <c r="S292" s="56">
        <f t="shared" si="450"/>
        <v>0</v>
      </c>
      <c r="T292" s="55">
        <f t="shared" si="451"/>
        <v>7.25</v>
      </c>
      <c r="V292" s="52" t="b">
        <f t="shared" si="452"/>
        <v>1</v>
      </c>
      <c r="W292" s="66">
        <f t="shared" si="453"/>
        <v>7.25</v>
      </c>
      <c r="X292" s="67" t="str">
        <f t="shared" si="454"/>
        <v/>
      </c>
      <c r="Y292" s="67" t="str">
        <f t="shared" si="455"/>
        <v>chopped celery stalks</v>
      </c>
      <c r="Z292" s="68"/>
      <c r="AA292" s="52" t="b">
        <f t="shared" si="456"/>
        <v>0</v>
      </c>
      <c r="AB292" s="67" t="str">
        <f t="shared" si="457"/>
        <v/>
      </c>
      <c r="AC292" s="67" t="str">
        <f t="shared" si="458"/>
        <v/>
      </c>
      <c r="AD292" s="67" t="str">
        <f t="shared" si="459"/>
        <v/>
      </c>
      <c r="AE292" s="67"/>
    </row>
    <row r="293" spans="1:31" x14ac:dyDescent="0.25">
      <c r="A293" s="48" t="s">
        <v>24</v>
      </c>
      <c r="B293" s="61">
        <f t="shared" si="441"/>
        <v>0.75</v>
      </c>
      <c r="C293" s="47" t="str">
        <f t="shared" si="442"/>
        <v>tbs</v>
      </c>
      <c r="D293" s="48" t="str">
        <f t="shared" si="443"/>
        <v>curry powder</v>
      </c>
      <c r="I293" s="72">
        <v>1</v>
      </c>
      <c r="J293" s="64" t="s">
        <v>17</v>
      </c>
      <c r="K293" s="64" t="s">
        <v>10</v>
      </c>
      <c r="L293" s="65" t="s">
        <v>17</v>
      </c>
      <c r="M293" s="55">
        <f t="shared" si="444"/>
        <v>1.2E-2</v>
      </c>
      <c r="N293" s="55">
        <f t="shared" si="445"/>
        <v>2.2180100000000001E-2</v>
      </c>
      <c r="O293" s="55">
        <f t="shared" si="446"/>
        <v>8.0000170141252738E-3</v>
      </c>
      <c r="P293" s="55">
        <f t="shared" si="447"/>
        <v>1.478676478125E-2</v>
      </c>
      <c r="Q293" s="55">
        <f t="shared" si="448"/>
        <v>0.75</v>
      </c>
      <c r="R293" s="56">
        <f t="shared" si="449"/>
        <v>6.0000127605939558E-3</v>
      </c>
      <c r="S293" s="56">
        <f t="shared" si="450"/>
        <v>0</v>
      </c>
      <c r="T293" s="55">
        <f t="shared" si="451"/>
        <v>0</v>
      </c>
      <c r="V293" s="52" t="b">
        <f t="shared" si="452"/>
        <v>0</v>
      </c>
      <c r="W293" s="66" t="str">
        <f t="shared" si="453"/>
        <v/>
      </c>
      <c r="X293" s="67" t="str">
        <f t="shared" si="454"/>
        <v/>
      </c>
      <c r="Y293" s="67" t="str">
        <f t="shared" si="455"/>
        <v/>
      </c>
      <c r="Z293" s="68"/>
      <c r="AA293" s="52" t="b">
        <f t="shared" si="456"/>
        <v>0</v>
      </c>
      <c r="AB293" s="67" t="str">
        <f t="shared" si="457"/>
        <v/>
      </c>
      <c r="AC293" s="67" t="str">
        <f t="shared" si="458"/>
        <v/>
      </c>
      <c r="AD293" s="67" t="str">
        <f t="shared" si="459"/>
        <v/>
      </c>
      <c r="AE293" s="67"/>
    </row>
    <row r="294" spans="1:31" x14ac:dyDescent="0.25">
      <c r="A294" s="48" t="s">
        <v>24</v>
      </c>
      <c r="B294" s="61">
        <f t="shared" si="441"/>
        <v>1.25</v>
      </c>
      <c r="C294" s="47" t="str">
        <f t="shared" si="442"/>
        <v>tbs</v>
      </c>
      <c r="D294" s="48" t="str">
        <f t="shared" si="443"/>
        <v>ground cumin</v>
      </c>
      <c r="I294" s="72">
        <v>2</v>
      </c>
      <c r="J294" s="64" t="s">
        <v>17</v>
      </c>
      <c r="K294" s="64" t="s">
        <v>16</v>
      </c>
      <c r="L294" s="65" t="s">
        <v>17</v>
      </c>
      <c r="M294" s="55">
        <f t="shared" si="444"/>
        <v>1.0999999999999999E-2</v>
      </c>
      <c r="N294" s="55">
        <f t="shared" si="445"/>
        <v>2.2180100000000001E-2</v>
      </c>
      <c r="O294" s="55">
        <f t="shared" si="446"/>
        <v>1.4666697859229668E-2</v>
      </c>
      <c r="P294" s="55">
        <f t="shared" si="447"/>
        <v>2.9573529562499999E-2</v>
      </c>
      <c r="Q294" s="55">
        <f t="shared" si="448"/>
        <v>1.25</v>
      </c>
      <c r="R294" s="56">
        <f t="shared" si="449"/>
        <v>9.166686162018543E-3</v>
      </c>
      <c r="S294" s="56">
        <f t="shared" si="450"/>
        <v>0</v>
      </c>
      <c r="T294" s="55">
        <f t="shared" si="451"/>
        <v>0</v>
      </c>
      <c r="V294" s="52" t="b">
        <f t="shared" si="452"/>
        <v>0</v>
      </c>
      <c r="W294" s="66" t="str">
        <f t="shared" si="453"/>
        <v/>
      </c>
      <c r="X294" s="67" t="str">
        <f t="shared" si="454"/>
        <v/>
      </c>
      <c r="Y294" s="67" t="str">
        <f t="shared" si="455"/>
        <v/>
      </c>
      <c r="Z294" s="68"/>
      <c r="AA294" s="52" t="b">
        <f t="shared" si="456"/>
        <v>0</v>
      </c>
      <c r="AB294" s="67" t="str">
        <f t="shared" si="457"/>
        <v/>
      </c>
      <c r="AC294" s="67" t="str">
        <f t="shared" si="458"/>
        <v/>
      </c>
      <c r="AD294" s="67" t="str">
        <f t="shared" si="459"/>
        <v/>
      </c>
      <c r="AE294" s="67"/>
    </row>
    <row r="295" spans="1:31" x14ac:dyDescent="0.25">
      <c r="A295" s="48" t="s">
        <v>24</v>
      </c>
      <c r="B295" s="61">
        <f t="shared" ref="B295" si="460">Q295</f>
        <v>1.25</v>
      </c>
      <c r="C295" s="47" t="str">
        <f t="shared" si="442"/>
        <v>tbs</v>
      </c>
      <c r="D295" s="48" t="str">
        <f t="shared" si="443"/>
        <v>ground corriander</v>
      </c>
      <c r="I295" s="72">
        <v>2</v>
      </c>
      <c r="J295" s="64" t="s">
        <v>17</v>
      </c>
      <c r="K295" s="64" t="s">
        <v>189</v>
      </c>
      <c r="L295" s="65" t="s">
        <v>17</v>
      </c>
      <c r="M295" s="55">
        <f t="shared" si="444"/>
        <v>0</v>
      </c>
      <c r="N295" s="55">
        <f t="shared" si="445"/>
        <v>0</v>
      </c>
      <c r="O295" s="55">
        <f t="shared" si="446"/>
        <v>0</v>
      </c>
      <c r="P295" s="55">
        <f t="shared" si="447"/>
        <v>2.9573529562499999E-2</v>
      </c>
      <c r="Q295" s="55">
        <f t="shared" si="448"/>
        <v>1.25</v>
      </c>
      <c r="R295" s="56">
        <f t="shared" si="449"/>
        <v>0</v>
      </c>
      <c r="S295" s="56">
        <f t="shared" si="450"/>
        <v>1.84834559765625E-2</v>
      </c>
      <c r="T295" s="55">
        <f t="shared" si="451"/>
        <v>0</v>
      </c>
      <c r="V295" s="52" t="b">
        <f t="shared" si="452"/>
        <v>0</v>
      </c>
      <c r="W295" s="66" t="str">
        <f t="shared" si="453"/>
        <v/>
      </c>
      <c r="X295" s="67" t="str">
        <f t="shared" si="454"/>
        <v/>
      </c>
      <c r="Y295" s="67" t="str">
        <f t="shared" si="455"/>
        <v/>
      </c>
      <c r="Z295" s="68"/>
      <c r="AA295" s="52" t="b">
        <f t="shared" si="456"/>
        <v>0</v>
      </c>
      <c r="AB295" s="67" t="str">
        <f t="shared" si="457"/>
        <v/>
      </c>
      <c r="AC295" s="67" t="str">
        <f t="shared" si="458"/>
        <v/>
      </c>
      <c r="AD295" s="67" t="str">
        <f t="shared" si="459"/>
        <v/>
      </c>
      <c r="AE295" s="67"/>
    </row>
    <row r="296" spans="1:31" x14ac:dyDescent="0.25">
      <c r="A296" s="48" t="s">
        <v>24</v>
      </c>
      <c r="B296" s="61">
        <f t="shared" ref="B296:B297" si="461">Q296</f>
        <v>2.75</v>
      </c>
      <c r="C296" s="47" t="str">
        <f t="shared" si="442"/>
        <v>tbs</v>
      </c>
      <c r="D296" s="48" t="str">
        <f t="shared" si="443"/>
        <v>ground tumeric</v>
      </c>
      <c r="I296" s="72">
        <v>4</v>
      </c>
      <c r="J296" s="64" t="s">
        <v>17</v>
      </c>
      <c r="K296" s="64" t="s">
        <v>15</v>
      </c>
      <c r="L296" s="65" t="s">
        <v>17</v>
      </c>
      <c r="M296" s="55">
        <f t="shared" si="444"/>
        <v>1.4E-2</v>
      </c>
      <c r="N296" s="55">
        <f t="shared" si="445"/>
        <v>2.2180100000000001E-2</v>
      </c>
      <c r="O296" s="55">
        <f t="shared" si="446"/>
        <v>3.7333412732584614E-2</v>
      </c>
      <c r="P296" s="55">
        <f t="shared" si="447"/>
        <v>5.9147059124999998E-2</v>
      </c>
      <c r="Q296" s="55">
        <f t="shared" si="448"/>
        <v>2.75</v>
      </c>
      <c r="R296" s="56">
        <f t="shared" si="449"/>
        <v>2.5666721253651922E-2</v>
      </c>
      <c r="S296" s="56">
        <f t="shared" si="450"/>
        <v>0</v>
      </c>
      <c r="T296" s="55">
        <f t="shared" si="451"/>
        <v>0</v>
      </c>
      <c r="V296" s="52" t="b">
        <f t="shared" si="452"/>
        <v>0</v>
      </c>
      <c r="W296" s="66" t="str">
        <f t="shared" si="453"/>
        <v/>
      </c>
      <c r="X296" s="67" t="str">
        <f t="shared" si="454"/>
        <v/>
      </c>
      <c r="Y296" s="67" t="str">
        <f t="shared" si="455"/>
        <v/>
      </c>
      <c r="Z296" s="68"/>
      <c r="AA296" s="52" t="b">
        <f t="shared" si="456"/>
        <v>0</v>
      </c>
      <c r="AB296" s="67" t="str">
        <f t="shared" si="457"/>
        <v/>
      </c>
      <c r="AC296" s="67" t="str">
        <f t="shared" si="458"/>
        <v/>
      </c>
      <c r="AD296" s="67" t="str">
        <f t="shared" si="459"/>
        <v/>
      </c>
      <c r="AE296" s="67"/>
    </row>
    <row r="297" spans="1:31" x14ac:dyDescent="0.25">
      <c r="A297" s="48" t="s">
        <v>24</v>
      </c>
      <c r="B297" s="61">
        <f t="shared" si="461"/>
        <v>0.5</v>
      </c>
      <c r="C297" s="47" t="str">
        <f t="shared" si="442"/>
        <v>tbs</v>
      </c>
      <c r="D297" s="48" t="str">
        <f t="shared" si="443"/>
        <v>cinnamon</v>
      </c>
      <c r="I297" s="72">
        <v>0.8</v>
      </c>
      <c r="J297" s="64" t="s">
        <v>17</v>
      </c>
      <c r="K297" s="64" t="s">
        <v>116</v>
      </c>
      <c r="L297" s="65" t="s">
        <v>17</v>
      </c>
      <c r="M297" s="55">
        <f t="shared" si="444"/>
        <v>1.0999999999999999E-2</v>
      </c>
      <c r="N297" s="55">
        <f t="shared" si="445"/>
        <v>2.2180100000000001E-2</v>
      </c>
      <c r="O297" s="55">
        <f t="shared" si="446"/>
        <v>5.8666791436918679E-3</v>
      </c>
      <c r="P297" s="55">
        <f t="shared" si="447"/>
        <v>1.1829411825E-2</v>
      </c>
      <c r="Q297" s="55">
        <f t="shared" si="448"/>
        <v>0.5</v>
      </c>
      <c r="R297" s="56">
        <f t="shared" si="449"/>
        <v>3.6666744648074169E-3</v>
      </c>
      <c r="S297" s="56">
        <f t="shared" si="450"/>
        <v>0</v>
      </c>
      <c r="T297" s="55">
        <f t="shared" si="451"/>
        <v>0</v>
      </c>
      <c r="V297" s="52" t="b">
        <f t="shared" si="452"/>
        <v>0</v>
      </c>
      <c r="W297" s="66" t="str">
        <f t="shared" si="453"/>
        <v/>
      </c>
      <c r="X297" s="67" t="str">
        <f t="shared" si="454"/>
        <v/>
      </c>
      <c r="Y297" s="67" t="str">
        <f t="shared" si="455"/>
        <v/>
      </c>
      <c r="Z297" s="68"/>
      <c r="AA297" s="52" t="b">
        <f t="shared" si="456"/>
        <v>0</v>
      </c>
      <c r="AB297" s="67" t="str">
        <f t="shared" si="457"/>
        <v/>
      </c>
      <c r="AC297" s="67" t="str">
        <f t="shared" si="458"/>
        <v/>
      </c>
      <c r="AD297" s="67" t="str">
        <f t="shared" si="459"/>
        <v/>
      </c>
      <c r="AE297" s="67"/>
    </row>
    <row r="298" spans="1:31" x14ac:dyDescent="0.25">
      <c r="A298" s="80"/>
      <c r="B298" s="80"/>
      <c r="C298" s="80"/>
      <c r="D298" s="80"/>
      <c r="I298" s="75"/>
      <c r="J298" s="70"/>
      <c r="K298" s="70"/>
      <c r="L298" s="70"/>
      <c r="M298" s="70"/>
      <c r="N298" s="70"/>
      <c r="O298" s="70"/>
      <c r="P298" s="70"/>
      <c r="W298" s="66"/>
      <c r="X298" s="67"/>
      <c r="Y298" s="67"/>
      <c r="Z298" s="68"/>
      <c r="AB298" s="67"/>
      <c r="AC298" s="67"/>
      <c r="AD298" s="67"/>
      <c r="AE298" s="67"/>
    </row>
    <row r="299" spans="1:31" x14ac:dyDescent="0.25">
      <c r="A299" s="80" t="s">
        <v>190</v>
      </c>
      <c r="B299" s="80"/>
      <c r="C299" s="80"/>
      <c r="D299" s="80"/>
      <c r="I299" s="55"/>
      <c r="L299" s="52"/>
      <c r="M299" s="52"/>
      <c r="N299" s="52"/>
      <c r="W299" s="66"/>
      <c r="X299" s="67"/>
      <c r="Y299" s="67"/>
      <c r="Z299" s="68"/>
      <c r="AB299" s="67"/>
      <c r="AC299" s="67"/>
      <c r="AD299" s="67"/>
      <c r="AE299" s="67"/>
    </row>
    <row r="300" spans="1:31" x14ac:dyDescent="0.25">
      <c r="A300" s="48" t="s">
        <v>24</v>
      </c>
      <c r="B300" s="61">
        <f t="shared" ref="B300:B302" si="462">Q300</f>
        <v>6</v>
      </c>
      <c r="C300" s="47" t="str">
        <f>IF(L300="","",L300)</f>
        <v>cup</v>
      </c>
      <c r="D300" s="48" t="str">
        <f t="shared" ref="D300:D303" si="463">_xlfn.CONCAT(K300, U300)</f>
        <v>vegetable stock. This soup is thick so DON'T ADD TOO MUCH</v>
      </c>
      <c r="I300" s="72">
        <v>9</v>
      </c>
      <c r="J300" s="64" t="s">
        <v>18</v>
      </c>
      <c r="K300" s="64" t="s">
        <v>65</v>
      </c>
      <c r="L300" s="65" t="s">
        <v>18</v>
      </c>
      <c r="M300" s="55">
        <f>INDEX(itemGPerQty, MATCH(K300, itemNames, 0))</f>
        <v>0</v>
      </c>
      <c r="N300" s="55">
        <f>INDEX(itemMlPerQty, MATCH(K300, itemNames, 0))</f>
        <v>0</v>
      </c>
      <c r="O300" s="55">
        <f t="shared" ref="O300:O303" si="464">IF(J300 = "", I300 * M300, IF(ISNA(CONVERT(I300, J300, "kg")), CONVERT(I300, J300, "l") * IF(N300 &lt;&gt; 0, M300 / N300, 0), CONVERT(I300, J300, "kg")))</f>
        <v>0</v>
      </c>
      <c r="P300" s="55">
        <f t="shared" ref="P300:P303" si="465">IF(J300 = "", I300 * N300, IF(ISNA(CONVERT(I300, J300, "l")), CONVERT(I300, J300, "kg") * IF(M300 &lt;&gt; 0, N300 / M300, 0), CONVERT(I300, J300, "l")))</f>
        <v>2.1292941284999998</v>
      </c>
      <c r="Q300" s="55">
        <f>MROUND(IF(AND(J300 = "", L300 = ""), I300 * recipe09Scale, IF(ISNA(CONVERT(O300, "kg", L300)), CONVERT(P300 * recipe09Scale, "l", L300), CONVERT(O300 * recipe09Scale, "kg", L300))), roundTo)</f>
        <v>6</v>
      </c>
      <c r="R300" s="56">
        <f t="shared" ref="R300:R303" si="466">IF(L300 = "", Q300 * M300, IF(ISNA(CONVERT(Q300, L300, "kg")), CONVERT(Q300, L300, "l") * IF(N300 &lt;&gt; 0, M300 / N300, 0), CONVERT(Q300, L300, "kg")))</f>
        <v>0</v>
      </c>
      <c r="S300" s="56">
        <f t="shared" ref="S300:S303" si="467">IF(R300 = 0, IF(L300 = "", Q300 * N300, IF(ISNA(CONVERT(Q300, L300, "l")), CONVERT(Q300, L300, "kg") * IF(M300 &lt;&gt; 0, N300 / M300, 0), CONVERT(Q300, L300, "l"))), 0)</f>
        <v>1.4195294189999998</v>
      </c>
      <c r="T300" s="55">
        <f t="shared" ref="T300:T303" si="468">IF(AND(R300 = 0, S300 = 0, J300 = "", L300 = ""), Q300, 0)</f>
        <v>0</v>
      </c>
      <c r="U300" s="52" t="s">
        <v>368</v>
      </c>
      <c r="V300" s="52" t="b">
        <f>INDEX(itemPrepMethods, MATCH(K300, itemNames, 0))="chop"</f>
        <v>0</v>
      </c>
      <c r="W300" s="66" t="str">
        <f t="shared" ref="W300:W303" si="469">IF(V300, Q300, "")</f>
        <v/>
      </c>
      <c r="X300" s="67" t="str">
        <f t="shared" ref="X300:X303" si="470">IF(V300, IF(L300 = "", "", L300), "")</f>
        <v/>
      </c>
      <c r="Y300" s="67" t="str">
        <f t="shared" ref="Y300:Y303" si="471">IF(V300, K300, "")</f>
        <v/>
      </c>
      <c r="Z300" s="68"/>
      <c r="AA300" s="52" t="b">
        <f>INDEX(itemPrepMethods, MATCH(K300, itemNames, 0))="soak"</f>
        <v>0</v>
      </c>
      <c r="AB300" s="67" t="str">
        <f t="shared" ref="AB300:AB303" si="472">IF(AA300, Q300, "")</f>
        <v/>
      </c>
      <c r="AC300" s="67" t="str">
        <f t="shared" ref="AC300:AC303" si="473">IF(AA300, IF(L300 = "", "", L300), "")</f>
        <v/>
      </c>
      <c r="AD300" s="67" t="str">
        <f t="shared" ref="AD300:AD303" si="474">IF(AA300, K300, "")</f>
        <v/>
      </c>
      <c r="AE300" s="67"/>
    </row>
    <row r="301" spans="1:31" x14ac:dyDescent="0.25">
      <c r="A301" s="48" t="s">
        <v>24</v>
      </c>
      <c r="B301" s="61">
        <f t="shared" si="462"/>
        <v>5.25</v>
      </c>
      <c r="C301" s="47" t="str">
        <f>IF(L301="","",L301)</f>
        <v/>
      </c>
      <c r="D301" s="48" t="str">
        <f t="shared" si="463"/>
        <v>chopped carrots</v>
      </c>
      <c r="I301" s="72">
        <v>8</v>
      </c>
      <c r="J301" s="64"/>
      <c r="K301" s="64" t="s">
        <v>5</v>
      </c>
      <c r="L301" s="65"/>
      <c r="M301" s="55">
        <f>INDEX(itemGPerQty, MATCH(K301, itemNames, 0))</f>
        <v>0.14833333333333334</v>
      </c>
      <c r="N301" s="55">
        <f>INDEX(itemMlPerQty, MATCH(K301, itemNames, 0))</f>
        <v>0.19999999999999998</v>
      </c>
      <c r="O301" s="55">
        <f t="shared" si="464"/>
        <v>1.1866666666666668</v>
      </c>
      <c r="P301" s="55">
        <f t="shared" si="465"/>
        <v>1.5999999999999999</v>
      </c>
      <c r="Q301" s="55">
        <f>MROUND(IF(AND(J301 = "", L301 = ""), I301 * recipe09Scale, IF(ISNA(CONVERT(O301, "kg", L301)), CONVERT(P301 * recipe09Scale, "l", L301), CONVERT(O301 * recipe09Scale, "kg", L301))), roundTo)</f>
        <v>5.25</v>
      </c>
      <c r="R301" s="56">
        <f t="shared" si="466"/>
        <v>0.77875000000000005</v>
      </c>
      <c r="S301" s="56">
        <f t="shared" si="467"/>
        <v>0</v>
      </c>
      <c r="T301" s="55">
        <f t="shared" si="468"/>
        <v>0</v>
      </c>
      <c r="V301" s="52" t="b">
        <f>INDEX(itemPrepMethods, MATCH(K301, itemNames, 0))="chop"</f>
        <v>1</v>
      </c>
      <c r="W301" s="66">
        <f t="shared" si="469"/>
        <v>5.25</v>
      </c>
      <c r="X301" s="67" t="str">
        <f t="shared" si="470"/>
        <v/>
      </c>
      <c r="Y301" s="67" t="str">
        <f t="shared" si="471"/>
        <v>chopped carrots</v>
      </c>
      <c r="Z301" s="68"/>
      <c r="AA301" s="52" t="b">
        <f>INDEX(itemPrepMethods, MATCH(K301, itemNames, 0))="soak"</f>
        <v>0</v>
      </c>
      <c r="AB301" s="67" t="str">
        <f t="shared" si="472"/>
        <v/>
      </c>
      <c r="AC301" s="67" t="str">
        <f t="shared" si="473"/>
        <v/>
      </c>
      <c r="AD301" s="67" t="str">
        <f t="shared" si="474"/>
        <v/>
      </c>
      <c r="AE301" s="67"/>
    </row>
    <row r="302" spans="1:31" x14ac:dyDescent="0.25">
      <c r="A302" s="48" t="s">
        <v>24</v>
      </c>
      <c r="B302" s="61">
        <f t="shared" si="462"/>
        <v>3.25</v>
      </c>
      <c r="C302" s="47" t="str">
        <f>IF(L302="","",L302)</f>
        <v/>
      </c>
      <c r="D302" s="48" t="str">
        <f t="shared" si="463"/>
        <v>chopped kumara</v>
      </c>
      <c r="I302" s="72">
        <v>5</v>
      </c>
      <c r="J302" s="64"/>
      <c r="K302" s="64" t="s">
        <v>191</v>
      </c>
      <c r="L302" s="65"/>
      <c r="M302" s="55">
        <f>INDEX(itemGPerQty, MATCH(K302, itemNames, 0))</f>
        <v>0.34</v>
      </c>
      <c r="N302" s="55">
        <f>INDEX(itemMlPerQty, MATCH(K302, itemNames, 0))</f>
        <v>0</v>
      </c>
      <c r="O302" s="55">
        <f t="shared" si="464"/>
        <v>1.7000000000000002</v>
      </c>
      <c r="P302" s="55">
        <f t="shared" si="465"/>
        <v>0</v>
      </c>
      <c r="Q302" s="55">
        <f>MROUND(IF(AND(J302 = "", L302 = ""), I302 * recipe09Scale, IF(ISNA(CONVERT(O302, "kg", L302)), CONVERT(P302 * recipe09Scale, "l", L302), CONVERT(O302 * recipe09Scale, "kg", L302))), roundTo)</f>
        <v>3.25</v>
      </c>
      <c r="R302" s="56">
        <f t="shared" si="466"/>
        <v>1.105</v>
      </c>
      <c r="S302" s="56">
        <f t="shared" si="467"/>
        <v>0</v>
      </c>
      <c r="T302" s="55">
        <f t="shared" si="468"/>
        <v>0</v>
      </c>
      <c r="V302" s="52" t="b">
        <f>INDEX(itemPrepMethods, MATCH(K302, itemNames, 0))="chop"</f>
        <v>1</v>
      </c>
      <c r="W302" s="66">
        <f t="shared" si="469"/>
        <v>3.25</v>
      </c>
      <c r="X302" s="67" t="str">
        <f t="shared" si="470"/>
        <v/>
      </c>
      <c r="Y302" s="67" t="str">
        <f t="shared" si="471"/>
        <v>chopped kumara</v>
      </c>
      <c r="Z302" s="68"/>
      <c r="AA302" s="52" t="b">
        <f>INDEX(itemPrepMethods, MATCH(K302, itemNames, 0))="soak"</f>
        <v>0</v>
      </c>
      <c r="AB302" s="67" t="str">
        <f t="shared" si="472"/>
        <v/>
      </c>
      <c r="AC302" s="67" t="str">
        <f t="shared" si="473"/>
        <v/>
      </c>
      <c r="AD302" s="67" t="str">
        <f t="shared" si="474"/>
        <v/>
      </c>
      <c r="AE302" s="67"/>
    </row>
    <row r="303" spans="1:31" x14ac:dyDescent="0.25">
      <c r="A303" s="48" t="s">
        <v>24</v>
      </c>
      <c r="B303" s="61">
        <f t="shared" ref="B303:B308" si="475">Q303</f>
        <v>2</v>
      </c>
      <c r="C303" s="47" t="str">
        <f>IF(L303="","",L303)</f>
        <v/>
      </c>
      <c r="D303" s="48" t="str">
        <f t="shared" si="463"/>
        <v>tins black beans, drained and rinsed</v>
      </c>
      <c r="I303" s="72">
        <v>3</v>
      </c>
      <c r="J303" s="64"/>
      <c r="K303" s="64" t="s">
        <v>192</v>
      </c>
      <c r="L303" s="65"/>
      <c r="M303" s="55">
        <f>INDEX(itemGPerQty, MATCH(K303, itemNames, 0))</f>
        <v>0</v>
      </c>
      <c r="N303" s="55">
        <f>INDEX(itemMlPerQty, MATCH(K303, itemNames, 0))</f>
        <v>0</v>
      </c>
      <c r="O303" s="55">
        <f t="shared" si="464"/>
        <v>0</v>
      </c>
      <c r="P303" s="55">
        <f t="shared" si="465"/>
        <v>0</v>
      </c>
      <c r="Q303" s="55">
        <f>MROUND(IF(AND(J303 = "", L303 = ""), I303 * recipe09Scale, IF(ISNA(CONVERT(O303, "kg", L303)), CONVERT(P303 * recipe09Scale, "l", L303), CONVERT(O303 * recipe09Scale, "kg", L303))), roundTo)</f>
        <v>2</v>
      </c>
      <c r="R303" s="56">
        <f t="shared" si="466"/>
        <v>0</v>
      </c>
      <c r="S303" s="56">
        <f t="shared" si="467"/>
        <v>0</v>
      </c>
      <c r="T303" s="55">
        <f t="shared" si="468"/>
        <v>2</v>
      </c>
      <c r="U303" s="52" t="s">
        <v>374</v>
      </c>
      <c r="V303" s="52" t="b">
        <f>INDEX(itemPrepMethods, MATCH(K303, itemNames, 0))="chop"</f>
        <v>0</v>
      </c>
      <c r="W303" s="66" t="str">
        <f t="shared" si="469"/>
        <v/>
      </c>
      <c r="X303" s="67" t="str">
        <f t="shared" si="470"/>
        <v/>
      </c>
      <c r="Y303" s="67" t="str">
        <f t="shared" si="471"/>
        <v/>
      </c>
      <c r="Z303" s="68"/>
      <c r="AA303" s="52" t="b">
        <f>INDEX(itemPrepMethods, MATCH(K303, itemNames, 0))="soak"</f>
        <v>0</v>
      </c>
      <c r="AB303" s="67" t="str">
        <f t="shared" si="472"/>
        <v/>
      </c>
      <c r="AC303" s="67" t="str">
        <f t="shared" si="473"/>
        <v/>
      </c>
      <c r="AD303" s="67" t="str">
        <f t="shared" si="474"/>
        <v/>
      </c>
      <c r="AE303" s="67"/>
    </row>
    <row r="304" spans="1:31" x14ac:dyDescent="0.25">
      <c r="A304" s="80"/>
      <c r="B304" s="80"/>
      <c r="C304" s="80"/>
      <c r="D304" s="80"/>
      <c r="I304" s="75"/>
      <c r="J304" s="70"/>
      <c r="K304" s="70"/>
      <c r="L304" s="70"/>
      <c r="M304" s="70"/>
      <c r="N304" s="70"/>
      <c r="O304" s="70"/>
      <c r="P304" s="70"/>
      <c r="W304" s="66"/>
      <c r="X304" s="67"/>
      <c r="Y304" s="67"/>
      <c r="Z304" s="68"/>
      <c r="AB304" s="67"/>
      <c r="AC304" s="67"/>
      <c r="AD304" s="67"/>
      <c r="AE304" s="67"/>
    </row>
    <row r="305" spans="1:31" x14ac:dyDescent="0.25">
      <c r="A305" s="80" t="s">
        <v>193</v>
      </c>
      <c r="B305" s="80"/>
      <c r="C305" s="80"/>
      <c r="D305" s="80"/>
      <c r="I305" s="55"/>
      <c r="L305" s="52"/>
      <c r="M305" s="52"/>
      <c r="N305" s="52"/>
      <c r="W305" s="66"/>
      <c r="X305" s="67"/>
      <c r="Y305" s="67"/>
      <c r="Z305" s="68"/>
      <c r="AB305" s="67"/>
      <c r="AC305" s="67"/>
      <c r="AD305" s="67"/>
      <c r="AE305" s="67"/>
    </row>
    <row r="306" spans="1:31" x14ac:dyDescent="0.25">
      <c r="A306" s="80"/>
      <c r="B306" s="80"/>
      <c r="C306" s="80"/>
      <c r="D306" s="80"/>
      <c r="I306" s="75"/>
      <c r="J306" s="70"/>
      <c r="K306" s="70"/>
      <c r="L306" s="70"/>
      <c r="M306" s="70"/>
      <c r="N306" s="70"/>
      <c r="O306" s="70"/>
      <c r="P306" s="70"/>
      <c r="W306" s="66"/>
      <c r="X306" s="67"/>
      <c r="Y306" s="67"/>
      <c r="Z306" s="68"/>
      <c r="AB306" s="67"/>
      <c r="AC306" s="67"/>
      <c r="AD306" s="67"/>
      <c r="AE306" s="67"/>
    </row>
    <row r="307" spans="1:31" x14ac:dyDescent="0.25">
      <c r="A307" s="80" t="s">
        <v>194</v>
      </c>
      <c r="B307" s="80"/>
      <c r="C307" s="80"/>
      <c r="D307" s="80"/>
      <c r="I307" s="55"/>
      <c r="L307" s="52"/>
      <c r="M307" s="52"/>
      <c r="N307" s="52"/>
      <c r="W307" s="66"/>
      <c r="X307" s="67"/>
      <c r="Y307" s="67"/>
      <c r="Z307" s="68"/>
      <c r="AB307" s="67"/>
      <c r="AC307" s="67"/>
      <c r="AD307" s="67"/>
      <c r="AE307" s="67"/>
    </row>
    <row r="308" spans="1:31" x14ac:dyDescent="0.25">
      <c r="A308" s="48" t="s">
        <v>24</v>
      </c>
      <c r="B308" s="61">
        <f t="shared" si="475"/>
        <v>1</v>
      </c>
      <c r="C308" s="47" t="str">
        <f>IF(L308="","",L308)</f>
        <v/>
      </c>
      <c r="D308" s="48" t="str">
        <f t="shared" ref="D308:D312" si="476">_xlfn.CONCAT(K308, U308)</f>
        <v>tins coconut cream</v>
      </c>
      <c r="I308" s="72">
        <v>1.5</v>
      </c>
      <c r="J308" s="64"/>
      <c r="K308" s="64" t="s">
        <v>121</v>
      </c>
      <c r="L308" s="65"/>
      <c r="M308" s="55">
        <f>INDEX(itemGPerQty, MATCH(K308, itemNames, 0))</f>
        <v>0</v>
      </c>
      <c r="N308" s="55">
        <f>INDEX(itemMlPerQty, MATCH(K308, itemNames, 0))</f>
        <v>0</v>
      </c>
      <c r="O308" s="55">
        <f t="shared" ref="O308:O309" si="477">IF(J308 = "", I308 * M308, IF(ISNA(CONVERT(I308, J308, "kg")), CONVERT(I308, J308, "l") * IF(N308 &lt;&gt; 0, M308 / N308, 0), CONVERT(I308, J308, "kg")))</f>
        <v>0</v>
      </c>
      <c r="P308" s="55">
        <f t="shared" ref="P308:P309" si="478">IF(J308 = "", I308 * N308, IF(ISNA(CONVERT(I308, J308, "l")), CONVERT(I308, J308, "kg") * IF(M308 &lt;&gt; 0, N308 / M308, 0), CONVERT(I308, J308, "l")))</f>
        <v>0</v>
      </c>
      <c r="Q308" s="55">
        <f>MROUND(IF(AND(J308 = "", L308 = ""), I308 * recipe09Scale, IF(ISNA(CONVERT(O308, "kg", L308)), CONVERT(P308 * recipe09Scale, "l", L308), CONVERT(O308 * recipe09Scale, "kg", L308))), roundTo)</f>
        <v>1</v>
      </c>
      <c r="R308" s="56">
        <f t="shared" ref="R308:R309" si="479">IF(L308 = "", Q308 * M308, IF(ISNA(CONVERT(Q308, L308, "kg")), CONVERT(Q308, L308, "l") * IF(N308 &lt;&gt; 0, M308 / N308, 0), CONVERT(Q308, L308, "kg")))</f>
        <v>0</v>
      </c>
      <c r="S308" s="56">
        <f t="shared" ref="S308:S309" si="480">IF(R308 = 0, IF(L308 = "", Q308 * N308, IF(ISNA(CONVERT(Q308, L308, "l")), CONVERT(Q308, L308, "kg") * IF(M308 &lt;&gt; 0, N308 / M308, 0), CONVERT(Q308, L308, "l"))), 0)</f>
        <v>0</v>
      </c>
      <c r="T308" s="55">
        <f t="shared" ref="T308:T309" si="481">IF(AND(R308 = 0, S308 = 0, J308 = "", L308 = ""), Q308, 0)</f>
        <v>1</v>
      </c>
      <c r="V308" s="52" t="b">
        <f>INDEX(itemPrepMethods, MATCH(K308, itemNames, 0))="chop"</f>
        <v>0</v>
      </c>
      <c r="W308" s="66" t="str">
        <f t="shared" ref="W308:W312" si="482">IF(V308, Q308, "")</f>
        <v/>
      </c>
      <c r="X308" s="67" t="str">
        <f t="shared" ref="X308:X312" si="483">IF(V308, IF(L308 = "", "", L308), "")</f>
        <v/>
      </c>
      <c r="Y308" s="67" t="str">
        <f t="shared" ref="Y308:Y312" si="484">IF(V308, K308, "")</f>
        <v/>
      </c>
      <c r="Z308" s="68"/>
      <c r="AA308" s="52" t="b">
        <f>INDEX(itemPrepMethods, MATCH(K308, itemNames, 0))="soak"</f>
        <v>0</v>
      </c>
      <c r="AB308" s="67" t="str">
        <f t="shared" ref="AB308:AB312" si="485">IF(AA308, Q308, "")</f>
        <v/>
      </c>
      <c r="AC308" s="67" t="str">
        <f t="shared" ref="AC308:AC312" si="486">IF(AA308, IF(L308 = "", "", L308), "")</f>
        <v/>
      </c>
      <c r="AD308" s="67" t="str">
        <f t="shared" ref="AD308:AD312" si="487">IF(AA308, K308, "")</f>
        <v/>
      </c>
      <c r="AE308" s="67"/>
    </row>
    <row r="309" spans="1:31" x14ac:dyDescent="0.25">
      <c r="A309" s="48" t="s">
        <v>24</v>
      </c>
      <c r="B309" s="61">
        <f t="shared" ref="B309" si="488">Q309</f>
        <v>1.25</v>
      </c>
      <c r="C309" s="47" t="str">
        <f>IF(L309="","",L309)</f>
        <v/>
      </c>
      <c r="D309" s="74" t="str">
        <f t="shared" si="476"/>
        <v>lemons, juiced</v>
      </c>
      <c r="I309" s="72">
        <v>2</v>
      </c>
      <c r="J309" s="64"/>
      <c r="K309" s="64" t="s">
        <v>195</v>
      </c>
      <c r="L309" s="65"/>
      <c r="M309" s="55">
        <f>INDEX(itemGPerQty, MATCH(K309, itemNames, 0))</f>
        <v>0</v>
      </c>
      <c r="N309" s="55">
        <f>INDEX(itemMlPerQty, MATCH(K309, itemNames, 0))</f>
        <v>0</v>
      </c>
      <c r="O309" s="55">
        <f t="shared" si="477"/>
        <v>0</v>
      </c>
      <c r="P309" s="55">
        <f t="shared" si="478"/>
        <v>0</v>
      </c>
      <c r="Q309" s="55">
        <f>MROUND(IF(AND(J309 = "", L309 = ""), I309 * recipe09Scale, IF(ISNA(CONVERT(O309, "kg", L309)), CONVERT(P309 * recipe09Scale, "l", L309), CONVERT(O309 * recipe09Scale, "kg", L309))), roundTo)</f>
        <v>1.25</v>
      </c>
      <c r="R309" s="56">
        <f t="shared" si="479"/>
        <v>0</v>
      </c>
      <c r="S309" s="56">
        <f t="shared" si="480"/>
        <v>0</v>
      </c>
      <c r="T309" s="55">
        <f t="shared" si="481"/>
        <v>1.25</v>
      </c>
      <c r="U309" s="52" t="s">
        <v>280</v>
      </c>
      <c r="V309" s="52" t="b">
        <f>INDEX(itemPrepMethods, MATCH(K309, itemNames, 0))="chop"</f>
        <v>0</v>
      </c>
      <c r="W309" s="66" t="str">
        <f t="shared" si="482"/>
        <v/>
      </c>
      <c r="X309" s="67" t="str">
        <f t="shared" si="483"/>
        <v/>
      </c>
      <c r="Y309" s="67" t="str">
        <f t="shared" si="484"/>
        <v/>
      </c>
      <c r="Z309" s="68"/>
      <c r="AA309" s="52" t="b">
        <f>INDEX(itemPrepMethods, MATCH(K309, itemNames, 0))="soak"</f>
        <v>0</v>
      </c>
      <c r="AB309" s="67" t="str">
        <f t="shared" si="485"/>
        <v/>
      </c>
      <c r="AC309" s="67" t="str">
        <f t="shared" si="486"/>
        <v/>
      </c>
      <c r="AD309" s="67" t="str">
        <f t="shared" si="487"/>
        <v/>
      </c>
      <c r="AE309" s="67"/>
    </row>
    <row r="310" spans="1:31" x14ac:dyDescent="0.25">
      <c r="A310" s="48" t="s">
        <v>24</v>
      </c>
      <c r="B310" s="61"/>
      <c r="C310" s="47" t="str">
        <f>IF(L310="","",L310)</f>
        <v/>
      </c>
      <c r="D310" s="48" t="str">
        <f t="shared" si="476"/>
        <v>water, if required</v>
      </c>
      <c r="I310" s="55"/>
      <c r="K310" s="64" t="s">
        <v>51</v>
      </c>
      <c r="L310" s="52"/>
      <c r="M310" s="52"/>
      <c r="N310" s="52"/>
      <c r="O310" s="52"/>
      <c r="P310" s="52"/>
      <c r="U310" s="52" t="s">
        <v>278</v>
      </c>
      <c r="V310" s="52" t="b">
        <f>INDEX(itemPrepMethods, MATCH(K310, itemNames, 0))="chop"</f>
        <v>0</v>
      </c>
      <c r="W310" s="66" t="str">
        <f t="shared" si="482"/>
        <v/>
      </c>
      <c r="X310" s="67" t="str">
        <f t="shared" si="483"/>
        <v/>
      </c>
      <c r="Y310" s="67" t="str">
        <f t="shared" si="484"/>
        <v/>
      </c>
      <c r="Z310" s="68"/>
      <c r="AA310" s="52" t="b">
        <f>INDEX(itemPrepMethods, MATCH(K310, itemNames, 0))="soak"</f>
        <v>0</v>
      </c>
      <c r="AB310" s="67" t="str">
        <f t="shared" si="485"/>
        <v/>
      </c>
      <c r="AC310" s="67" t="str">
        <f t="shared" si="486"/>
        <v/>
      </c>
      <c r="AD310" s="67" t="str">
        <f t="shared" si="487"/>
        <v/>
      </c>
      <c r="AE310" s="67"/>
    </row>
    <row r="311" spans="1:31" x14ac:dyDescent="0.25">
      <c r="A311" s="48" t="s">
        <v>24</v>
      </c>
      <c r="B311" s="61"/>
      <c r="C311" s="47" t="str">
        <f>IF(L311="","",L311)</f>
        <v/>
      </c>
      <c r="D311" s="48" t="str">
        <f t="shared" si="476"/>
        <v>salt, to taste</v>
      </c>
      <c r="I311" s="55"/>
      <c r="K311" s="64" t="s">
        <v>12</v>
      </c>
      <c r="L311" s="52"/>
      <c r="M311" s="52"/>
      <c r="N311" s="52"/>
      <c r="O311" s="52"/>
      <c r="P311" s="52"/>
      <c r="U311" s="52" t="s">
        <v>277</v>
      </c>
      <c r="V311" s="52" t="b">
        <f>INDEX(itemPrepMethods, MATCH(K311, itemNames, 0))="chop"</f>
        <v>0</v>
      </c>
      <c r="W311" s="66" t="str">
        <f t="shared" si="482"/>
        <v/>
      </c>
      <c r="X311" s="67" t="str">
        <f t="shared" si="483"/>
        <v/>
      </c>
      <c r="Y311" s="67" t="str">
        <f t="shared" si="484"/>
        <v/>
      </c>
      <c r="Z311" s="68"/>
      <c r="AA311" s="52" t="b">
        <f>INDEX(itemPrepMethods, MATCH(K311, itemNames, 0))="soak"</f>
        <v>0</v>
      </c>
      <c r="AB311" s="67" t="str">
        <f t="shared" si="485"/>
        <v/>
      </c>
      <c r="AC311" s="67" t="str">
        <f t="shared" si="486"/>
        <v/>
      </c>
      <c r="AD311" s="67" t="str">
        <f t="shared" si="487"/>
        <v/>
      </c>
      <c r="AE311" s="67"/>
    </row>
    <row r="312" spans="1:31" x14ac:dyDescent="0.25">
      <c r="A312" s="48" t="s">
        <v>24</v>
      </c>
      <c r="B312" s="61"/>
      <c r="C312" s="47" t="str">
        <f>IF(L312="","",L312)</f>
        <v/>
      </c>
      <c r="D312" s="48" t="str">
        <f t="shared" si="476"/>
        <v>ground black pepper, to taste</v>
      </c>
      <c r="I312" s="55"/>
      <c r="K312" s="64" t="s">
        <v>89</v>
      </c>
      <c r="L312" s="52"/>
      <c r="M312" s="52"/>
      <c r="N312" s="52"/>
      <c r="O312" s="52"/>
      <c r="P312" s="52"/>
      <c r="U312" s="52" t="s">
        <v>277</v>
      </c>
      <c r="V312" s="52" t="b">
        <f>INDEX(itemPrepMethods, MATCH(K312, itemNames, 0))="chop"</f>
        <v>0</v>
      </c>
      <c r="W312" s="66" t="str">
        <f t="shared" si="482"/>
        <v/>
      </c>
      <c r="X312" s="67" t="str">
        <f t="shared" si="483"/>
        <v/>
      </c>
      <c r="Y312" s="67" t="str">
        <f t="shared" si="484"/>
        <v/>
      </c>
      <c r="Z312" s="68"/>
      <c r="AA312" s="52" t="b">
        <f>INDEX(itemPrepMethods, MATCH(K312, itemNames, 0))="soak"</f>
        <v>0</v>
      </c>
      <c r="AB312" s="67" t="str">
        <f t="shared" si="485"/>
        <v/>
      </c>
      <c r="AC312" s="67" t="str">
        <f t="shared" si="486"/>
        <v/>
      </c>
      <c r="AD312" s="67" t="str">
        <f t="shared" si="487"/>
        <v/>
      </c>
      <c r="AE312" s="67"/>
    </row>
    <row r="313" spans="1:31" x14ac:dyDescent="0.25">
      <c r="A313" s="80"/>
      <c r="B313" s="80"/>
      <c r="C313" s="80"/>
      <c r="D313" s="80"/>
      <c r="I313" s="75"/>
      <c r="J313" s="70"/>
      <c r="K313" s="70"/>
      <c r="L313" s="70"/>
      <c r="M313" s="70"/>
      <c r="N313" s="70"/>
      <c r="O313" s="70"/>
      <c r="P313" s="70"/>
    </row>
    <row r="314" spans="1:31" x14ac:dyDescent="0.25">
      <c r="A314" s="80" t="s">
        <v>204</v>
      </c>
      <c r="B314" s="80"/>
      <c r="C314" s="80"/>
      <c r="D314" s="80"/>
      <c r="I314" s="55"/>
      <c r="L314" s="52"/>
      <c r="M314" s="52"/>
      <c r="N314" s="52"/>
    </row>
    <row r="315" spans="1:31" ht="15.75" x14ac:dyDescent="0.25">
      <c r="A315" s="81" t="s">
        <v>38</v>
      </c>
      <c r="B315" s="81"/>
      <c r="C315" s="81"/>
      <c r="D315" s="81"/>
      <c r="E315" s="51" t="s">
        <v>154</v>
      </c>
      <c r="F315" s="84" t="s">
        <v>205</v>
      </c>
      <c r="G315" s="84"/>
    </row>
    <row r="316" spans="1:31" ht="15.75" x14ac:dyDescent="0.25">
      <c r="A316" s="81" t="s">
        <v>45</v>
      </c>
      <c r="B316" s="81"/>
      <c r="C316" s="81"/>
      <c r="D316" s="81"/>
      <c r="E316" s="50" t="s">
        <v>62</v>
      </c>
      <c r="F316" s="55">
        <v>16</v>
      </c>
      <c r="G316" s="55"/>
      <c r="I316" s="75" t="s">
        <v>60</v>
      </c>
      <c r="J316" s="50" t="s">
        <v>61</v>
      </c>
      <c r="K316" s="50" t="s">
        <v>20</v>
      </c>
      <c r="L316" s="76" t="s">
        <v>59</v>
      </c>
      <c r="M316" s="75" t="s">
        <v>163</v>
      </c>
      <c r="N316" s="75" t="s">
        <v>164</v>
      </c>
      <c r="O316" s="75" t="s">
        <v>165</v>
      </c>
      <c r="P316" s="75" t="s">
        <v>166</v>
      </c>
      <c r="Q316" s="50" t="s">
        <v>259</v>
      </c>
      <c r="R316" s="77" t="s">
        <v>125</v>
      </c>
      <c r="S316" s="77" t="s">
        <v>126</v>
      </c>
      <c r="T316" s="75" t="s">
        <v>124</v>
      </c>
      <c r="U316" s="50" t="s">
        <v>25</v>
      </c>
    </row>
    <row r="317" spans="1:31" ht="15.75" thickBot="1" x14ac:dyDescent="0.3">
      <c r="A317" s="80"/>
      <c r="B317" s="80"/>
      <c r="C317" s="80"/>
      <c r="D317" s="80"/>
      <c r="E317" s="50" t="s">
        <v>63</v>
      </c>
      <c r="F317" s="55">
        <v>10</v>
      </c>
      <c r="G317" s="55"/>
      <c r="I317" s="55"/>
    </row>
    <row r="318" spans="1:31" ht="15.75" thickBot="1" x14ac:dyDescent="0.3">
      <c r="A318" s="80" t="s">
        <v>207</v>
      </c>
      <c r="B318" s="80"/>
      <c r="C318" s="80"/>
      <c r="D318" s="80"/>
      <c r="E318" s="50" t="s">
        <v>19</v>
      </c>
      <c r="F318" s="59">
        <f>F317/F316</f>
        <v>0.625</v>
      </c>
      <c r="G318" s="60" t="s">
        <v>174</v>
      </c>
      <c r="I318" s="55"/>
    </row>
    <row r="319" spans="1:31" x14ac:dyDescent="0.25">
      <c r="A319" s="48" t="s">
        <v>24</v>
      </c>
      <c r="B319" s="61"/>
      <c r="C319" s="47" t="str">
        <f t="shared" ref="C319" si="489">IF(L319="","",L319)</f>
        <v/>
      </c>
      <c r="D319" s="48" t="str">
        <f t="shared" ref="D319:D321" si="490">_xlfn.CONCAT(K319, U319)</f>
        <v>oil</v>
      </c>
      <c r="I319" s="55"/>
      <c r="K319" s="64" t="s">
        <v>49</v>
      </c>
      <c r="L319" s="52"/>
      <c r="M319" s="52"/>
      <c r="N319" s="52"/>
      <c r="O319" s="52"/>
      <c r="P319" s="52"/>
      <c r="Q319" s="52"/>
      <c r="R319" s="52"/>
      <c r="S319" s="52"/>
      <c r="T319" s="52"/>
      <c r="V319" s="52" t="b">
        <f>INDEX(itemPrepMethods, MATCH(K319, itemNames, 0))="chop"</f>
        <v>0</v>
      </c>
      <c r="W319" s="66" t="str">
        <f t="shared" ref="W319:W321" si="491">IF(V319, Q319, "")</f>
        <v/>
      </c>
      <c r="X319" s="67" t="str">
        <f t="shared" ref="X319:X321" si="492">IF(V319, IF(L319 = "", "", L319), "")</f>
        <v/>
      </c>
      <c r="Y319" s="67" t="str">
        <f t="shared" ref="Y319:Y321" si="493">IF(V319, K319, "")</f>
        <v/>
      </c>
      <c r="Z319" s="68"/>
      <c r="AA319" s="52" t="b">
        <f>INDEX(itemPrepMethods, MATCH(K319, itemNames, 0))="soak"</f>
        <v>0</v>
      </c>
      <c r="AB319" s="67" t="str">
        <f t="shared" ref="AB319:AB321" si="494">IF(AA319, Q319, "")</f>
        <v/>
      </c>
      <c r="AC319" s="67" t="str">
        <f t="shared" ref="AC319:AC321" si="495">IF(AA319, IF(L319 = "", "", L319), "")</f>
        <v/>
      </c>
      <c r="AD319" s="67" t="str">
        <f t="shared" ref="AD319:AD321" si="496">IF(AA319, K319, "")</f>
        <v/>
      </c>
      <c r="AE319" s="67"/>
    </row>
    <row r="320" spans="1:31" x14ac:dyDescent="0.25">
      <c r="A320" s="48" t="s">
        <v>24</v>
      </c>
      <c r="B320" s="61">
        <f t="shared" ref="B320" si="497">Q320</f>
        <v>500</v>
      </c>
      <c r="C320" s="47" t="str">
        <f t="shared" ref="C320" si="498">IF(L320="","",L320)</f>
        <v>g</v>
      </c>
      <c r="D320" s="48" t="str">
        <f t="shared" si="490"/>
        <v>tofu, cut into cubes</v>
      </c>
      <c r="I320" s="72">
        <v>800</v>
      </c>
      <c r="J320" s="64" t="s">
        <v>0</v>
      </c>
      <c r="K320" s="64" t="s">
        <v>130</v>
      </c>
      <c r="L320" s="65" t="s">
        <v>0</v>
      </c>
      <c r="M320" s="55" t="e">
        <f>INDEX(itemGPerQty, MATCH(K320, itemNames, 0))</f>
        <v>#N/A</v>
      </c>
      <c r="N320" s="55" t="e">
        <f>INDEX(itemMlPerQty, MATCH(K320, itemNames, 0))</f>
        <v>#N/A</v>
      </c>
      <c r="O320" s="55">
        <f t="shared" ref="O320:O321" si="499">IF(J320 = "", I320 * M320, IF(ISNA(CONVERT(I320, J320, "kg")), CONVERT(I320, J320, "l") * IF(N320 &lt;&gt; 0, M320 / N320, 0), CONVERT(I320, J320, "kg")))</f>
        <v>0.8</v>
      </c>
      <c r="P320" s="55" t="e">
        <f t="shared" ref="P320:P321" si="500">IF(J320 = "", I320 * N320, IF(ISNA(CONVERT(I320, J320, "l")), CONVERT(I320, J320, "kg") * IF(M320 &lt;&gt; 0, N320 / M320, 0), CONVERT(I320, J320, "l")))</f>
        <v>#N/A</v>
      </c>
      <c r="Q320" s="55">
        <f>MROUND(IF(AND(J320 = "", L320 = ""), I320 * recipe10Scale, IF(ISNA(CONVERT(O320, "kg", L320)), CONVERT(P320 * recipe10Scale, "l", L320), CONVERT(O320 * recipe10Scale, "kg", L320))), roundTo)</f>
        <v>500</v>
      </c>
      <c r="R320" s="56">
        <f t="shared" ref="R320:R321" si="501">IF(L320 = "", Q320 * M320, IF(ISNA(CONVERT(Q320, L320, "kg")), CONVERT(Q320, L320, "l") * IF(N320 &lt;&gt; 0, M320 / N320, 0), CONVERT(Q320, L320, "kg")))</f>
        <v>0.5</v>
      </c>
      <c r="S320" s="56">
        <f t="shared" ref="S320:S321" si="502">IF(R320 = 0, IF(L320 = "", Q320 * N320, IF(ISNA(CONVERT(Q320, L320, "l")), CONVERT(Q320, L320, "kg") * IF(M320 &lt;&gt; 0, N320 / M320, 0), CONVERT(Q320, L320, "l"))), 0)</f>
        <v>0</v>
      </c>
      <c r="T320" s="55">
        <f t="shared" ref="T320:T321" si="503">IF(AND(R320 = 0, S320 = 0, J320 = "", L320 = ""), Q320, 0)</f>
        <v>0</v>
      </c>
      <c r="V320" s="52" t="e">
        <f>INDEX(itemPrepMethods, MATCH(K320, itemNames, 0))="chop"</f>
        <v>#N/A</v>
      </c>
      <c r="W320" s="66" t="e">
        <f t="shared" si="491"/>
        <v>#N/A</v>
      </c>
      <c r="X320" s="67" t="e">
        <f t="shared" si="492"/>
        <v>#N/A</v>
      </c>
      <c r="Y320" s="67" t="e">
        <f t="shared" si="493"/>
        <v>#N/A</v>
      </c>
      <c r="Z320" s="68"/>
      <c r="AA320" s="52" t="e">
        <f>INDEX(itemPrepMethods, MATCH(K320, itemNames, 0))="soak"</f>
        <v>#N/A</v>
      </c>
      <c r="AB320" s="67" t="e">
        <f t="shared" si="494"/>
        <v>#N/A</v>
      </c>
      <c r="AC320" s="67" t="e">
        <f t="shared" si="495"/>
        <v>#N/A</v>
      </c>
      <c r="AD320" s="67" t="e">
        <f t="shared" si="496"/>
        <v>#N/A</v>
      </c>
      <c r="AE320" s="67"/>
    </row>
    <row r="321" spans="1:31" x14ac:dyDescent="0.25">
      <c r="A321" s="48" t="s">
        <v>24</v>
      </c>
      <c r="B321" s="61">
        <f t="shared" ref="B321" si="504">Q321</f>
        <v>3</v>
      </c>
      <c r="C321" s="47" t="str">
        <f t="shared" ref="C321" si="505">IF(L321="","",L321)</f>
        <v>tbs</v>
      </c>
      <c r="D321" s="48" t="str">
        <f t="shared" si="490"/>
        <v>tamari</v>
      </c>
      <c r="I321" s="72">
        <v>0.3</v>
      </c>
      <c r="J321" s="64" t="s">
        <v>18</v>
      </c>
      <c r="K321" s="64" t="s">
        <v>206</v>
      </c>
      <c r="L321" s="65" t="s">
        <v>17</v>
      </c>
      <c r="M321" s="55">
        <f>INDEX(itemGPerQty, MATCH(K321, itemNames, 0))</f>
        <v>0</v>
      </c>
      <c r="N321" s="55">
        <f>INDEX(itemMlPerQty, MATCH(K321, itemNames, 0))</f>
        <v>0</v>
      </c>
      <c r="O321" s="55">
        <f t="shared" si="499"/>
        <v>0</v>
      </c>
      <c r="P321" s="55">
        <f t="shared" si="500"/>
        <v>7.0976470949999995E-2</v>
      </c>
      <c r="Q321" s="55">
        <f>MROUND(IF(AND(J321 = "", L321 = ""), I321 * recipe10Scale, IF(ISNA(CONVERT(O321, "kg", L321)), CONVERT(P321 * recipe10Scale, "l", L321), CONVERT(O321 * recipe10Scale, "kg", L321))), roundTo)</f>
        <v>3</v>
      </c>
      <c r="R321" s="56">
        <f t="shared" si="501"/>
        <v>0</v>
      </c>
      <c r="S321" s="56">
        <f t="shared" si="502"/>
        <v>4.4360294343749995E-2</v>
      </c>
      <c r="T321" s="55">
        <f t="shared" si="503"/>
        <v>0</v>
      </c>
      <c r="V321" s="52" t="b">
        <f>INDEX(itemPrepMethods, MATCH(K321, itemNames, 0))="chop"</f>
        <v>0</v>
      </c>
      <c r="W321" s="66" t="str">
        <f t="shared" si="491"/>
        <v/>
      </c>
      <c r="X321" s="67" t="str">
        <f t="shared" si="492"/>
        <v/>
      </c>
      <c r="Y321" s="67" t="str">
        <f t="shared" si="493"/>
        <v/>
      </c>
      <c r="Z321" s="68"/>
      <c r="AA321" s="52" t="b">
        <f>INDEX(itemPrepMethods, MATCH(K321, itemNames, 0))="soak"</f>
        <v>0</v>
      </c>
      <c r="AB321" s="67" t="str">
        <f t="shared" si="494"/>
        <v/>
      </c>
      <c r="AC321" s="67" t="str">
        <f t="shared" si="495"/>
        <v/>
      </c>
      <c r="AD321" s="67" t="str">
        <f t="shared" si="496"/>
        <v/>
      </c>
      <c r="AE321" s="67"/>
    </row>
    <row r="322" spans="1:31" x14ac:dyDescent="0.25">
      <c r="A322" s="80"/>
      <c r="B322" s="80"/>
      <c r="C322" s="80"/>
      <c r="D322" s="80"/>
      <c r="I322" s="55"/>
      <c r="L322" s="52"/>
      <c r="M322" s="52"/>
      <c r="N322" s="52"/>
      <c r="W322" s="66"/>
      <c r="X322" s="67"/>
      <c r="Y322" s="67"/>
      <c r="Z322" s="68"/>
      <c r="AB322" s="67"/>
      <c r="AC322" s="67"/>
      <c r="AD322" s="67"/>
      <c r="AE322" s="67"/>
    </row>
    <row r="323" spans="1:31" x14ac:dyDescent="0.25">
      <c r="A323" s="80" t="s">
        <v>219</v>
      </c>
      <c r="B323" s="80"/>
      <c r="C323" s="80"/>
      <c r="D323" s="80"/>
      <c r="I323" s="55"/>
      <c r="L323" s="52"/>
      <c r="M323" s="52"/>
      <c r="N323" s="52"/>
      <c r="W323" s="66"/>
      <c r="X323" s="67"/>
      <c r="Y323" s="67"/>
      <c r="Z323" s="68"/>
      <c r="AB323" s="67"/>
      <c r="AC323" s="67"/>
      <c r="AD323" s="67"/>
      <c r="AE323" s="67"/>
    </row>
    <row r="324" spans="1:31" x14ac:dyDescent="0.25">
      <c r="A324" s="48" t="s">
        <v>24</v>
      </c>
      <c r="B324" s="61">
        <f t="shared" ref="B324" si="506">Q324</f>
        <v>6.25</v>
      </c>
      <c r="C324" s="47" t="str">
        <f t="shared" ref="C324" si="507">IF(L324="","",L324)</f>
        <v>tbs</v>
      </c>
      <c r="D324" s="48" t="str">
        <f t="shared" ref="D324:D328" si="508">_xlfn.CONCAT(K324, U324)</f>
        <v>sesame oil</v>
      </c>
      <c r="I324" s="72">
        <v>10</v>
      </c>
      <c r="J324" s="64" t="s">
        <v>17</v>
      </c>
      <c r="K324" s="64" t="s">
        <v>208</v>
      </c>
      <c r="L324" s="65" t="s">
        <v>17</v>
      </c>
      <c r="M324" s="55">
        <f>INDEX(itemGPerQty, MATCH(K324, itemNames, 0))</f>
        <v>0</v>
      </c>
      <c r="N324" s="55">
        <f>INDEX(itemMlPerQty, MATCH(K324, itemNames, 0))</f>
        <v>0</v>
      </c>
      <c r="O324" s="55">
        <f t="shared" ref="O324:O328" si="509">IF(J324 = "", I324 * M324, IF(ISNA(CONVERT(I324, J324, "kg")), CONVERT(I324, J324, "l") * IF(N324 &lt;&gt; 0, M324 / N324, 0), CONVERT(I324, J324, "kg")))</f>
        <v>0</v>
      </c>
      <c r="P324" s="55">
        <f t="shared" ref="P324:P328" si="510">IF(J324 = "", I324 * N324, IF(ISNA(CONVERT(I324, J324, "l")), CONVERT(I324, J324, "kg") * IF(M324 &lt;&gt; 0, N324 / M324, 0), CONVERT(I324, J324, "l")))</f>
        <v>0.1478676478125</v>
      </c>
      <c r="Q324" s="55">
        <f>MROUND(IF(AND(J324 = "", L324 = ""), I324 * recipe10Scale, IF(ISNA(CONVERT(O324, "kg", L324)), CONVERT(P324 * recipe10Scale, "l", L324), CONVERT(O324 * recipe10Scale, "kg", L324))), roundTo)</f>
        <v>6.25</v>
      </c>
      <c r="R324" s="56">
        <f t="shared" ref="R324:R328" si="511">IF(L324 = "", Q324 * M324, IF(ISNA(CONVERT(Q324, L324, "kg")), CONVERT(Q324, L324, "l") * IF(N324 &lt;&gt; 0, M324 / N324, 0), CONVERT(Q324, L324, "kg")))</f>
        <v>0</v>
      </c>
      <c r="S324" s="56">
        <f t="shared" ref="S324:S328" si="512">IF(R324 = 0, IF(L324 = "", Q324 * N324, IF(ISNA(CONVERT(Q324, L324, "l")), CONVERT(Q324, L324, "kg") * IF(M324 &lt;&gt; 0, N324 / M324, 0), CONVERT(Q324, L324, "l"))), 0)</f>
        <v>9.2417279882812495E-2</v>
      </c>
      <c r="T324" s="55">
        <f t="shared" ref="T324:T328" si="513">IF(AND(R324 = 0, S324 = 0, J324 = "", L324 = ""), Q324, 0)</f>
        <v>0</v>
      </c>
      <c r="V324" s="52" t="b">
        <f>INDEX(itemPrepMethods, MATCH(K324, itemNames, 0))="chop"</f>
        <v>0</v>
      </c>
      <c r="W324" s="66" t="str">
        <f t="shared" ref="W324:W328" si="514">IF(V324, Q324, "")</f>
        <v/>
      </c>
      <c r="X324" s="67" t="str">
        <f t="shared" ref="X324:X328" si="515">IF(V324, IF(L324 = "", "", L324), "")</f>
        <v/>
      </c>
      <c r="Y324" s="67" t="str">
        <f t="shared" ref="Y324:Y328" si="516">IF(V324, K324, "")</f>
        <v/>
      </c>
      <c r="Z324" s="68"/>
      <c r="AA324" s="52" t="b">
        <f>INDEX(itemPrepMethods, MATCH(K324, itemNames, 0))="soak"</f>
        <v>0</v>
      </c>
      <c r="AB324" s="67" t="str">
        <f t="shared" ref="AB324:AB328" si="517">IF(AA324, Q324, "")</f>
        <v/>
      </c>
      <c r="AC324" s="67" t="str">
        <f t="shared" ref="AC324:AC328" si="518">IF(AA324, IF(L324 = "", "", L324), "")</f>
        <v/>
      </c>
      <c r="AD324" s="67" t="str">
        <f t="shared" ref="AD324:AD328" si="519">IF(AA324, K324, "")</f>
        <v/>
      </c>
      <c r="AE324" s="67"/>
    </row>
    <row r="325" spans="1:31" x14ac:dyDescent="0.25">
      <c r="A325" s="48" t="s">
        <v>24</v>
      </c>
      <c r="B325" s="61">
        <f t="shared" ref="B325:B326" si="520">Q325</f>
        <v>2</v>
      </c>
      <c r="C325" s="47" t="str">
        <f t="shared" ref="C325:C326" si="521">IF(L325="","",L325)</f>
        <v>tbs</v>
      </c>
      <c r="D325" s="48" t="str">
        <f t="shared" si="508"/>
        <v>thai green curry</v>
      </c>
      <c r="I325" s="72">
        <v>3</v>
      </c>
      <c r="J325" s="64" t="s">
        <v>17</v>
      </c>
      <c r="K325" s="64" t="s">
        <v>209</v>
      </c>
      <c r="L325" s="65" t="s">
        <v>17</v>
      </c>
      <c r="M325" s="55">
        <f>INDEX(itemGPerQty, MATCH(K325, itemNames, 0))</f>
        <v>0</v>
      </c>
      <c r="N325" s="55">
        <f>INDEX(itemMlPerQty, MATCH(K325, itemNames, 0))</f>
        <v>0</v>
      </c>
      <c r="O325" s="55">
        <f t="shared" si="509"/>
        <v>0</v>
      </c>
      <c r="P325" s="55">
        <f t="shared" si="510"/>
        <v>4.4360294343749995E-2</v>
      </c>
      <c r="Q325" s="55">
        <f>MROUND(IF(AND(J325 = "", L325 = ""), I325 * recipe10Scale, IF(ISNA(CONVERT(O325, "kg", L325)), CONVERT(P325 * recipe10Scale, "l", L325), CONVERT(O325 * recipe10Scale, "kg", L325))), roundTo)</f>
        <v>2</v>
      </c>
      <c r="R325" s="56">
        <f t="shared" si="511"/>
        <v>0</v>
      </c>
      <c r="S325" s="56">
        <f t="shared" si="512"/>
        <v>2.9573529562499999E-2</v>
      </c>
      <c r="T325" s="55">
        <f t="shared" si="513"/>
        <v>0</v>
      </c>
      <c r="V325" s="52" t="b">
        <f>INDEX(itemPrepMethods, MATCH(K325, itemNames, 0))="chop"</f>
        <v>0</v>
      </c>
      <c r="W325" s="66" t="str">
        <f t="shared" si="514"/>
        <v/>
      </c>
      <c r="X325" s="67" t="str">
        <f t="shared" si="515"/>
        <v/>
      </c>
      <c r="Y325" s="67" t="str">
        <f t="shared" si="516"/>
        <v/>
      </c>
      <c r="Z325" s="68"/>
      <c r="AA325" s="52" t="b">
        <f>INDEX(itemPrepMethods, MATCH(K325, itemNames, 0))="soak"</f>
        <v>0</v>
      </c>
      <c r="AB325" s="67" t="str">
        <f t="shared" si="517"/>
        <v/>
      </c>
      <c r="AC325" s="67" t="str">
        <f t="shared" si="518"/>
        <v/>
      </c>
      <c r="AD325" s="67" t="str">
        <f t="shared" si="519"/>
        <v/>
      </c>
      <c r="AE325" s="67"/>
    </row>
    <row r="326" spans="1:31" x14ac:dyDescent="0.25">
      <c r="A326" s="48" t="s">
        <v>24</v>
      </c>
      <c r="B326" s="61">
        <f t="shared" si="520"/>
        <v>2.5</v>
      </c>
      <c r="C326" s="47" t="str">
        <f t="shared" si="521"/>
        <v/>
      </c>
      <c r="D326" s="48" t="str">
        <f t="shared" si="508"/>
        <v>chopped onions</v>
      </c>
      <c r="I326" s="72">
        <v>4</v>
      </c>
      <c r="J326" s="64"/>
      <c r="K326" s="64" t="s">
        <v>6</v>
      </c>
      <c r="L326" s="65"/>
      <c r="M326" s="55">
        <f>INDEX(itemGPerQty, MATCH(K326, itemNames, 0))</f>
        <v>0.185</v>
      </c>
      <c r="N326" s="55">
        <f>INDEX(itemMlPerQty, MATCH(K326, itemNames, 0))</f>
        <v>0.3</v>
      </c>
      <c r="O326" s="55">
        <f t="shared" si="509"/>
        <v>0.74</v>
      </c>
      <c r="P326" s="55">
        <f t="shared" si="510"/>
        <v>1.2</v>
      </c>
      <c r="Q326" s="55">
        <f>MROUND(IF(AND(J326 = "", L326 = ""), I326 * recipe10Scale, IF(ISNA(CONVERT(O326, "kg", L326)), CONVERT(P326 * recipe10Scale, "l", L326), CONVERT(O326 * recipe10Scale, "kg", L326))), roundTo)</f>
        <v>2.5</v>
      </c>
      <c r="R326" s="56">
        <f t="shared" si="511"/>
        <v>0.46250000000000002</v>
      </c>
      <c r="S326" s="56">
        <f t="shared" si="512"/>
        <v>0</v>
      </c>
      <c r="T326" s="55">
        <f t="shared" si="513"/>
        <v>0</v>
      </c>
      <c r="V326" s="52" t="b">
        <f>INDEX(itemPrepMethods, MATCH(K326, itemNames, 0))="chop"</f>
        <v>1</v>
      </c>
      <c r="W326" s="66">
        <f t="shared" si="514"/>
        <v>2.5</v>
      </c>
      <c r="X326" s="67" t="str">
        <f t="shared" si="515"/>
        <v/>
      </c>
      <c r="Y326" s="67" t="str">
        <f t="shared" si="516"/>
        <v>chopped onions</v>
      </c>
      <c r="Z326" s="68"/>
      <c r="AA326" s="52" t="b">
        <f>INDEX(itemPrepMethods, MATCH(K326, itemNames, 0))="soak"</f>
        <v>0</v>
      </c>
      <c r="AB326" s="67" t="str">
        <f t="shared" si="517"/>
        <v/>
      </c>
      <c r="AC326" s="67" t="str">
        <f t="shared" si="518"/>
        <v/>
      </c>
      <c r="AD326" s="67" t="str">
        <f t="shared" si="519"/>
        <v/>
      </c>
      <c r="AE326" s="67"/>
    </row>
    <row r="327" spans="1:31" x14ac:dyDescent="0.25">
      <c r="A327" s="48" t="s">
        <v>24</v>
      </c>
      <c r="B327" s="61">
        <f t="shared" ref="B327" si="522">Q327</f>
        <v>3.25</v>
      </c>
      <c r="C327" s="47" t="str">
        <f t="shared" ref="C327" si="523">IF(L327="","",L327)</f>
        <v>tbs</v>
      </c>
      <c r="D327" s="48" t="str">
        <f t="shared" si="508"/>
        <v>minced ginger</v>
      </c>
      <c r="I327" s="72">
        <v>5</v>
      </c>
      <c r="J327" s="64" t="s">
        <v>17</v>
      </c>
      <c r="K327" s="64" t="s">
        <v>7</v>
      </c>
      <c r="L327" s="65" t="s">
        <v>17</v>
      </c>
      <c r="M327" s="55" t="e">
        <f>INDEX(itemGPerQty, MATCH(K327, itemNames, 0))</f>
        <v>#N/A</v>
      </c>
      <c r="N327" s="55" t="e">
        <f>INDEX(itemMlPerQty, MATCH(K327, itemNames, 0))</f>
        <v>#N/A</v>
      </c>
      <c r="O327" s="55" t="e">
        <f t="shared" si="509"/>
        <v>#N/A</v>
      </c>
      <c r="P327" s="55">
        <f t="shared" si="510"/>
        <v>7.3933823906250001E-2</v>
      </c>
      <c r="Q327" s="55">
        <f>MROUND(IF(AND(J327 = "", L327 = ""), I327 * recipe10Scale, IF(ISNA(CONVERT(O327, "kg", L327)), CONVERT(P327 * recipe10Scale, "l", L327), CONVERT(O327 * recipe10Scale, "kg", L327))), roundTo)</f>
        <v>3.25</v>
      </c>
      <c r="R327" s="56" t="e">
        <f t="shared" si="511"/>
        <v>#N/A</v>
      </c>
      <c r="S327" s="56" t="e">
        <f t="shared" si="512"/>
        <v>#N/A</v>
      </c>
      <c r="T327" s="55" t="e">
        <f t="shared" si="513"/>
        <v>#N/A</v>
      </c>
      <c r="V327" s="52" t="e">
        <f>INDEX(itemPrepMethods, MATCH(K327, itemNames, 0))="chop"</f>
        <v>#N/A</v>
      </c>
      <c r="W327" s="66" t="e">
        <f t="shared" si="514"/>
        <v>#N/A</v>
      </c>
      <c r="X327" s="67" t="e">
        <f t="shared" si="515"/>
        <v>#N/A</v>
      </c>
      <c r="Y327" s="67" t="e">
        <f t="shared" si="516"/>
        <v>#N/A</v>
      </c>
      <c r="Z327" s="68"/>
      <c r="AA327" s="52" t="e">
        <f>INDEX(itemPrepMethods, MATCH(K327, itemNames, 0))="soak"</f>
        <v>#N/A</v>
      </c>
      <c r="AB327" s="67" t="e">
        <f t="shared" si="517"/>
        <v>#N/A</v>
      </c>
      <c r="AC327" s="67" t="e">
        <f t="shared" si="518"/>
        <v>#N/A</v>
      </c>
      <c r="AD327" s="67" t="e">
        <f t="shared" si="519"/>
        <v>#N/A</v>
      </c>
      <c r="AE327" s="67"/>
    </row>
    <row r="328" spans="1:31" x14ac:dyDescent="0.25">
      <c r="A328" s="48" t="s">
        <v>24</v>
      </c>
      <c r="B328" s="61">
        <f t="shared" ref="B328" si="524">Q328</f>
        <v>0.75</v>
      </c>
      <c r="C328" s="47" t="str">
        <f t="shared" ref="C328" si="525">IF(L328="","",L328)</f>
        <v/>
      </c>
      <c r="D328" s="48" t="str">
        <f t="shared" si="508"/>
        <v>chopped cauliflowers</v>
      </c>
      <c r="I328" s="72">
        <v>1</v>
      </c>
      <c r="J328" s="64"/>
      <c r="K328" s="64" t="s">
        <v>200</v>
      </c>
      <c r="L328" s="65"/>
      <c r="M328" s="55">
        <f>INDEX(itemGPerQty, MATCH(K328, itemNames, 0))</f>
        <v>0</v>
      </c>
      <c r="N328" s="55">
        <f>INDEX(itemMlPerQty, MATCH(K328, itemNames, 0))</f>
        <v>0</v>
      </c>
      <c r="O328" s="55">
        <f t="shared" si="509"/>
        <v>0</v>
      </c>
      <c r="P328" s="55">
        <f t="shared" si="510"/>
        <v>0</v>
      </c>
      <c r="Q328" s="55">
        <f>MROUND(IF(AND(J328 = "", L328 = ""), I328 * recipe10Scale, IF(ISNA(CONVERT(O328, "kg", L328)), CONVERT(P328 * recipe10Scale, "l", L328), CONVERT(O328 * recipe10Scale, "kg", L328))), roundTo)</f>
        <v>0.75</v>
      </c>
      <c r="R328" s="56">
        <f t="shared" si="511"/>
        <v>0</v>
      </c>
      <c r="S328" s="56">
        <f t="shared" si="512"/>
        <v>0</v>
      </c>
      <c r="T328" s="55">
        <f t="shared" si="513"/>
        <v>0.75</v>
      </c>
      <c r="V328" s="52" t="b">
        <f>INDEX(itemPrepMethods, MATCH(K328, itemNames, 0))="chop"</f>
        <v>1</v>
      </c>
      <c r="W328" s="66">
        <f t="shared" si="514"/>
        <v>0.75</v>
      </c>
      <c r="X328" s="67" t="str">
        <f t="shared" si="515"/>
        <v/>
      </c>
      <c r="Y328" s="67" t="str">
        <f t="shared" si="516"/>
        <v>chopped cauliflowers</v>
      </c>
      <c r="Z328" s="68"/>
      <c r="AA328" s="52" t="b">
        <f>INDEX(itemPrepMethods, MATCH(K328, itemNames, 0))="soak"</f>
        <v>0</v>
      </c>
      <c r="AB328" s="67" t="str">
        <f t="shared" si="517"/>
        <v/>
      </c>
      <c r="AC328" s="67" t="str">
        <f t="shared" si="518"/>
        <v/>
      </c>
      <c r="AD328" s="67" t="str">
        <f t="shared" si="519"/>
        <v/>
      </c>
      <c r="AE328" s="67"/>
    </row>
    <row r="329" spans="1:31" x14ac:dyDescent="0.25">
      <c r="A329" s="80"/>
      <c r="B329" s="80"/>
      <c r="C329" s="80"/>
      <c r="D329" s="80"/>
      <c r="I329" s="55"/>
      <c r="L329" s="52"/>
      <c r="M329" s="52"/>
      <c r="N329" s="52"/>
      <c r="W329" s="66"/>
      <c r="X329" s="67"/>
      <c r="Y329" s="67"/>
      <c r="Z329" s="68"/>
      <c r="AB329" s="67"/>
      <c r="AC329" s="67"/>
      <c r="AD329" s="67"/>
      <c r="AE329" s="67"/>
    </row>
    <row r="330" spans="1:31" x14ac:dyDescent="0.25">
      <c r="A330" s="80" t="s">
        <v>220</v>
      </c>
      <c r="B330" s="80"/>
      <c r="C330" s="80"/>
      <c r="D330" s="80"/>
      <c r="I330" s="55"/>
      <c r="L330" s="52"/>
      <c r="M330" s="52"/>
      <c r="N330" s="52"/>
      <c r="W330" s="66"/>
      <c r="X330" s="67"/>
      <c r="Y330" s="67"/>
      <c r="Z330" s="68"/>
      <c r="AB330" s="67"/>
      <c r="AC330" s="67"/>
      <c r="AD330" s="67"/>
      <c r="AE330" s="67"/>
    </row>
    <row r="331" spans="1:31" x14ac:dyDescent="0.25">
      <c r="A331" s="48" t="s">
        <v>24</v>
      </c>
      <c r="B331" s="61">
        <f t="shared" ref="B331:B332" si="526">Q331</f>
        <v>0.25</v>
      </c>
      <c r="C331" s="47" t="str">
        <f t="shared" ref="C331:C332" si="527">IF(L331="","",L331)</f>
        <v>l</v>
      </c>
      <c r="D331" s="48" t="str">
        <f t="shared" ref="D331:D335" si="528">_xlfn.CONCAT(K331, U331)</f>
        <v>water</v>
      </c>
      <c r="I331" s="72">
        <v>0.5</v>
      </c>
      <c r="J331" s="64" t="s">
        <v>64</v>
      </c>
      <c r="K331" s="64" t="s">
        <v>51</v>
      </c>
      <c r="L331" s="65" t="s">
        <v>64</v>
      </c>
      <c r="M331" s="55">
        <f>INDEX(itemGPerQty, MATCH(K331, itemNames, 0))</f>
        <v>1</v>
      </c>
      <c r="N331" s="55">
        <f>INDEX(itemMlPerQty, MATCH(K331, itemNames, 0))</f>
        <v>1</v>
      </c>
      <c r="O331" s="55">
        <f t="shared" ref="O331:O335" si="529">IF(J331 = "", I331 * M331, IF(ISNA(CONVERT(I331, J331, "kg")), CONVERT(I331, J331, "l") * IF(N331 &lt;&gt; 0, M331 / N331, 0), CONVERT(I331, J331, "kg")))</f>
        <v>0.5</v>
      </c>
      <c r="P331" s="55">
        <f t="shared" ref="P331:P335" si="530">IF(J331 = "", I331 * N331, IF(ISNA(CONVERT(I331, J331, "l")), CONVERT(I331, J331, "kg") * IF(M331 &lt;&gt; 0, N331 / M331, 0), CONVERT(I331, J331, "l")))</f>
        <v>0.5</v>
      </c>
      <c r="Q331" s="55">
        <f>MROUND(IF(AND(J331 = "", L331 = ""), I331 * recipe10Scale, IF(ISNA(CONVERT(O331, "kg", L331)), CONVERT(P331 * recipe10Scale, "l", L331), CONVERT(O331 * recipe10Scale, "kg", L331))), roundTo)</f>
        <v>0.25</v>
      </c>
      <c r="R331" s="56">
        <f t="shared" ref="R331:R335" si="531">IF(L331 = "", Q331 * M331, IF(ISNA(CONVERT(Q331, L331, "kg")), CONVERT(Q331, L331, "l") * IF(N331 &lt;&gt; 0, M331 / N331, 0), CONVERT(Q331, L331, "kg")))</f>
        <v>0.25</v>
      </c>
      <c r="S331" s="56">
        <f t="shared" ref="S331:S335" si="532">IF(R331 = 0, IF(L331 = "", Q331 * N331, IF(ISNA(CONVERT(Q331, L331, "l")), CONVERT(Q331, L331, "kg") * IF(M331 &lt;&gt; 0, N331 / M331, 0), CONVERT(Q331, L331, "l"))), 0)</f>
        <v>0</v>
      </c>
      <c r="T331" s="55">
        <f t="shared" ref="T331:T335" si="533">IF(AND(R331 = 0, S331 = 0, J331 = "", L331 = ""), Q331, 0)</f>
        <v>0</v>
      </c>
      <c r="V331" s="52" t="b">
        <f>INDEX(itemPrepMethods, MATCH(K331, itemNames, 0))="chop"</f>
        <v>0</v>
      </c>
      <c r="W331" s="66" t="str">
        <f t="shared" ref="W331:W335" si="534">IF(V331, Q331, "")</f>
        <v/>
      </c>
      <c r="X331" s="67" t="str">
        <f t="shared" ref="X331:X335" si="535">IF(V331, IF(L331 = "", "", L331), "")</f>
        <v/>
      </c>
      <c r="Y331" s="67" t="str">
        <f t="shared" ref="Y331:Y335" si="536">IF(V331, K331, "")</f>
        <v/>
      </c>
      <c r="Z331" s="68"/>
      <c r="AA331" s="52" t="b">
        <f>INDEX(itemPrepMethods, MATCH(K331, itemNames, 0))="soak"</f>
        <v>0</v>
      </c>
      <c r="AB331" s="67" t="str">
        <f t="shared" ref="AB331:AB335" si="537">IF(AA331, Q331, "")</f>
        <v/>
      </c>
      <c r="AC331" s="67" t="str">
        <f t="shared" ref="AC331:AC335" si="538">IF(AA331, IF(L331 = "", "", L331), "")</f>
        <v/>
      </c>
      <c r="AD331" s="67" t="str">
        <f t="shared" ref="AD331:AD335" si="539">IF(AA331, K331, "")</f>
        <v/>
      </c>
      <c r="AE331" s="67"/>
    </row>
    <row r="332" spans="1:31" x14ac:dyDescent="0.25">
      <c r="A332" s="48" t="s">
        <v>24</v>
      </c>
      <c r="B332" s="61">
        <f t="shared" si="526"/>
        <v>1.25</v>
      </c>
      <c r="C332" s="47" t="str">
        <f t="shared" si="527"/>
        <v/>
      </c>
      <c r="D332" s="48" t="str">
        <f t="shared" si="528"/>
        <v>chopped broccoli</v>
      </c>
      <c r="I332" s="72">
        <v>1.9</v>
      </c>
      <c r="J332" s="64"/>
      <c r="K332" s="64" t="s">
        <v>131</v>
      </c>
      <c r="L332" s="65"/>
      <c r="M332" s="55">
        <f>INDEX(itemGPerQty, MATCH(K332, itemNames, 0))</f>
        <v>0.313</v>
      </c>
      <c r="N332" s="55">
        <f>INDEX(itemMlPerQty, MATCH(K332, itemNames, 0))</f>
        <v>0</v>
      </c>
      <c r="O332" s="55">
        <f t="shared" si="529"/>
        <v>0.59470000000000001</v>
      </c>
      <c r="P332" s="55">
        <f t="shared" si="530"/>
        <v>0</v>
      </c>
      <c r="Q332" s="55">
        <f>MROUND(IF(AND(J332 = "", L332 = ""), I332 * recipe10Scale, IF(ISNA(CONVERT(O332, "kg", L332)), CONVERT(P332 * recipe10Scale, "l", L332), CONVERT(O332 * recipe10Scale, "kg", L332))), roundTo)</f>
        <v>1.25</v>
      </c>
      <c r="R332" s="56">
        <f t="shared" si="531"/>
        <v>0.39124999999999999</v>
      </c>
      <c r="S332" s="56">
        <f t="shared" si="532"/>
        <v>0</v>
      </c>
      <c r="T332" s="55">
        <f t="shared" si="533"/>
        <v>0</v>
      </c>
      <c r="V332" s="52" t="b">
        <f>INDEX(itemPrepMethods, MATCH(K332, itemNames, 0))="chop"</f>
        <v>1</v>
      </c>
      <c r="W332" s="66">
        <f t="shared" si="534"/>
        <v>1.25</v>
      </c>
      <c r="X332" s="67" t="str">
        <f t="shared" si="535"/>
        <v/>
      </c>
      <c r="Y332" s="67" t="str">
        <f t="shared" si="536"/>
        <v>chopped broccoli</v>
      </c>
      <c r="Z332" s="68"/>
      <c r="AA332" s="52" t="b">
        <f>INDEX(itemPrepMethods, MATCH(K332, itemNames, 0))="soak"</f>
        <v>0</v>
      </c>
      <c r="AB332" s="67" t="str">
        <f t="shared" si="537"/>
        <v/>
      </c>
      <c r="AC332" s="67" t="str">
        <f t="shared" si="538"/>
        <v/>
      </c>
      <c r="AD332" s="67" t="str">
        <f t="shared" si="539"/>
        <v/>
      </c>
      <c r="AE332" s="67"/>
    </row>
    <row r="333" spans="1:31" x14ac:dyDescent="0.25">
      <c r="A333" s="48" t="s">
        <v>24</v>
      </c>
      <c r="B333" s="61">
        <f t="shared" ref="B333:B334" si="540">Q333</f>
        <v>2.5</v>
      </c>
      <c r="C333" s="47" t="str">
        <f t="shared" ref="C333:C334" si="541">IF(L333="","",L333)</f>
        <v/>
      </c>
      <c r="D333" s="48" t="str">
        <f t="shared" si="528"/>
        <v>chopped yellow capsicums</v>
      </c>
      <c r="I333" s="72">
        <v>4</v>
      </c>
      <c r="J333" s="64"/>
      <c r="K333" s="64" t="s">
        <v>211</v>
      </c>
      <c r="L333" s="65"/>
      <c r="M333" s="55">
        <f>INDEX(itemGPerQty, MATCH(K333, itemNames, 0))</f>
        <v>0</v>
      </c>
      <c r="N333" s="55">
        <f>INDEX(itemMlPerQty, MATCH(K333, itemNames, 0))</f>
        <v>0</v>
      </c>
      <c r="O333" s="55">
        <f t="shared" si="529"/>
        <v>0</v>
      </c>
      <c r="P333" s="55">
        <f t="shared" si="530"/>
        <v>0</v>
      </c>
      <c r="Q333" s="55">
        <f>MROUND(IF(AND(J333 = "", L333 = ""), I333 * recipe10Scale, IF(ISNA(CONVERT(O333, "kg", L333)), CONVERT(P333 * recipe10Scale, "l", L333), CONVERT(O333 * recipe10Scale, "kg", L333))), roundTo)</f>
        <v>2.5</v>
      </c>
      <c r="R333" s="56">
        <f t="shared" si="531"/>
        <v>0</v>
      </c>
      <c r="S333" s="56">
        <f t="shared" si="532"/>
        <v>0</v>
      </c>
      <c r="T333" s="55">
        <f t="shared" si="533"/>
        <v>2.5</v>
      </c>
      <c r="V333" s="52" t="b">
        <f>INDEX(itemPrepMethods, MATCH(K333, itemNames, 0))="chop"</f>
        <v>1</v>
      </c>
      <c r="W333" s="66">
        <f t="shared" si="534"/>
        <v>2.5</v>
      </c>
      <c r="X333" s="67" t="str">
        <f t="shared" si="535"/>
        <v/>
      </c>
      <c r="Y333" s="67" t="str">
        <f t="shared" si="536"/>
        <v>chopped yellow capsicums</v>
      </c>
      <c r="Z333" s="68"/>
      <c r="AA333" s="52" t="b">
        <f>INDEX(itemPrepMethods, MATCH(K333, itemNames, 0))="soak"</f>
        <v>0</v>
      </c>
      <c r="AB333" s="67" t="str">
        <f t="shared" si="537"/>
        <v/>
      </c>
      <c r="AC333" s="67" t="str">
        <f t="shared" si="538"/>
        <v/>
      </c>
      <c r="AD333" s="67" t="str">
        <f t="shared" si="539"/>
        <v/>
      </c>
      <c r="AE333" s="67"/>
    </row>
    <row r="334" spans="1:31" x14ac:dyDescent="0.25">
      <c r="A334" s="48" t="s">
        <v>24</v>
      </c>
      <c r="B334" s="61">
        <f t="shared" si="540"/>
        <v>6.25</v>
      </c>
      <c r="C334" s="47" t="str">
        <f t="shared" si="541"/>
        <v/>
      </c>
      <c r="D334" s="48" t="str">
        <f t="shared" si="528"/>
        <v>sliced celery stalks</v>
      </c>
      <c r="I334" s="72">
        <v>10</v>
      </c>
      <c r="J334" s="64"/>
      <c r="K334" s="64" t="s">
        <v>212</v>
      </c>
      <c r="L334" s="65"/>
      <c r="M334" s="55">
        <f>INDEX(itemGPerQty, MATCH(K334, itemNames, 0))</f>
        <v>0</v>
      </c>
      <c r="N334" s="55">
        <f>INDEX(itemMlPerQty, MATCH(K334, itemNames, 0))</f>
        <v>0</v>
      </c>
      <c r="O334" s="55">
        <f t="shared" si="529"/>
        <v>0</v>
      </c>
      <c r="P334" s="55">
        <f t="shared" si="530"/>
        <v>0</v>
      </c>
      <c r="Q334" s="55">
        <f>MROUND(IF(AND(J334 = "", L334 = ""), I334 * recipe10Scale, IF(ISNA(CONVERT(O334, "kg", L334)), CONVERT(P334 * recipe10Scale, "l", L334), CONVERT(O334 * recipe10Scale, "kg", L334))), roundTo)</f>
        <v>6.25</v>
      </c>
      <c r="R334" s="56">
        <f t="shared" si="531"/>
        <v>0</v>
      </c>
      <c r="S334" s="56">
        <f t="shared" si="532"/>
        <v>0</v>
      </c>
      <c r="T334" s="55">
        <f t="shared" si="533"/>
        <v>6.25</v>
      </c>
      <c r="V334" s="52" t="b">
        <f>INDEX(itemPrepMethods, MATCH(K334, itemNames, 0))="chop"</f>
        <v>1</v>
      </c>
      <c r="W334" s="66">
        <f t="shared" si="534"/>
        <v>6.25</v>
      </c>
      <c r="X334" s="67" t="str">
        <f t="shared" si="535"/>
        <v/>
      </c>
      <c r="Y334" s="67" t="str">
        <f t="shared" si="536"/>
        <v>sliced celery stalks</v>
      </c>
      <c r="Z334" s="68"/>
      <c r="AA334" s="52" t="b">
        <f>INDEX(itemPrepMethods, MATCH(K334, itemNames, 0))="soak"</f>
        <v>0</v>
      </c>
      <c r="AB334" s="67" t="str">
        <f t="shared" si="537"/>
        <v/>
      </c>
      <c r="AC334" s="67" t="str">
        <f t="shared" si="538"/>
        <v/>
      </c>
      <c r="AD334" s="67" t="str">
        <f t="shared" si="539"/>
        <v/>
      </c>
      <c r="AE334" s="67"/>
    </row>
    <row r="335" spans="1:31" x14ac:dyDescent="0.25">
      <c r="A335" s="48" t="s">
        <v>24</v>
      </c>
      <c r="B335" s="61">
        <f t="shared" ref="B335" si="542">Q335</f>
        <v>3.75</v>
      </c>
      <c r="C335" s="47" t="str">
        <f t="shared" ref="C335" si="543">IF(L335="","",L335)</f>
        <v/>
      </c>
      <c r="D335" s="48" t="str">
        <f t="shared" si="528"/>
        <v>tins bamboo</v>
      </c>
      <c r="I335" s="72">
        <v>6</v>
      </c>
      <c r="J335" s="64"/>
      <c r="K335" s="64" t="s">
        <v>214</v>
      </c>
      <c r="L335" s="65"/>
      <c r="M335" s="55">
        <f>INDEX(itemGPerQty, MATCH(K335, itemNames, 0))</f>
        <v>0</v>
      </c>
      <c r="N335" s="55">
        <f>INDEX(itemMlPerQty, MATCH(K335, itemNames, 0))</f>
        <v>0</v>
      </c>
      <c r="O335" s="55">
        <f t="shared" si="529"/>
        <v>0</v>
      </c>
      <c r="P335" s="55">
        <f t="shared" si="530"/>
        <v>0</v>
      </c>
      <c r="Q335" s="55">
        <f>MROUND(IF(AND(J335 = "", L335 = ""), I335 * recipe10Scale, IF(ISNA(CONVERT(O335, "kg", L335)), CONVERT(P335 * recipe10Scale, "l", L335), CONVERT(O335 * recipe10Scale, "kg", L335))), roundTo)</f>
        <v>3.75</v>
      </c>
      <c r="R335" s="56">
        <f t="shared" si="531"/>
        <v>0</v>
      </c>
      <c r="S335" s="56">
        <f t="shared" si="532"/>
        <v>0</v>
      </c>
      <c r="T335" s="55">
        <f t="shared" si="533"/>
        <v>3.75</v>
      </c>
      <c r="V335" s="52" t="b">
        <f>INDEX(itemPrepMethods, MATCH(K335, itemNames, 0))="chop"</f>
        <v>0</v>
      </c>
      <c r="W335" s="66" t="str">
        <f t="shared" si="534"/>
        <v/>
      </c>
      <c r="X335" s="67" t="str">
        <f t="shared" si="535"/>
        <v/>
      </c>
      <c r="Y335" s="67" t="str">
        <f t="shared" si="536"/>
        <v/>
      </c>
      <c r="Z335" s="68"/>
      <c r="AA335" s="52" t="b">
        <f>INDEX(itemPrepMethods, MATCH(K335, itemNames, 0))="soak"</f>
        <v>0</v>
      </c>
      <c r="AB335" s="67" t="str">
        <f t="shared" si="537"/>
        <v/>
      </c>
      <c r="AC335" s="67" t="str">
        <f t="shared" si="538"/>
        <v/>
      </c>
      <c r="AD335" s="67" t="str">
        <f t="shared" si="539"/>
        <v/>
      </c>
      <c r="AE335" s="67"/>
    </row>
    <row r="336" spans="1:31" x14ac:dyDescent="0.25">
      <c r="A336" s="80"/>
      <c r="B336" s="80"/>
      <c r="C336" s="80"/>
      <c r="D336" s="80"/>
      <c r="I336" s="55"/>
      <c r="L336" s="52"/>
      <c r="M336" s="52"/>
      <c r="N336" s="52"/>
      <c r="W336" s="66"/>
      <c r="X336" s="67"/>
      <c r="Y336" s="67"/>
      <c r="Z336" s="68"/>
      <c r="AB336" s="67"/>
      <c r="AC336" s="67"/>
      <c r="AD336" s="67"/>
      <c r="AE336" s="67"/>
    </row>
    <row r="337" spans="1:31" x14ac:dyDescent="0.25">
      <c r="A337" s="80" t="s">
        <v>194</v>
      </c>
      <c r="B337" s="80"/>
      <c r="C337" s="80"/>
      <c r="D337" s="80"/>
      <c r="I337" s="55"/>
      <c r="L337" s="52"/>
      <c r="M337" s="52"/>
      <c r="N337" s="52"/>
      <c r="W337" s="66"/>
      <c r="X337" s="67"/>
      <c r="Y337" s="67"/>
      <c r="Z337" s="68"/>
      <c r="AB337" s="67"/>
      <c r="AC337" s="67"/>
      <c r="AD337" s="67"/>
      <c r="AE337" s="67"/>
    </row>
    <row r="338" spans="1:31" x14ac:dyDescent="0.25">
      <c r="A338" s="48" t="s">
        <v>24</v>
      </c>
      <c r="B338" s="61">
        <f t="shared" ref="B338" si="544">Q338</f>
        <v>3</v>
      </c>
      <c r="C338" s="47" t="str">
        <f t="shared" ref="C338" si="545">IF(L338="","",L338)</f>
        <v/>
      </c>
      <c r="D338" s="74" t="str">
        <f t="shared" ref="D338:D340" si="546">_xlfn.CONCAT(K338, U338)</f>
        <v>limes, juiced</v>
      </c>
      <c r="I338" s="72">
        <v>4.75</v>
      </c>
      <c r="J338" s="64"/>
      <c r="K338" s="64" t="s">
        <v>216</v>
      </c>
      <c r="L338" s="65"/>
      <c r="M338" s="55">
        <f>INDEX(itemGPerQty, MATCH(K338, itemNames, 0))</f>
        <v>0</v>
      </c>
      <c r="N338" s="55">
        <f>INDEX(itemMlPerQty, MATCH(K338, itemNames, 0))</f>
        <v>0</v>
      </c>
      <c r="O338" s="55">
        <f t="shared" ref="O338:O340" si="547">IF(J338 = "", I338 * M338, IF(ISNA(CONVERT(I338, J338, "kg")), CONVERT(I338, J338, "l") * IF(N338 &lt;&gt; 0, M338 / N338, 0), CONVERT(I338, J338, "kg")))</f>
        <v>0</v>
      </c>
      <c r="P338" s="55">
        <f t="shared" ref="P338:P340" si="548">IF(J338 = "", I338 * N338, IF(ISNA(CONVERT(I338, J338, "l")), CONVERT(I338, J338, "kg") * IF(M338 &lt;&gt; 0, N338 / M338, 0), CONVERT(I338, J338, "l")))</f>
        <v>0</v>
      </c>
      <c r="Q338" s="55">
        <f>MROUND(IF(AND(J338 = "", L338 = ""), I338 * recipe10Scale, IF(ISNA(CONVERT(O338, "kg", L338)), CONVERT(P338 * recipe10Scale, "l", L338), CONVERT(O338 * recipe10Scale, "kg", L338))), roundTo)</f>
        <v>3</v>
      </c>
      <c r="R338" s="56">
        <f t="shared" ref="R338:R340" si="549">IF(L338 = "", Q338 * M338, IF(ISNA(CONVERT(Q338, L338, "kg")), CONVERT(Q338, L338, "l") * IF(N338 &lt;&gt; 0, M338 / N338, 0), CONVERT(Q338, L338, "kg")))</f>
        <v>0</v>
      </c>
      <c r="S338" s="56">
        <f t="shared" ref="S338:S340" si="550">IF(R338 = 0, IF(L338 = "", Q338 * N338, IF(ISNA(CONVERT(Q338, L338, "l")), CONVERT(Q338, L338, "kg") * IF(M338 &lt;&gt; 0, N338 / M338, 0), CONVERT(Q338, L338, "l"))), 0)</f>
        <v>0</v>
      </c>
      <c r="T338" s="55">
        <f t="shared" ref="T338:T340" si="551">IF(AND(R338 = 0, S338 = 0, J338 = "", L338 = ""), Q338, 0)</f>
        <v>3</v>
      </c>
      <c r="U338" s="52" t="s">
        <v>280</v>
      </c>
      <c r="V338" s="52" t="b">
        <f>INDEX(itemPrepMethods, MATCH(K338, itemNames, 0))="chop"</f>
        <v>0</v>
      </c>
      <c r="W338" s="66" t="str">
        <f t="shared" ref="W338:W340" si="552">IF(V338, Q338, "")</f>
        <v/>
      </c>
      <c r="X338" s="67" t="str">
        <f t="shared" ref="X338:X340" si="553">IF(V338, IF(L338 = "", "", L338), "")</f>
        <v/>
      </c>
      <c r="Y338" s="67" t="str">
        <f t="shared" ref="Y338:Y340" si="554">IF(V338, K338, "")</f>
        <v/>
      </c>
      <c r="Z338" s="68"/>
      <c r="AA338" s="52" t="b">
        <f>INDEX(itemPrepMethods, MATCH(K338, itemNames, 0))="soak"</f>
        <v>0</v>
      </c>
      <c r="AB338" s="67" t="str">
        <f t="shared" ref="AB338:AB340" si="555">IF(AA338, Q338, "")</f>
        <v/>
      </c>
      <c r="AC338" s="67" t="str">
        <f t="shared" ref="AC338:AC340" si="556">IF(AA338, IF(L338 = "", "", L338), "")</f>
        <v/>
      </c>
      <c r="AD338" s="67" t="str">
        <f t="shared" ref="AD338:AD340" si="557">IF(AA338, K338, "")</f>
        <v/>
      </c>
      <c r="AE338" s="67"/>
    </row>
    <row r="339" spans="1:31" x14ac:dyDescent="0.25">
      <c r="A339" s="48" t="s">
        <v>24</v>
      </c>
      <c r="B339" s="61">
        <f t="shared" ref="B339" si="558">Q339</f>
        <v>750</v>
      </c>
      <c r="C339" s="47" t="str">
        <f t="shared" ref="C339" si="559">IF(L339="","",L339)</f>
        <v>g</v>
      </c>
      <c r="D339" s="48" t="str">
        <f t="shared" si="546"/>
        <v>green beans</v>
      </c>
      <c r="I339" s="72">
        <v>1.2</v>
      </c>
      <c r="J339" s="64" t="s">
        <v>13</v>
      </c>
      <c r="K339" s="64" t="s">
        <v>217</v>
      </c>
      <c r="L339" s="65" t="s">
        <v>0</v>
      </c>
      <c r="M339" s="55">
        <f>INDEX(itemGPerQty, MATCH(K339, itemNames, 0))</f>
        <v>0</v>
      </c>
      <c r="N339" s="55">
        <f>INDEX(itemMlPerQty, MATCH(K339, itemNames, 0))</f>
        <v>0</v>
      </c>
      <c r="O339" s="55">
        <f t="shared" si="547"/>
        <v>1.2</v>
      </c>
      <c r="P339" s="55">
        <f t="shared" si="548"/>
        <v>0</v>
      </c>
      <c r="Q339" s="55">
        <f>MROUND(IF(AND(J339 = "", L339 = ""), I339 * recipe10Scale, IF(ISNA(CONVERT(O339, "kg", L339)), CONVERT(P339 * recipe10Scale, "l", L339), CONVERT(O339 * recipe10Scale, "kg", L339))), roundTo)</f>
        <v>750</v>
      </c>
      <c r="R339" s="56">
        <f t="shared" si="549"/>
        <v>0.75</v>
      </c>
      <c r="S339" s="56">
        <f t="shared" si="550"/>
        <v>0</v>
      </c>
      <c r="T339" s="55">
        <f t="shared" si="551"/>
        <v>0</v>
      </c>
      <c r="V339" s="52" t="b">
        <f>INDEX(itemPrepMethods, MATCH(K339, itemNames, 0))="chop"</f>
        <v>0</v>
      </c>
      <c r="W339" s="66" t="str">
        <f t="shared" si="552"/>
        <v/>
      </c>
      <c r="X339" s="67" t="str">
        <f t="shared" si="553"/>
        <v/>
      </c>
      <c r="Y339" s="67" t="str">
        <f t="shared" si="554"/>
        <v/>
      </c>
      <c r="Z339" s="68"/>
      <c r="AA339" s="52" t="b">
        <f>INDEX(itemPrepMethods, MATCH(K339, itemNames, 0))="soak"</f>
        <v>0</v>
      </c>
      <c r="AB339" s="67" t="str">
        <f t="shared" si="555"/>
        <v/>
      </c>
      <c r="AC339" s="67" t="str">
        <f t="shared" si="556"/>
        <v/>
      </c>
      <c r="AD339" s="67" t="str">
        <f t="shared" si="557"/>
        <v/>
      </c>
      <c r="AE339" s="67"/>
    </row>
    <row r="340" spans="1:31" x14ac:dyDescent="0.25">
      <c r="A340" s="48" t="s">
        <v>24</v>
      </c>
      <c r="B340" s="61">
        <f t="shared" ref="B340" si="560">Q340</f>
        <v>1.25</v>
      </c>
      <c r="C340" s="47" t="str">
        <f t="shared" ref="C340" si="561">IF(L340="","",L340)</f>
        <v/>
      </c>
      <c r="D340" s="48" t="str">
        <f t="shared" si="546"/>
        <v>tins coconut cream</v>
      </c>
      <c r="I340" s="72">
        <v>1.9</v>
      </c>
      <c r="J340" s="64"/>
      <c r="K340" s="64" t="s">
        <v>121</v>
      </c>
      <c r="L340" s="65"/>
      <c r="M340" s="55">
        <f>INDEX(itemGPerQty, MATCH(K340, itemNames, 0))</f>
        <v>0</v>
      </c>
      <c r="N340" s="55">
        <f>INDEX(itemMlPerQty, MATCH(K340, itemNames, 0))</f>
        <v>0</v>
      </c>
      <c r="O340" s="55">
        <f t="shared" si="547"/>
        <v>0</v>
      </c>
      <c r="P340" s="55">
        <f t="shared" si="548"/>
        <v>0</v>
      </c>
      <c r="Q340" s="55">
        <f>MROUND(IF(AND(J340 = "", L340 = ""), I340 * recipe10Scale, IF(ISNA(CONVERT(O340, "kg", L340)), CONVERT(P340 * recipe10Scale, "l", L340), CONVERT(O340 * recipe10Scale, "kg", L340))), roundTo)</f>
        <v>1.25</v>
      </c>
      <c r="R340" s="56">
        <f t="shared" si="549"/>
        <v>0</v>
      </c>
      <c r="S340" s="56">
        <f t="shared" si="550"/>
        <v>0</v>
      </c>
      <c r="T340" s="55">
        <f t="shared" si="551"/>
        <v>1.25</v>
      </c>
      <c r="V340" s="52" t="b">
        <f>INDEX(itemPrepMethods, MATCH(K340, itemNames, 0))="chop"</f>
        <v>0</v>
      </c>
      <c r="W340" s="66" t="str">
        <f t="shared" si="552"/>
        <v/>
      </c>
      <c r="X340" s="67" t="str">
        <f t="shared" si="553"/>
        <v/>
      </c>
      <c r="Y340" s="67" t="str">
        <f t="shared" si="554"/>
        <v/>
      </c>
      <c r="Z340" s="68"/>
      <c r="AA340" s="52" t="b">
        <f>INDEX(itemPrepMethods, MATCH(K340, itemNames, 0))="soak"</f>
        <v>0</v>
      </c>
      <c r="AB340" s="67" t="str">
        <f t="shared" si="555"/>
        <v/>
      </c>
      <c r="AC340" s="67" t="str">
        <f t="shared" si="556"/>
        <v/>
      </c>
      <c r="AD340" s="67" t="str">
        <f t="shared" si="557"/>
        <v/>
      </c>
      <c r="AE340" s="67"/>
    </row>
    <row r="341" spans="1:31" x14ac:dyDescent="0.25">
      <c r="A341" s="80"/>
      <c r="B341" s="80"/>
      <c r="C341" s="80"/>
      <c r="D341" s="80"/>
      <c r="I341" s="55"/>
      <c r="L341" s="52"/>
      <c r="M341" s="52"/>
      <c r="N341" s="52"/>
      <c r="W341" s="66"/>
      <c r="X341" s="67"/>
      <c r="Y341" s="67"/>
      <c r="Z341" s="68"/>
      <c r="AB341" s="67"/>
      <c r="AC341" s="67"/>
      <c r="AD341" s="67"/>
      <c r="AE341" s="67"/>
    </row>
    <row r="342" spans="1:31" x14ac:dyDescent="0.25">
      <c r="A342" s="80" t="s">
        <v>370</v>
      </c>
      <c r="B342" s="80"/>
      <c r="C342" s="80"/>
      <c r="D342" s="80"/>
      <c r="I342" s="55"/>
      <c r="L342" s="52"/>
      <c r="M342" s="52"/>
      <c r="N342" s="52"/>
      <c r="W342" s="66"/>
      <c r="X342" s="67"/>
      <c r="Y342" s="67"/>
      <c r="Z342" s="68"/>
      <c r="AB342" s="67"/>
      <c r="AC342" s="67"/>
      <c r="AD342" s="67"/>
      <c r="AE342" s="67"/>
    </row>
    <row r="343" spans="1:31" x14ac:dyDescent="0.25">
      <c r="A343" s="80"/>
      <c r="B343" s="80"/>
      <c r="C343" s="80"/>
      <c r="D343" s="80"/>
      <c r="I343" s="55"/>
      <c r="L343" s="52"/>
      <c r="M343" s="52"/>
      <c r="N343" s="52"/>
      <c r="W343" s="66"/>
      <c r="X343" s="67"/>
      <c r="Y343" s="67"/>
      <c r="Z343" s="68"/>
      <c r="AB343" s="67"/>
      <c r="AC343" s="67"/>
      <c r="AD343" s="67"/>
      <c r="AE343" s="67"/>
    </row>
    <row r="344" spans="1:31" x14ac:dyDescent="0.25">
      <c r="A344" s="80" t="s">
        <v>221</v>
      </c>
      <c r="B344" s="80"/>
      <c r="C344" s="80"/>
      <c r="D344" s="80"/>
      <c r="I344" s="55"/>
      <c r="L344" s="52"/>
      <c r="M344" s="52"/>
      <c r="N344" s="52"/>
      <c r="W344" s="66"/>
      <c r="X344" s="67"/>
      <c r="Y344" s="67"/>
      <c r="Z344" s="68"/>
      <c r="AB344" s="67"/>
      <c r="AC344" s="67"/>
      <c r="AD344" s="67"/>
      <c r="AE344" s="67"/>
    </row>
    <row r="345" spans="1:31" x14ac:dyDescent="0.25">
      <c r="A345" s="48" t="s">
        <v>24</v>
      </c>
      <c r="B345" s="61">
        <f t="shared" ref="B345" si="562">Q345</f>
        <v>2</v>
      </c>
      <c r="C345" s="47" t="str">
        <f t="shared" ref="C345:C347" si="563">IF(L345="","",L345)</f>
        <v>cup</v>
      </c>
      <c r="D345" s="48" t="str">
        <f t="shared" ref="D345:D347" si="564">_xlfn.CONCAT(K345, U345)</f>
        <v>cashew nuts</v>
      </c>
      <c r="I345" s="72">
        <v>3</v>
      </c>
      <c r="J345" s="64" t="s">
        <v>18</v>
      </c>
      <c r="K345" s="64" t="s">
        <v>222</v>
      </c>
      <c r="L345" s="65" t="s">
        <v>18</v>
      </c>
      <c r="M345" s="55">
        <f>INDEX(itemGPerQty, MATCH(K345, itemNames, 0))</f>
        <v>0</v>
      </c>
      <c r="N345" s="55">
        <f>INDEX(itemMlPerQty, MATCH(K345, itemNames, 0))</f>
        <v>0</v>
      </c>
      <c r="O345" s="55">
        <f>IF(J345 = "", I345 * M345, IF(ISNA(CONVERT(I345, J345, "kg")), CONVERT(I345, J345, "l") * IF(N345 &lt;&gt; 0, M345 / N345, 0), CONVERT(I345, J345, "kg")))</f>
        <v>0</v>
      </c>
      <c r="P345" s="55">
        <f>IF(J345 = "", I345 * N345, IF(ISNA(CONVERT(I345, J345, "l")), CONVERT(I345, J345, "kg") * IF(M345 &lt;&gt; 0, N345 / M345, 0), CONVERT(I345, J345, "l")))</f>
        <v>0.70976470949999992</v>
      </c>
      <c r="Q345" s="55">
        <f>MROUND(IF(AND(J345 = "", L345 = ""), I345 * recipe10Scale, IF(ISNA(CONVERT(O345, "kg", L345)), CONVERT(P345 * recipe10Scale, "l", L345), CONVERT(O345 * recipe10Scale, "kg", L345))), roundTo)</f>
        <v>2</v>
      </c>
      <c r="R345" s="56">
        <f>IF(L345 = "", Q345 * M345, IF(ISNA(CONVERT(Q345, L345, "kg")), CONVERT(Q345, L345, "l") * IF(N345 &lt;&gt; 0, M345 / N345, 0), CONVERT(Q345, L345, "kg")))</f>
        <v>0</v>
      </c>
      <c r="S345" s="56">
        <f>IF(R345 = 0, IF(L345 = "", Q345 * N345, IF(ISNA(CONVERT(Q345, L345, "l")), CONVERT(Q345, L345, "kg") * IF(M345 &lt;&gt; 0, N345 / M345, 0), CONVERT(Q345, L345, "l"))), 0)</f>
        <v>0.47317647299999999</v>
      </c>
      <c r="T345" s="55">
        <f>IF(AND(R345 = 0, S345 = 0, J345 = "", L345 = ""), Q345, 0)</f>
        <v>0</v>
      </c>
      <c r="V345" s="52" t="b">
        <f>INDEX(itemPrepMethods, MATCH(K345, itemNames, 0))="chop"</f>
        <v>0</v>
      </c>
      <c r="W345" s="66" t="str">
        <f>IF(V345, Q345, "")</f>
        <v/>
      </c>
      <c r="X345" s="67" t="str">
        <f t="shared" ref="X345" si="565">IF(V345, IF(L345 = "", "", L345), "")</f>
        <v/>
      </c>
      <c r="Y345" s="67" t="str">
        <f>IF(V345, K345, "")</f>
        <v/>
      </c>
      <c r="Z345" s="68"/>
      <c r="AA345" s="52" t="b">
        <f>INDEX(itemPrepMethods, MATCH(K345, itemNames, 0))="soak"</f>
        <v>0</v>
      </c>
      <c r="AB345" s="67" t="str">
        <f>IF(AA345, Q345, "")</f>
        <v/>
      </c>
      <c r="AC345" s="67" t="str">
        <f>IF(AA345, IF(L345 = "", "", L345), "")</f>
        <v/>
      </c>
      <c r="AD345" s="67" t="str">
        <f>IF(AA345, K345, "")</f>
        <v/>
      </c>
      <c r="AE345" s="67"/>
    </row>
    <row r="346" spans="1:31" x14ac:dyDescent="0.25">
      <c r="A346" s="48" t="s">
        <v>24</v>
      </c>
      <c r="B346" s="61"/>
      <c r="C346" s="47" t="str">
        <f t="shared" si="563"/>
        <v/>
      </c>
      <c r="D346" s="48" t="str">
        <f t="shared" si="564"/>
        <v>grilled tofu</v>
      </c>
      <c r="I346" s="55"/>
      <c r="L346" s="52"/>
      <c r="M346" s="52"/>
      <c r="N346" s="52"/>
      <c r="O346" s="52"/>
      <c r="P346" s="52"/>
      <c r="Q346" s="52"/>
      <c r="R346" s="52"/>
      <c r="S346" s="52"/>
      <c r="T346" s="52"/>
      <c r="U346" s="52" t="s">
        <v>139</v>
      </c>
      <c r="W346" s="66"/>
      <c r="X346" s="67"/>
      <c r="Y346" s="67"/>
      <c r="Z346" s="68"/>
      <c r="AB346" s="67"/>
      <c r="AC346" s="67"/>
      <c r="AD346" s="67"/>
      <c r="AE346" s="67"/>
    </row>
    <row r="347" spans="1:31" x14ac:dyDescent="0.25">
      <c r="A347" s="48" t="s">
        <v>24</v>
      </c>
      <c r="B347" s="61"/>
      <c r="C347" s="47" t="str">
        <f t="shared" si="563"/>
        <v/>
      </c>
      <c r="D347" s="48" t="str">
        <f t="shared" si="564"/>
        <v>sprigs fresh corriander, for garnish</v>
      </c>
      <c r="I347" s="75"/>
      <c r="J347" s="70"/>
      <c r="K347" s="64" t="s">
        <v>96</v>
      </c>
      <c r="L347" s="70"/>
      <c r="M347" s="70"/>
      <c r="N347" s="70"/>
      <c r="O347" s="70"/>
      <c r="P347" s="70"/>
      <c r="U347" s="52" t="s">
        <v>279</v>
      </c>
      <c r="V347" s="52" t="b">
        <f>INDEX(itemPrepMethods, MATCH(K347, itemNames, 0))="chop"</f>
        <v>0</v>
      </c>
      <c r="W347" s="66" t="str">
        <f>IF(V347, Q347, "")</f>
        <v/>
      </c>
      <c r="X347" s="67" t="str">
        <f t="shared" ref="X347" si="566">IF(V347, IF(L347 = "", "", L347), "")</f>
        <v/>
      </c>
      <c r="Y347" s="67" t="str">
        <f>IF(V347, K347, "")</f>
        <v/>
      </c>
      <c r="Z347" s="68"/>
      <c r="AA347" s="52" t="b">
        <f>INDEX(itemPrepMethods, MATCH(K347, itemNames, 0))="soak"</f>
        <v>0</v>
      </c>
      <c r="AB347" s="67" t="str">
        <f>IF(AA347, Q347, "")</f>
        <v/>
      </c>
      <c r="AC347" s="67" t="str">
        <f>IF(AA347, IF(L347 = "", "", L347), "")</f>
        <v/>
      </c>
      <c r="AD347" s="67" t="str">
        <f>IF(AA347, K347, "")</f>
        <v/>
      </c>
      <c r="AE347" s="67"/>
    </row>
    <row r="348" spans="1:31" ht="15.75" x14ac:dyDescent="0.25">
      <c r="A348" s="81" t="s">
        <v>39</v>
      </c>
      <c r="B348" s="81"/>
      <c r="C348" s="81"/>
      <c r="D348" s="81"/>
      <c r="E348" s="51" t="s">
        <v>155</v>
      </c>
      <c r="F348" s="84" t="s">
        <v>223</v>
      </c>
      <c r="G348" s="84"/>
    </row>
    <row r="349" spans="1:31" ht="15.75" x14ac:dyDescent="0.25">
      <c r="A349" s="81" t="s">
        <v>46</v>
      </c>
      <c r="B349" s="81"/>
      <c r="C349" s="81"/>
      <c r="D349" s="81"/>
      <c r="E349" s="50" t="s">
        <v>62</v>
      </c>
      <c r="F349" s="55">
        <v>16</v>
      </c>
      <c r="G349" s="55"/>
      <c r="I349" s="75" t="s">
        <v>60</v>
      </c>
      <c r="J349" s="50" t="s">
        <v>61</v>
      </c>
      <c r="K349" s="50" t="s">
        <v>20</v>
      </c>
      <c r="L349" s="76" t="s">
        <v>59</v>
      </c>
      <c r="M349" s="75" t="s">
        <v>163</v>
      </c>
      <c r="N349" s="75" t="s">
        <v>164</v>
      </c>
      <c r="O349" s="75" t="s">
        <v>165</v>
      </c>
      <c r="P349" s="75" t="s">
        <v>166</v>
      </c>
      <c r="Q349" s="50" t="s">
        <v>259</v>
      </c>
      <c r="R349" s="77" t="s">
        <v>125</v>
      </c>
      <c r="S349" s="77" t="s">
        <v>126</v>
      </c>
      <c r="T349" s="75" t="s">
        <v>124</v>
      </c>
      <c r="U349" s="50" t="s">
        <v>25</v>
      </c>
    </row>
    <row r="350" spans="1:31" ht="15.75" thickBot="1" x14ac:dyDescent="0.3">
      <c r="A350" s="80"/>
      <c r="B350" s="80"/>
      <c r="C350" s="80"/>
      <c r="D350" s="80"/>
      <c r="E350" s="50" t="s">
        <v>63</v>
      </c>
      <c r="F350" s="55">
        <v>10</v>
      </c>
      <c r="G350" s="55"/>
      <c r="I350" s="75"/>
      <c r="J350" s="50"/>
      <c r="K350" s="50"/>
      <c r="L350" s="76"/>
      <c r="M350" s="75"/>
      <c r="N350" s="75"/>
      <c r="O350" s="75"/>
      <c r="P350" s="75"/>
      <c r="Q350" s="50"/>
      <c r="R350" s="77"/>
      <c r="S350" s="77"/>
      <c r="T350" s="75"/>
      <c r="U350" s="50"/>
    </row>
    <row r="351" spans="1:31" ht="15.75" thickBot="1" x14ac:dyDescent="0.3">
      <c r="A351" s="80" t="s">
        <v>203</v>
      </c>
      <c r="B351" s="80"/>
      <c r="C351" s="80"/>
      <c r="D351" s="80"/>
      <c r="E351" s="50" t="s">
        <v>19</v>
      </c>
      <c r="F351" s="59">
        <f>F350/F349</f>
        <v>0.625</v>
      </c>
      <c r="G351" s="60" t="s">
        <v>175</v>
      </c>
      <c r="I351" s="75"/>
      <c r="J351" s="50"/>
      <c r="K351" s="50"/>
      <c r="L351" s="76"/>
      <c r="M351" s="75"/>
      <c r="N351" s="75"/>
      <c r="O351" s="75"/>
      <c r="P351" s="75"/>
      <c r="Q351" s="50"/>
      <c r="R351" s="77"/>
      <c r="S351" s="77"/>
      <c r="T351" s="75"/>
      <c r="U351" s="50"/>
    </row>
    <row r="352" spans="1:31" x14ac:dyDescent="0.25">
      <c r="A352" s="80"/>
      <c r="B352" s="80"/>
      <c r="C352" s="80"/>
      <c r="D352" s="80"/>
      <c r="I352" s="55"/>
    </row>
    <row r="353" spans="1:31" x14ac:dyDescent="0.25">
      <c r="A353" s="80" t="s">
        <v>224</v>
      </c>
      <c r="B353" s="80"/>
      <c r="C353" s="80"/>
      <c r="D353" s="80"/>
      <c r="I353" s="55"/>
    </row>
    <row r="354" spans="1:31" x14ac:dyDescent="0.25">
      <c r="A354" s="48" t="s">
        <v>24</v>
      </c>
      <c r="B354" s="61">
        <f t="shared" ref="B354" si="567">Q354</f>
        <v>1.25</v>
      </c>
      <c r="C354" s="47" t="str">
        <f t="shared" ref="C354" si="568">IF(L354="","",L354)</f>
        <v>cup</v>
      </c>
      <c r="D354" s="48" t="str">
        <f t="shared" ref="D354" si="569">_xlfn.CONCAT(K354, U354)</f>
        <v>split peas. Soaked by Tenzo the night before. Rinse and drain first</v>
      </c>
      <c r="I354" s="72">
        <v>2</v>
      </c>
      <c r="J354" s="64" t="s">
        <v>18</v>
      </c>
      <c r="K354" s="64" t="s">
        <v>8</v>
      </c>
      <c r="L354" s="65" t="s">
        <v>18</v>
      </c>
      <c r="M354" s="55">
        <f>INDEX(itemGPerQty, MATCH(K354, itemNames, 0))</f>
        <v>0.84699999999999998</v>
      </c>
      <c r="N354" s="55">
        <f>INDEX(itemMlPerQty, MATCH(K354, itemNames, 0))</f>
        <v>0.946353</v>
      </c>
      <c r="O354" s="55">
        <f>IF(J354 = "", I354 * M354, IF(ISNA(CONVERT(I354, J354, "kg")), CONVERT(I354, J354, "l") * IF(N354 &lt;&gt; 0, M354 / N354, 0), CONVERT(I354, J354, "kg")))</f>
        <v>0.4234999758345987</v>
      </c>
      <c r="P354" s="55">
        <f>IF(J354 = "", I354 * N354, IF(ISNA(CONVERT(I354, J354, "l")), CONVERT(I354, J354, "kg") * IF(M354 &lt;&gt; 0, N354 / M354, 0), CONVERT(I354, J354, "l")))</f>
        <v>0.47317647299999999</v>
      </c>
      <c r="Q354" s="55">
        <f>MROUND(IF(AND(J354 = "", L354 = ""), I354 * recipe11Scale, IF(ISNA(CONVERT(O354, "kg", L354)), CONVERT(P354 * recipe11Scale, "l", L354), CONVERT(O354 * recipe11Scale, "kg", L354))), roundTo)</f>
        <v>1.25</v>
      </c>
      <c r="R354" s="56">
        <f>IF(L354 = "", Q354 * M354, IF(ISNA(CONVERT(Q354, L354, "kg")), CONVERT(Q354, L354, "l") * IF(N354 &lt;&gt; 0, M354 / N354, 0), CONVERT(Q354, L354, "kg")))</f>
        <v>0.26468748489662419</v>
      </c>
      <c r="S354" s="56">
        <f>IF(R354 = 0, IF(L354 = "", Q354 * N354, IF(ISNA(CONVERT(Q354, L354, "l")), CONVERT(Q354, L354, "kg") * IF(M354 &lt;&gt; 0, N354 / M354, 0), CONVERT(Q354, L354, "l"))), 0)</f>
        <v>0</v>
      </c>
      <c r="T354" s="55">
        <f>IF(AND(R354 = 0, S354 = 0, J354 = "", L354 = ""), Q354, 0)</f>
        <v>0</v>
      </c>
      <c r="U354" s="52" t="s">
        <v>307</v>
      </c>
      <c r="V354" s="52" t="b">
        <f>INDEX(itemPrepMethods, MATCH(K354, itemNames, 0))="chop"</f>
        <v>0</v>
      </c>
      <c r="W354" s="66" t="str">
        <f>IF(V354, Q354, "")</f>
        <v/>
      </c>
      <c r="X354" s="67" t="str">
        <f t="shared" ref="X354" si="570">IF(V354, IF(L354 = "", "", L354), "")</f>
        <v/>
      </c>
      <c r="Y354" s="67" t="str">
        <f>IF(V354, K354, "")</f>
        <v/>
      </c>
      <c r="Z354" s="68"/>
      <c r="AA354" s="52" t="b">
        <f>INDEX(itemPrepMethods, MATCH(K354, itemNames, 0))="soak"</f>
        <v>1</v>
      </c>
      <c r="AB354" s="67">
        <f>IF(AA354, Q354, "")</f>
        <v>1.25</v>
      </c>
      <c r="AC354" s="67" t="str">
        <f>IF(AA354, IF(L354 = "", "", L354), "")</f>
        <v>cup</v>
      </c>
      <c r="AD354" s="67" t="str">
        <f>IF(AA354, K354, "")</f>
        <v>split peas</v>
      </c>
      <c r="AE354" s="67"/>
    </row>
    <row r="355" spans="1:31" x14ac:dyDescent="0.25">
      <c r="A355" s="80"/>
      <c r="B355" s="80"/>
      <c r="C355" s="80"/>
      <c r="D355" s="80"/>
      <c r="I355" s="55"/>
      <c r="W355" s="66"/>
      <c r="X355" s="67"/>
      <c r="Y355" s="67"/>
      <c r="Z355" s="68"/>
      <c r="AB355" s="67"/>
      <c r="AC355" s="67"/>
      <c r="AD355" s="67"/>
      <c r="AE355" s="67"/>
    </row>
    <row r="356" spans="1:31" x14ac:dyDescent="0.25">
      <c r="A356" s="80" t="s">
        <v>369</v>
      </c>
      <c r="B356" s="80"/>
      <c r="C356" s="80"/>
      <c r="D356" s="80"/>
      <c r="I356" s="55"/>
      <c r="W356" s="66"/>
      <c r="X356" s="67"/>
      <c r="Y356" s="67"/>
      <c r="Z356" s="68"/>
      <c r="AB356" s="67"/>
      <c r="AC356" s="67"/>
      <c r="AD356" s="67"/>
      <c r="AE356" s="67"/>
    </row>
    <row r="357" spans="1:31" x14ac:dyDescent="0.25">
      <c r="A357" s="48" t="s">
        <v>24</v>
      </c>
      <c r="B357" s="61">
        <f t="shared" ref="B357" si="571">Q357</f>
        <v>6.25</v>
      </c>
      <c r="C357" s="47" t="str">
        <f t="shared" ref="C357" si="572">IF(L357="","",L357)</f>
        <v>tbs</v>
      </c>
      <c r="D357" s="48" t="str">
        <f t="shared" ref="D357:D361" si="573">_xlfn.CONCAT(K357, U357)</f>
        <v>oil</v>
      </c>
      <c r="I357" s="72">
        <v>10</v>
      </c>
      <c r="J357" s="64" t="s">
        <v>17</v>
      </c>
      <c r="K357" s="64" t="s">
        <v>49</v>
      </c>
      <c r="L357" s="65" t="s">
        <v>17</v>
      </c>
      <c r="M357" s="55">
        <f t="shared" ref="M357:M361" si="574">INDEX(itemGPerQty, MATCH(K357, itemNames, 0))</f>
        <v>0</v>
      </c>
      <c r="N357" s="55">
        <f t="shared" ref="N357:N361" si="575">INDEX(itemMlPerQty, MATCH(K357, itemNames, 0))</f>
        <v>0</v>
      </c>
      <c r="O357" s="55">
        <f t="shared" ref="O357:O361" si="576">IF(J357 = "", I357 * M357, IF(ISNA(CONVERT(I357, J357, "kg")), CONVERT(I357, J357, "l") * IF(N357 &lt;&gt; 0, M357 / N357, 0), CONVERT(I357, J357, "kg")))</f>
        <v>0</v>
      </c>
      <c r="P357" s="55">
        <f t="shared" ref="P357:P361" si="577">IF(J357 = "", I357 * N357, IF(ISNA(CONVERT(I357, J357, "l")), CONVERT(I357, J357, "kg") * IF(M357 &lt;&gt; 0, N357 / M357, 0), CONVERT(I357, J357, "l")))</f>
        <v>0.1478676478125</v>
      </c>
      <c r="Q357" s="55">
        <f>MROUND(IF(AND(J357 = "", L357 = ""), I357 * recipe11Scale, IF(ISNA(CONVERT(O357, "kg", L357)), CONVERT(P357 * recipe11Scale, "l", L357), CONVERT(O357 * recipe11Scale, "kg", L357))), roundTo)</f>
        <v>6.25</v>
      </c>
      <c r="R357" s="56">
        <f t="shared" ref="R357:R361" si="578">IF(L357 = "", Q357 * M357, IF(ISNA(CONVERT(Q357, L357, "kg")), CONVERT(Q357, L357, "l") * IF(N357 &lt;&gt; 0, M357 / N357, 0), CONVERT(Q357, L357, "kg")))</f>
        <v>0</v>
      </c>
      <c r="S357" s="56">
        <f t="shared" ref="S357:S361" si="579">IF(R357 = 0, IF(L357 = "", Q357 * N357, IF(ISNA(CONVERT(Q357, L357, "l")), CONVERT(Q357, L357, "kg") * IF(M357 &lt;&gt; 0, N357 / M357, 0), CONVERT(Q357, L357, "l"))), 0)</f>
        <v>9.2417279882812495E-2</v>
      </c>
      <c r="T357" s="55">
        <f t="shared" ref="T357:T361" si="580">IF(AND(R357 = 0, S357 = 0, J357 = "", L357 = ""), Q357, 0)</f>
        <v>0</v>
      </c>
      <c r="V357" s="52" t="b">
        <f>INDEX(itemPrepMethods, MATCH(K357, itemNames, 0))="chop"</f>
        <v>0</v>
      </c>
      <c r="W357" s="66" t="str">
        <f t="shared" ref="W357:W361" si="581">IF(V357, Q357, "")</f>
        <v/>
      </c>
      <c r="X357" s="67" t="str">
        <f t="shared" ref="X357:X361" si="582">IF(V357, IF(L357 = "", "", L357), "")</f>
        <v/>
      </c>
      <c r="Y357" s="67" t="str">
        <f t="shared" ref="Y357:Y361" si="583">IF(V357, K357, "")</f>
        <v/>
      </c>
      <c r="Z357" s="68"/>
      <c r="AA357" s="52" t="b">
        <f>INDEX(itemPrepMethods, MATCH(K357, itemNames, 0))="soak"</f>
        <v>0</v>
      </c>
      <c r="AB357" s="67" t="str">
        <f t="shared" ref="AB357:AB361" si="584">IF(AA357, Q357, "")</f>
        <v/>
      </c>
      <c r="AC357" s="67" t="str">
        <f t="shared" ref="AC357:AC361" si="585">IF(AA357, IF(L357 = "", "", L357), "")</f>
        <v/>
      </c>
      <c r="AD357" s="67" t="str">
        <f t="shared" ref="AD357:AD361" si="586">IF(AA357, K357, "")</f>
        <v/>
      </c>
      <c r="AE357" s="67"/>
    </row>
    <row r="358" spans="1:31" x14ac:dyDescent="0.25">
      <c r="A358" s="48" t="s">
        <v>24</v>
      </c>
      <c r="B358" s="61">
        <f t="shared" ref="B358:B361" si="587">Q358</f>
        <v>5</v>
      </c>
      <c r="C358" s="47" t="str">
        <f t="shared" ref="C358:C361" si="588">IF(L358="","",L358)</f>
        <v/>
      </c>
      <c r="D358" s="48" t="str">
        <f t="shared" si="573"/>
        <v>garlic cloves. Remove from oil once cooked</v>
      </c>
      <c r="I358" s="72">
        <v>8</v>
      </c>
      <c r="J358" s="64"/>
      <c r="K358" s="64" t="s">
        <v>9</v>
      </c>
      <c r="L358" s="65"/>
      <c r="M358" s="55">
        <f t="shared" si="574"/>
        <v>0</v>
      </c>
      <c r="N358" s="55">
        <f t="shared" si="575"/>
        <v>0</v>
      </c>
      <c r="O358" s="55">
        <f t="shared" si="576"/>
        <v>0</v>
      </c>
      <c r="P358" s="55">
        <f t="shared" si="577"/>
        <v>0</v>
      </c>
      <c r="Q358" s="55">
        <f>MROUND(IF(AND(J358 = "", L358 = ""), I358 * recipe11Scale, IF(ISNA(CONVERT(O358, "kg", L358)), CONVERT(P358 * recipe11Scale, "l", L358), CONVERT(O358 * recipe11Scale, "kg", L358))), roundTo)</f>
        <v>5</v>
      </c>
      <c r="R358" s="56">
        <f t="shared" si="578"/>
        <v>0</v>
      </c>
      <c r="S358" s="56">
        <f t="shared" si="579"/>
        <v>0</v>
      </c>
      <c r="T358" s="55">
        <f t="shared" si="580"/>
        <v>5</v>
      </c>
      <c r="U358" s="52" t="s">
        <v>305</v>
      </c>
      <c r="V358" s="52" t="b">
        <f>INDEX(itemPrepMethods, MATCH(K358, itemNames, 0))="chop"</f>
        <v>0</v>
      </c>
      <c r="W358" s="66" t="str">
        <f t="shared" si="581"/>
        <v/>
      </c>
      <c r="X358" s="67" t="str">
        <f t="shared" si="582"/>
        <v/>
      </c>
      <c r="Y358" s="67" t="str">
        <f t="shared" si="583"/>
        <v/>
      </c>
      <c r="Z358" s="68"/>
      <c r="AA358" s="52" t="b">
        <f>INDEX(itemPrepMethods, MATCH(K358, itemNames, 0))="soak"</f>
        <v>0</v>
      </c>
      <c r="AB358" s="67" t="str">
        <f t="shared" si="584"/>
        <v/>
      </c>
      <c r="AC358" s="67" t="str">
        <f t="shared" si="585"/>
        <v/>
      </c>
      <c r="AD358" s="67" t="str">
        <f t="shared" si="586"/>
        <v/>
      </c>
      <c r="AE358" s="67"/>
    </row>
    <row r="359" spans="1:31" x14ac:dyDescent="0.25">
      <c r="A359" s="48" t="s">
        <v>24</v>
      </c>
      <c r="B359" s="61">
        <f t="shared" si="587"/>
        <v>1.25</v>
      </c>
      <c r="C359" s="47" t="str">
        <f t="shared" si="588"/>
        <v>tbs</v>
      </c>
      <c r="D359" s="48" t="str">
        <f t="shared" si="573"/>
        <v>ground tumeric</v>
      </c>
      <c r="I359" s="72">
        <v>2</v>
      </c>
      <c r="J359" s="64" t="s">
        <v>17</v>
      </c>
      <c r="K359" s="64" t="s">
        <v>15</v>
      </c>
      <c r="L359" s="65" t="s">
        <v>17</v>
      </c>
      <c r="M359" s="55">
        <f t="shared" si="574"/>
        <v>1.4E-2</v>
      </c>
      <c r="N359" s="55">
        <f t="shared" si="575"/>
        <v>2.2180100000000001E-2</v>
      </c>
      <c r="O359" s="55">
        <f t="shared" si="576"/>
        <v>1.8666706366292307E-2</v>
      </c>
      <c r="P359" s="55">
        <f t="shared" si="577"/>
        <v>2.9573529562499999E-2</v>
      </c>
      <c r="Q359" s="55">
        <f>MROUND(IF(AND(J359 = "", L359 = ""), I359 * recipe11Scale, IF(ISNA(CONVERT(O359, "kg", L359)), CONVERT(P359 * recipe11Scale, "l", L359), CONVERT(O359 * recipe11Scale, "kg", L359))), roundTo)</f>
        <v>1.25</v>
      </c>
      <c r="R359" s="56">
        <f t="shared" si="578"/>
        <v>1.1666691478932692E-2</v>
      </c>
      <c r="S359" s="56">
        <f t="shared" si="579"/>
        <v>0</v>
      </c>
      <c r="T359" s="55">
        <f t="shared" si="580"/>
        <v>0</v>
      </c>
      <c r="V359" s="52" t="b">
        <f>INDEX(itemPrepMethods, MATCH(K359, itemNames, 0))="chop"</f>
        <v>0</v>
      </c>
      <c r="W359" s="66" t="str">
        <f t="shared" si="581"/>
        <v/>
      </c>
      <c r="X359" s="67" t="str">
        <f t="shared" si="582"/>
        <v/>
      </c>
      <c r="Y359" s="67" t="str">
        <f t="shared" si="583"/>
        <v/>
      </c>
      <c r="Z359" s="68"/>
      <c r="AA359" s="52" t="b">
        <f>INDEX(itemPrepMethods, MATCH(K359, itemNames, 0))="soak"</f>
        <v>0</v>
      </c>
      <c r="AB359" s="67" t="str">
        <f t="shared" si="584"/>
        <v/>
      </c>
      <c r="AC359" s="67" t="str">
        <f t="shared" si="585"/>
        <v/>
      </c>
      <c r="AD359" s="67" t="str">
        <f t="shared" si="586"/>
        <v/>
      </c>
      <c r="AE359" s="67"/>
    </row>
    <row r="360" spans="1:31" x14ac:dyDescent="0.25">
      <c r="A360" s="48" t="s">
        <v>24</v>
      </c>
      <c r="B360" s="61">
        <f t="shared" si="587"/>
        <v>0.75</v>
      </c>
      <c r="C360" s="47" t="str">
        <f t="shared" si="588"/>
        <v>tbs</v>
      </c>
      <c r="D360" s="48" t="str">
        <f t="shared" si="573"/>
        <v>cinnamon</v>
      </c>
      <c r="I360" s="72">
        <v>1</v>
      </c>
      <c r="J360" s="64" t="s">
        <v>17</v>
      </c>
      <c r="K360" s="64" t="s">
        <v>116</v>
      </c>
      <c r="L360" s="65" t="s">
        <v>17</v>
      </c>
      <c r="M360" s="55">
        <f t="shared" si="574"/>
        <v>1.0999999999999999E-2</v>
      </c>
      <c r="N360" s="55">
        <f t="shared" si="575"/>
        <v>2.2180100000000001E-2</v>
      </c>
      <c r="O360" s="55">
        <f t="shared" si="576"/>
        <v>7.3333489296148338E-3</v>
      </c>
      <c r="P360" s="55">
        <f t="shared" si="577"/>
        <v>1.478676478125E-2</v>
      </c>
      <c r="Q360" s="55">
        <f>MROUND(IF(AND(J360 = "", L360 = ""), I360 * recipe11Scale, IF(ISNA(CONVERT(O360, "kg", L360)), CONVERT(P360 * recipe11Scale, "l", L360), CONVERT(O360 * recipe11Scale, "kg", L360))), roundTo)</f>
        <v>0.75</v>
      </c>
      <c r="R360" s="56">
        <f t="shared" si="578"/>
        <v>5.5000116972111247E-3</v>
      </c>
      <c r="S360" s="56">
        <f t="shared" si="579"/>
        <v>0</v>
      </c>
      <c r="T360" s="55">
        <f t="shared" si="580"/>
        <v>0</v>
      </c>
      <c r="V360" s="52" t="b">
        <f>INDEX(itemPrepMethods, MATCH(K360, itemNames, 0))="chop"</f>
        <v>0</v>
      </c>
      <c r="W360" s="66" t="str">
        <f t="shared" si="581"/>
        <v/>
      </c>
      <c r="X360" s="67" t="str">
        <f t="shared" si="582"/>
        <v/>
      </c>
      <c r="Y360" s="67" t="str">
        <f t="shared" si="583"/>
        <v/>
      </c>
      <c r="Z360" s="68"/>
      <c r="AA360" s="52" t="b">
        <f>INDEX(itemPrepMethods, MATCH(K360, itemNames, 0))="soak"</f>
        <v>0</v>
      </c>
      <c r="AB360" s="67" t="str">
        <f t="shared" si="584"/>
        <v/>
      </c>
      <c r="AC360" s="67" t="str">
        <f t="shared" si="585"/>
        <v/>
      </c>
      <c r="AD360" s="67" t="str">
        <f t="shared" si="586"/>
        <v/>
      </c>
      <c r="AE360" s="67"/>
    </row>
    <row r="361" spans="1:31" x14ac:dyDescent="0.25">
      <c r="A361" s="48" t="s">
        <v>24</v>
      </c>
      <c r="B361" s="61">
        <f t="shared" si="587"/>
        <v>4.5</v>
      </c>
      <c r="C361" s="47" t="str">
        <f t="shared" si="588"/>
        <v>tbs</v>
      </c>
      <c r="D361" s="48" t="str">
        <f t="shared" si="573"/>
        <v>minced fresh ginger</v>
      </c>
      <c r="I361" s="72">
        <v>7</v>
      </c>
      <c r="J361" s="64" t="s">
        <v>17</v>
      </c>
      <c r="K361" s="64" t="s">
        <v>293</v>
      </c>
      <c r="L361" s="65" t="s">
        <v>17</v>
      </c>
      <c r="M361" s="55">
        <f t="shared" si="574"/>
        <v>0</v>
      </c>
      <c r="N361" s="55">
        <f t="shared" si="575"/>
        <v>0</v>
      </c>
      <c r="O361" s="55">
        <f t="shared" si="576"/>
        <v>0</v>
      </c>
      <c r="P361" s="55">
        <f t="shared" si="577"/>
        <v>0.10350735346874999</v>
      </c>
      <c r="Q361" s="55">
        <f>MROUND(IF(AND(J361 = "", L361 = ""), I361 * recipe11Scale, IF(ISNA(CONVERT(O361, "kg", L361)), CONVERT(P361 * recipe11Scale, "l", L361), CONVERT(O361 * recipe11Scale, "kg", L361))), roundTo)</f>
        <v>4.5</v>
      </c>
      <c r="R361" s="56">
        <f t="shared" si="578"/>
        <v>0</v>
      </c>
      <c r="S361" s="56">
        <f t="shared" si="579"/>
        <v>6.6540441515624993E-2</v>
      </c>
      <c r="T361" s="55">
        <f t="shared" si="580"/>
        <v>0</v>
      </c>
      <c r="V361" s="52" t="b">
        <f>INDEX(itemPrepMethods, MATCH(K361, itemNames, 0))="chop"</f>
        <v>1</v>
      </c>
      <c r="W361" s="66">
        <f t="shared" si="581"/>
        <v>4.5</v>
      </c>
      <c r="X361" s="67" t="str">
        <f t="shared" si="582"/>
        <v>tbs</v>
      </c>
      <c r="Y361" s="67" t="str">
        <f t="shared" si="583"/>
        <v>minced fresh ginger</v>
      </c>
      <c r="Z361" s="68"/>
      <c r="AA361" s="52" t="b">
        <f>INDEX(itemPrepMethods, MATCH(K361, itemNames, 0))="soak"</f>
        <v>0</v>
      </c>
      <c r="AB361" s="67" t="str">
        <f t="shared" si="584"/>
        <v/>
      </c>
      <c r="AC361" s="67" t="str">
        <f t="shared" si="585"/>
        <v/>
      </c>
      <c r="AD361" s="67" t="str">
        <f t="shared" si="586"/>
        <v/>
      </c>
      <c r="AE361" s="67"/>
    </row>
    <row r="362" spans="1:31" x14ac:dyDescent="0.25">
      <c r="A362" s="80"/>
      <c r="B362" s="80"/>
      <c r="C362" s="80"/>
      <c r="D362" s="80"/>
      <c r="I362" s="52"/>
      <c r="L362" s="52"/>
      <c r="M362" s="52"/>
      <c r="N362" s="52"/>
      <c r="O362" s="52"/>
      <c r="P362" s="52"/>
      <c r="Q362" s="52"/>
      <c r="R362" s="52"/>
      <c r="S362" s="52"/>
      <c r="T362" s="52"/>
      <c r="W362" s="66"/>
      <c r="X362" s="67"/>
      <c r="Y362" s="67"/>
      <c r="Z362" s="68"/>
      <c r="AB362" s="67"/>
      <c r="AC362" s="67"/>
      <c r="AD362" s="67"/>
      <c r="AE362" s="67"/>
    </row>
    <row r="363" spans="1:31" x14ac:dyDescent="0.25">
      <c r="A363" s="80" t="s">
        <v>229</v>
      </c>
      <c r="B363" s="80"/>
      <c r="C363" s="80"/>
      <c r="D363" s="80"/>
      <c r="I363" s="52"/>
      <c r="L363" s="52"/>
      <c r="M363" s="52"/>
      <c r="N363" s="52"/>
      <c r="O363" s="52"/>
      <c r="P363" s="52"/>
      <c r="Q363" s="52"/>
      <c r="R363" s="52"/>
      <c r="S363" s="52"/>
      <c r="T363" s="52"/>
      <c r="W363" s="66"/>
      <c r="X363" s="67"/>
      <c r="Y363" s="67"/>
      <c r="Z363" s="68"/>
      <c r="AB363" s="67"/>
      <c r="AC363" s="67"/>
      <c r="AD363" s="67"/>
      <c r="AE363" s="67"/>
    </row>
    <row r="364" spans="1:31" x14ac:dyDescent="0.25">
      <c r="A364" s="48" t="s">
        <v>24</v>
      </c>
      <c r="B364" s="61">
        <f t="shared" ref="B364:B366" si="589">Q364</f>
        <v>1.25</v>
      </c>
      <c r="C364" s="47" t="str">
        <f t="shared" ref="C364:C366" si="590">IF(L364="","",L364)</f>
        <v>l</v>
      </c>
      <c r="D364" s="48" t="str">
        <f t="shared" ref="D364:D367" si="591">_xlfn.CONCAT(K364, U364)</f>
        <v>water. This soup is thick so DON'T ADD TOO MUCH</v>
      </c>
      <c r="I364" s="72">
        <v>2</v>
      </c>
      <c r="J364" s="64" t="s">
        <v>64</v>
      </c>
      <c r="K364" s="64" t="s">
        <v>51</v>
      </c>
      <c r="L364" s="65" t="s">
        <v>64</v>
      </c>
      <c r="M364" s="55">
        <f>INDEX(itemGPerQty, MATCH(K364, itemNames, 0))</f>
        <v>1</v>
      </c>
      <c r="N364" s="55">
        <f>INDEX(itemMlPerQty, MATCH(K364, itemNames, 0))</f>
        <v>1</v>
      </c>
      <c r="O364" s="55">
        <f t="shared" ref="O364:O367" si="592">IF(J364 = "", I364 * M364, IF(ISNA(CONVERT(I364, J364, "kg")), CONVERT(I364, J364, "l") * IF(N364 &lt;&gt; 0, M364 / N364, 0), CONVERT(I364, J364, "kg")))</f>
        <v>2</v>
      </c>
      <c r="P364" s="55">
        <f t="shared" ref="P364:P367" si="593">IF(J364 = "", I364 * N364, IF(ISNA(CONVERT(I364, J364, "l")), CONVERT(I364, J364, "kg") * IF(M364 &lt;&gt; 0, N364 / M364, 0), CONVERT(I364, J364, "l")))</f>
        <v>2</v>
      </c>
      <c r="Q364" s="55">
        <f>MROUND(IF(AND(J364 = "", L364 = ""), I364 * recipe11Scale, IF(ISNA(CONVERT(O364, "kg", L364)), CONVERT(P364 * recipe11Scale, "l", L364), CONVERT(O364 * recipe11Scale, "kg", L364))), roundTo)</f>
        <v>1.25</v>
      </c>
      <c r="R364" s="56">
        <f t="shared" ref="R364:R367" si="594">IF(L364 = "", Q364 * M364, IF(ISNA(CONVERT(Q364, L364, "kg")), CONVERT(Q364, L364, "l") * IF(N364 &lt;&gt; 0, M364 / N364, 0), CONVERT(Q364, L364, "kg")))</f>
        <v>1.25</v>
      </c>
      <c r="S364" s="56">
        <f t="shared" ref="S364:S367" si="595">IF(R364 = 0, IF(L364 = "", Q364 * N364, IF(ISNA(CONVERT(Q364, L364, "l")), CONVERT(Q364, L364, "kg") * IF(M364 &lt;&gt; 0, N364 / M364, 0), CONVERT(Q364, L364, "l"))), 0)</f>
        <v>0</v>
      </c>
      <c r="T364" s="55">
        <f t="shared" ref="T364:T367" si="596">IF(AND(R364 = 0, S364 = 0, J364 = "", L364 = ""), Q364, 0)</f>
        <v>0</v>
      </c>
      <c r="U364" s="52" t="s">
        <v>368</v>
      </c>
      <c r="V364" s="52" t="b">
        <f>INDEX(itemPrepMethods, MATCH(K364, itemNames, 0))="chop"</f>
        <v>0</v>
      </c>
      <c r="W364" s="66" t="str">
        <f t="shared" ref="W364:W367" si="597">IF(V364, Q364, "")</f>
        <v/>
      </c>
      <c r="X364" s="67" t="str">
        <f t="shared" ref="X364:X367" si="598">IF(V364, IF(L364 = "", "", L364), "")</f>
        <v/>
      </c>
      <c r="Y364" s="67" t="str">
        <f t="shared" ref="Y364:Y367" si="599">IF(V364, K364, "")</f>
        <v/>
      </c>
      <c r="Z364" s="68"/>
      <c r="AA364" s="52" t="b">
        <f>INDEX(itemPrepMethods, MATCH(K364, itemNames, 0))="soak"</f>
        <v>0</v>
      </c>
      <c r="AB364" s="67" t="str">
        <f t="shared" ref="AB364:AB367" si="600">IF(AA364, Q364, "")</f>
        <v/>
      </c>
      <c r="AC364" s="67" t="str">
        <f t="shared" ref="AC364:AC367" si="601">IF(AA364, IF(L364 = "", "", L364), "")</f>
        <v/>
      </c>
      <c r="AD364" s="67" t="str">
        <f t="shared" ref="AD364:AD367" si="602">IF(AA364, K364, "")</f>
        <v/>
      </c>
      <c r="AE364" s="67"/>
    </row>
    <row r="365" spans="1:31" x14ac:dyDescent="0.25">
      <c r="A365" s="48" t="s">
        <v>24</v>
      </c>
      <c r="B365" s="61">
        <f t="shared" si="589"/>
        <v>5</v>
      </c>
      <c r="C365" s="47" t="str">
        <f t="shared" si="590"/>
        <v/>
      </c>
      <c r="D365" s="48" t="str">
        <f t="shared" si="591"/>
        <v>chopped potatoes</v>
      </c>
      <c r="I365" s="72">
        <v>8</v>
      </c>
      <c r="J365" s="64"/>
      <c r="K365" s="64" t="s">
        <v>4</v>
      </c>
      <c r="L365" s="65"/>
      <c r="M365" s="55">
        <f>INDEX(itemGPerQty, MATCH(K365, itemNames, 0))</f>
        <v>0.22500000000000001</v>
      </c>
      <c r="N365" s="55">
        <f>INDEX(itemMlPerQty, MATCH(K365, itemNames, 0))</f>
        <v>0.33750000000000002</v>
      </c>
      <c r="O365" s="55">
        <f t="shared" si="592"/>
        <v>1.8</v>
      </c>
      <c r="P365" s="55">
        <f t="shared" si="593"/>
        <v>2.7</v>
      </c>
      <c r="Q365" s="55">
        <f>MROUND(IF(AND(J365 = "", L365 = ""), I365 * recipe11Scale, IF(ISNA(CONVERT(O365, "kg", L365)), CONVERT(P365 * recipe11Scale, "l", L365), CONVERT(O365 * recipe11Scale, "kg", L365))), roundTo)</f>
        <v>5</v>
      </c>
      <c r="R365" s="56">
        <f t="shared" si="594"/>
        <v>1.125</v>
      </c>
      <c r="S365" s="56">
        <f t="shared" si="595"/>
        <v>0</v>
      </c>
      <c r="T365" s="55">
        <f t="shared" si="596"/>
        <v>0</v>
      </c>
      <c r="V365" s="52" t="b">
        <f>INDEX(itemPrepMethods, MATCH(K365, itemNames, 0))="chop"</f>
        <v>1</v>
      </c>
      <c r="W365" s="66">
        <f t="shared" si="597"/>
        <v>5</v>
      </c>
      <c r="X365" s="67" t="str">
        <f t="shared" si="598"/>
        <v/>
      </c>
      <c r="Y365" s="67" t="str">
        <f t="shared" si="599"/>
        <v>chopped potatoes</v>
      </c>
      <c r="Z365" s="68"/>
      <c r="AA365" s="52" t="b">
        <f>INDEX(itemPrepMethods, MATCH(K365, itemNames, 0))="soak"</f>
        <v>0</v>
      </c>
      <c r="AB365" s="67" t="str">
        <f t="shared" si="600"/>
        <v/>
      </c>
      <c r="AC365" s="67" t="str">
        <f t="shared" si="601"/>
        <v/>
      </c>
      <c r="AD365" s="67" t="str">
        <f t="shared" si="602"/>
        <v/>
      </c>
      <c r="AE365" s="67"/>
    </row>
    <row r="366" spans="1:31" x14ac:dyDescent="0.25">
      <c r="A366" s="48" t="s">
        <v>24</v>
      </c>
      <c r="B366" s="61">
        <f t="shared" si="589"/>
        <v>7</v>
      </c>
      <c r="C366" s="47" t="str">
        <f t="shared" si="590"/>
        <v/>
      </c>
      <c r="D366" s="48" t="str">
        <f t="shared" si="591"/>
        <v>chopped celery stalks</v>
      </c>
      <c r="I366" s="72">
        <v>11</v>
      </c>
      <c r="J366" s="64"/>
      <c r="K366" s="64" t="s">
        <v>188</v>
      </c>
      <c r="L366" s="65"/>
      <c r="M366" s="55">
        <f>INDEX(itemGPerQty, MATCH(K366, itemNames, 0))</f>
        <v>0</v>
      </c>
      <c r="N366" s="55">
        <f>INDEX(itemMlPerQty, MATCH(K366, itemNames, 0))</f>
        <v>0</v>
      </c>
      <c r="O366" s="55">
        <f t="shared" si="592"/>
        <v>0</v>
      </c>
      <c r="P366" s="55">
        <f t="shared" si="593"/>
        <v>0</v>
      </c>
      <c r="Q366" s="55">
        <f>MROUND(IF(AND(J366 = "", L366 = ""), I366 * recipe11Scale, IF(ISNA(CONVERT(O366, "kg", L366)), CONVERT(P366 * recipe11Scale, "l", L366), CONVERT(O366 * recipe11Scale, "kg", L366))), roundTo)</f>
        <v>7</v>
      </c>
      <c r="R366" s="56">
        <f t="shared" si="594"/>
        <v>0</v>
      </c>
      <c r="S366" s="56">
        <f t="shared" si="595"/>
        <v>0</v>
      </c>
      <c r="T366" s="55">
        <f t="shared" si="596"/>
        <v>7</v>
      </c>
      <c r="V366" s="52" t="b">
        <f>INDEX(itemPrepMethods, MATCH(K366, itemNames, 0))="chop"</f>
        <v>1</v>
      </c>
      <c r="W366" s="66">
        <f t="shared" si="597"/>
        <v>7</v>
      </c>
      <c r="X366" s="67" t="str">
        <f t="shared" si="598"/>
        <v/>
      </c>
      <c r="Y366" s="67" t="str">
        <f t="shared" si="599"/>
        <v>chopped celery stalks</v>
      </c>
      <c r="Z366" s="68"/>
      <c r="AA366" s="52" t="b">
        <f>INDEX(itemPrepMethods, MATCH(K366, itemNames, 0))="soak"</f>
        <v>0</v>
      </c>
      <c r="AB366" s="67" t="str">
        <f t="shared" si="600"/>
        <v/>
      </c>
      <c r="AC366" s="67" t="str">
        <f t="shared" si="601"/>
        <v/>
      </c>
      <c r="AD366" s="67" t="str">
        <f t="shared" si="602"/>
        <v/>
      </c>
      <c r="AE366" s="67"/>
    </row>
    <row r="367" spans="1:31" x14ac:dyDescent="0.25">
      <c r="A367" s="48" t="s">
        <v>24</v>
      </c>
      <c r="B367" s="61">
        <f t="shared" ref="B367" si="603">Q367</f>
        <v>7</v>
      </c>
      <c r="C367" s="47" t="str">
        <f t="shared" ref="C367" si="604">IF(L367="","",L367)</f>
        <v/>
      </c>
      <c r="D367" s="48" t="str">
        <f t="shared" si="591"/>
        <v>chopped silverbeet leaves</v>
      </c>
      <c r="I367" s="72">
        <v>11</v>
      </c>
      <c r="J367" s="64"/>
      <c r="K367" s="64" t="s">
        <v>228</v>
      </c>
      <c r="L367" s="65"/>
      <c r="M367" s="55">
        <f>INDEX(itemGPerQty, MATCH(K367, itemNames, 0))</f>
        <v>0</v>
      </c>
      <c r="N367" s="55">
        <f>INDEX(itemMlPerQty, MATCH(K367, itemNames, 0))</f>
        <v>0</v>
      </c>
      <c r="O367" s="55">
        <f t="shared" si="592"/>
        <v>0</v>
      </c>
      <c r="P367" s="55">
        <f t="shared" si="593"/>
        <v>0</v>
      </c>
      <c r="Q367" s="55">
        <f>MROUND(IF(AND(J367 = "", L367 = ""), I367 * recipe11Scale, IF(ISNA(CONVERT(O367, "kg", L367)), CONVERT(P367 * recipe11Scale, "l", L367), CONVERT(O367 * recipe11Scale, "kg", L367))), roundTo)</f>
        <v>7</v>
      </c>
      <c r="R367" s="56">
        <f t="shared" si="594"/>
        <v>0</v>
      </c>
      <c r="S367" s="56">
        <f t="shared" si="595"/>
        <v>0</v>
      </c>
      <c r="T367" s="55">
        <f t="shared" si="596"/>
        <v>7</v>
      </c>
      <c r="V367" s="52" t="b">
        <f>INDEX(itemPrepMethods, MATCH(K367, itemNames, 0))="chop"</f>
        <v>1</v>
      </c>
      <c r="W367" s="66">
        <f t="shared" si="597"/>
        <v>7</v>
      </c>
      <c r="X367" s="67" t="str">
        <f t="shared" si="598"/>
        <v/>
      </c>
      <c r="Y367" s="67" t="str">
        <f t="shared" si="599"/>
        <v>chopped silverbeet leaves</v>
      </c>
      <c r="Z367" s="68"/>
      <c r="AA367" s="52" t="b">
        <f>INDEX(itemPrepMethods, MATCH(K367, itemNames, 0))="soak"</f>
        <v>0</v>
      </c>
      <c r="AB367" s="67" t="str">
        <f t="shared" si="600"/>
        <v/>
      </c>
      <c r="AC367" s="67" t="str">
        <f t="shared" si="601"/>
        <v/>
      </c>
      <c r="AD367" s="67" t="str">
        <f t="shared" si="602"/>
        <v/>
      </c>
      <c r="AE367" s="67"/>
    </row>
    <row r="368" spans="1:31" x14ac:dyDescent="0.25">
      <c r="A368" s="80"/>
      <c r="B368" s="80"/>
      <c r="C368" s="80"/>
      <c r="D368" s="80"/>
      <c r="I368" s="55"/>
      <c r="L368" s="52"/>
      <c r="M368" s="52"/>
      <c r="N368" s="52"/>
      <c r="W368" s="66"/>
      <c r="X368" s="67"/>
      <c r="Y368" s="67"/>
      <c r="Z368" s="68"/>
      <c r="AB368" s="67"/>
      <c r="AC368" s="67"/>
      <c r="AD368" s="67"/>
      <c r="AE368" s="67"/>
    </row>
    <row r="369" spans="1:31" x14ac:dyDescent="0.25">
      <c r="A369" s="80" t="s">
        <v>194</v>
      </c>
      <c r="B369" s="80"/>
      <c r="C369" s="80"/>
      <c r="D369" s="80"/>
      <c r="I369" s="55"/>
      <c r="L369" s="52"/>
      <c r="M369" s="52"/>
      <c r="N369" s="52"/>
      <c r="W369" s="66"/>
      <c r="X369" s="67"/>
      <c r="Y369" s="67"/>
      <c r="Z369" s="68"/>
      <c r="AB369" s="67"/>
      <c r="AC369" s="67"/>
      <c r="AD369" s="67"/>
      <c r="AE369" s="67"/>
    </row>
    <row r="370" spans="1:31" x14ac:dyDescent="0.25">
      <c r="A370" s="48" t="s">
        <v>24</v>
      </c>
      <c r="B370" s="61">
        <f t="shared" ref="B370" si="605">Q370</f>
        <v>1.25</v>
      </c>
      <c r="C370" s="47" t="str">
        <f t="shared" ref="C370:C371" si="606">IF(L370="","",L370)</f>
        <v/>
      </c>
      <c r="D370" s="48" t="str">
        <f t="shared" ref="D370:D373" si="607">_xlfn.CONCAT(K370, U370)</f>
        <v>tins coconut cream</v>
      </c>
      <c r="I370" s="72">
        <v>2</v>
      </c>
      <c r="J370" s="64"/>
      <c r="K370" s="64" t="s">
        <v>121</v>
      </c>
      <c r="L370" s="65"/>
      <c r="M370" s="55">
        <f>INDEX(itemGPerQty, MATCH(K370, itemNames, 0))</f>
        <v>0</v>
      </c>
      <c r="N370" s="55">
        <f>INDEX(itemMlPerQty, MATCH(K370, itemNames, 0))</f>
        <v>0</v>
      </c>
      <c r="O370" s="55">
        <f>IF(J370 = "", I370 * M370, IF(ISNA(CONVERT(I370, J370, "kg")), CONVERT(I370, J370, "l") * IF(N370 &lt;&gt; 0, M370 / N370, 0), CONVERT(I370, J370, "kg")))</f>
        <v>0</v>
      </c>
      <c r="P370" s="55">
        <f>IF(J370 = "", I370 * N370, IF(ISNA(CONVERT(I370, J370, "l")), CONVERT(I370, J370, "kg") * IF(M370 &lt;&gt; 0, N370 / M370, 0), CONVERT(I370, J370, "l")))</f>
        <v>0</v>
      </c>
      <c r="Q370" s="55">
        <f>MROUND(IF(AND(J370 = "", L370 = ""), I370 * recipe11Scale, IF(ISNA(CONVERT(O370, "kg", L370)), CONVERT(P370 * recipe11Scale, "l", L370), CONVERT(O370 * recipe11Scale, "kg", L370))), roundTo)</f>
        <v>1.25</v>
      </c>
      <c r="R370" s="56">
        <f>IF(L370 = "", Q370 * M370, IF(ISNA(CONVERT(Q370, L370, "kg")), CONVERT(Q370, L370, "l") * IF(N370 &lt;&gt; 0, M370 / N370, 0), CONVERT(Q370, L370, "kg")))</f>
        <v>0</v>
      </c>
      <c r="S370" s="56">
        <f>IF(R370 = 0, IF(L370 = "", Q370 * N370, IF(ISNA(CONVERT(Q370, L370, "l")), CONVERT(Q370, L370, "kg") * IF(M370 &lt;&gt; 0, N370 / M370, 0), CONVERT(Q370, L370, "l"))), 0)</f>
        <v>0</v>
      </c>
      <c r="T370" s="55">
        <f>IF(AND(R370 = 0, S370 = 0, J370 = "", L370 = ""), Q370, 0)</f>
        <v>1.25</v>
      </c>
      <c r="V370" s="52" t="b">
        <f>INDEX(itemPrepMethods, MATCH(K370, itemNames, 0))="chop"</f>
        <v>0</v>
      </c>
      <c r="W370" s="66" t="str">
        <f>IF(V370, Q370, "")</f>
        <v/>
      </c>
      <c r="X370" s="67" t="str">
        <f t="shared" ref="X370" si="608">IF(V370, IF(L370 = "", "", L370), "")</f>
        <v/>
      </c>
      <c r="Y370" s="67" t="str">
        <f>IF(V370, K370, "")</f>
        <v/>
      </c>
      <c r="Z370" s="68"/>
      <c r="AA370" s="52" t="b">
        <f>INDEX(itemPrepMethods, MATCH(K370, itemNames, 0))="soak"</f>
        <v>0</v>
      </c>
      <c r="AB370" s="67" t="str">
        <f>IF(AA370, Q370, "")</f>
        <v/>
      </c>
      <c r="AC370" s="67" t="str">
        <f>IF(AA370, IF(L370 = "", "", L370), "")</f>
        <v/>
      </c>
      <c r="AD370" s="67" t="str">
        <f>IF(AA370, K370, "")</f>
        <v/>
      </c>
      <c r="AE370" s="67"/>
    </row>
    <row r="371" spans="1:31" x14ac:dyDescent="0.25">
      <c r="A371" s="48" t="s">
        <v>24</v>
      </c>
      <c r="B371" s="61"/>
      <c r="C371" s="47" t="str">
        <f t="shared" si="606"/>
        <v/>
      </c>
      <c r="D371" s="48" t="str">
        <f t="shared" si="607"/>
        <v>cooked split peas from step 1</v>
      </c>
      <c r="I371" s="55"/>
      <c r="L371" s="52"/>
      <c r="M371" s="52"/>
      <c r="N371" s="52"/>
      <c r="O371" s="52"/>
      <c r="P371" s="52"/>
      <c r="Q371" s="52"/>
      <c r="R371" s="52"/>
      <c r="S371" s="52"/>
      <c r="T371" s="52"/>
      <c r="U371" s="52" t="s">
        <v>303</v>
      </c>
      <c r="W371" s="66"/>
      <c r="X371" s="67"/>
      <c r="Y371" s="67"/>
      <c r="Z371" s="68"/>
      <c r="AB371" s="67"/>
      <c r="AC371" s="67"/>
      <c r="AD371" s="67"/>
      <c r="AE371" s="67"/>
    </row>
    <row r="372" spans="1:31" x14ac:dyDescent="0.25">
      <c r="A372" s="48" t="s">
        <v>24</v>
      </c>
      <c r="B372" s="61"/>
      <c r="C372" s="47" t="str">
        <f>IF(L372="","",L372)</f>
        <v/>
      </c>
      <c r="D372" s="48" t="str">
        <f t="shared" si="607"/>
        <v>water, if required</v>
      </c>
      <c r="I372" s="55"/>
      <c r="K372" s="64" t="s">
        <v>51</v>
      </c>
      <c r="L372" s="52"/>
      <c r="M372" s="52"/>
      <c r="N372" s="52"/>
      <c r="O372" s="52"/>
      <c r="P372" s="52"/>
      <c r="U372" s="52" t="s">
        <v>278</v>
      </c>
      <c r="V372" s="52" t="b">
        <f>INDEX(itemPrepMethods, MATCH(K372, itemNames, 0))="chop"</f>
        <v>0</v>
      </c>
      <c r="W372" s="66" t="str">
        <f t="shared" ref="W372:W373" si="609">IF(V372, Q372, "")</f>
        <v/>
      </c>
      <c r="X372" s="67" t="str">
        <f t="shared" ref="X372:X373" si="610">IF(V372, IF(L372 = "", "", L372), "")</f>
        <v/>
      </c>
      <c r="Y372" s="67" t="str">
        <f t="shared" ref="Y372:Y373" si="611">IF(V372, K372, "")</f>
        <v/>
      </c>
      <c r="Z372" s="68"/>
      <c r="AA372" s="52" t="b">
        <f>INDEX(itemPrepMethods, MATCH(K372, itemNames, 0))="soak"</f>
        <v>0</v>
      </c>
      <c r="AB372" s="67" t="str">
        <f t="shared" ref="AB372:AB373" si="612">IF(AA372, Q372, "")</f>
        <v/>
      </c>
      <c r="AC372" s="67" t="str">
        <f t="shared" ref="AC372:AC373" si="613">IF(AA372, IF(L372 = "", "", L372), "")</f>
        <v/>
      </c>
      <c r="AD372" s="67" t="str">
        <f t="shared" ref="AD372:AD373" si="614">IF(AA372, K372, "")</f>
        <v/>
      </c>
      <c r="AE372" s="67"/>
    </row>
    <row r="373" spans="1:31" x14ac:dyDescent="0.25">
      <c r="A373" s="48" t="s">
        <v>24</v>
      </c>
      <c r="D373" s="48" t="str">
        <f t="shared" si="607"/>
        <v>salt, to taste</v>
      </c>
      <c r="I373" s="55"/>
      <c r="K373" s="64" t="s">
        <v>12</v>
      </c>
      <c r="U373" s="54" t="s">
        <v>277</v>
      </c>
      <c r="V373" s="52" t="b">
        <f>INDEX(itemPrepMethods, MATCH(K373, itemNames, 0))="chop"</f>
        <v>0</v>
      </c>
      <c r="W373" s="66" t="str">
        <f t="shared" si="609"/>
        <v/>
      </c>
      <c r="X373" s="67" t="str">
        <f t="shared" si="610"/>
        <v/>
      </c>
      <c r="Y373" s="67" t="str">
        <f t="shared" si="611"/>
        <v/>
      </c>
      <c r="Z373" s="68"/>
      <c r="AA373" s="52" t="b">
        <f>INDEX(itemPrepMethods, MATCH(K373, itemNames, 0))="soak"</f>
        <v>0</v>
      </c>
      <c r="AB373" s="67" t="str">
        <f t="shared" si="612"/>
        <v/>
      </c>
      <c r="AC373" s="67" t="str">
        <f t="shared" si="613"/>
        <v/>
      </c>
      <c r="AD373" s="67" t="str">
        <f t="shared" si="614"/>
        <v/>
      </c>
      <c r="AE373" s="67"/>
    </row>
    <row r="374" spans="1:31" x14ac:dyDescent="0.25">
      <c r="A374" s="80"/>
      <c r="B374" s="80"/>
      <c r="C374" s="80"/>
      <c r="D374" s="80"/>
      <c r="I374" s="52"/>
      <c r="L374" s="52"/>
    </row>
    <row r="375" spans="1:31" x14ac:dyDescent="0.25">
      <c r="A375" s="80" t="s">
        <v>370</v>
      </c>
      <c r="B375" s="80"/>
      <c r="C375" s="80"/>
      <c r="D375" s="80"/>
      <c r="I375" s="52"/>
      <c r="L375" s="52"/>
    </row>
    <row r="376" spans="1:31" ht="15.75" x14ac:dyDescent="0.25">
      <c r="A376" s="82" t="s">
        <v>40</v>
      </c>
      <c r="B376" s="82"/>
      <c r="C376" s="82"/>
      <c r="D376" s="82"/>
    </row>
    <row r="377" spans="1:31" ht="15.75" x14ac:dyDescent="0.25">
      <c r="A377" s="86" t="s">
        <v>47</v>
      </c>
      <c r="B377" s="86"/>
      <c r="C377" s="86"/>
      <c r="D377" s="86"/>
    </row>
    <row r="382" spans="1:31" ht="15.75" x14ac:dyDescent="0.25">
      <c r="A382" s="82" t="s">
        <v>179</v>
      </c>
      <c r="B382" s="82"/>
      <c r="C382" s="82"/>
      <c r="D382" s="82"/>
    </row>
    <row r="384" spans="1:31" x14ac:dyDescent="0.25">
      <c r="D384" s="48" t="s">
        <v>251</v>
      </c>
    </row>
    <row r="385" spans="4:4" x14ac:dyDescent="0.25">
      <c r="D385" s="48" t="s">
        <v>180</v>
      </c>
    </row>
    <row r="386" spans="4:4" x14ac:dyDescent="0.25">
      <c r="D386" s="48" t="s">
        <v>252</v>
      </c>
    </row>
    <row r="387" spans="4:4" x14ac:dyDescent="0.25">
      <c r="D387" s="48" t="s">
        <v>181</v>
      </c>
    </row>
  </sheetData>
  <mergeCells count="200">
    <mergeCell ref="F1:G1"/>
    <mergeCell ref="A2:D2"/>
    <mergeCell ref="A3:D3"/>
    <mergeCell ref="A4:D4"/>
    <mergeCell ref="A11:D11"/>
    <mergeCell ref="A12:D12"/>
    <mergeCell ref="A19:D19"/>
    <mergeCell ref="A362:D362"/>
    <mergeCell ref="A363:D363"/>
    <mergeCell ref="A352:D352"/>
    <mergeCell ref="A353:D353"/>
    <mergeCell ref="A49:D49"/>
    <mergeCell ref="A51:D51"/>
    <mergeCell ref="A52:D52"/>
    <mergeCell ref="A56:D56"/>
    <mergeCell ref="A57:D57"/>
    <mergeCell ref="A24:D24"/>
    <mergeCell ref="F24:G24"/>
    <mergeCell ref="F46:G46"/>
    <mergeCell ref="A25:D25"/>
    <mergeCell ref="A26:D26"/>
    <mergeCell ref="A48:D48"/>
    <mergeCell ref="A1:D1"/>
    <mergeCell ref="A342:D342"/>
    <mergeCell ref="A343:D343"/>
    <mergeCell ref="A344:D344"/>
    <mergeCell ref="A356:D356"/>
    <mergeCell ref="A135:D135"/>
    <mergeCell ref="A350:D350"/>
    <mergeCell ref="A351:D351"/>
    <mergeCell ref="A64:D64"/>
    <mergeCell ref="A65:D65"/>
    <mergeCell ref="A66:D66"/>
    <mergeCell ref="A67:D67"/>
    <mergeCell ref="A69:D69"/>
    <mergeCell ref="A35:D35"/>
    <mergeCell ref="A30:D30"/>
    <mergeCell ref="A34:D34"/>
    <mergeCell ref="A27:D27"/>
    <mergeCell ref="A31:D31"/>
    <mergeCell ref="A46:D46"/>
    <mergeCell ref="A47:D47"/>
    <mergeCell ref="A376:D376"/>
    <mergeCell ref="A349:D349"/>
    <mergeCell ref="A248:D248"/>
    <mergeCell ref="A73:D73"/>
    <mergeCell ref="A281:D281"/>
    <mergeCell ref="A282:D282"/>
    <mergeCell ref="A165:D165"/>
    <mergeCell ref="A196:D196"/>
    <mergeCell ref="A197:D197"/>
    <mergeCell ref="A199:D199"/>
    <mergeCell ref="A202:D202"/>
    <mergeCell ref="A222:D222"/>
    <mergeCell ref="A223:D223"/>
    <mergeCell ref="A155:D155"/>
    <mergeCell ref="A156:D156"/>
    <mergeCell ref="A162:D162"/>
    <mergeCell ref="A163:D163"/>
    <mergeCell ref="A167:D167"/>
    <mergeCell ref="A368:D368"/>
    <mergeCell ref="A369:D369"/>
    <mergeCell ref="A374:D374"/>
    <mergeCell ref="A375:D375"/>
    <mergeCell ref="A382:D382"/>
    <mergeCell ref="F281:G281"/>
    <mergeCell ref="F248:G248"/>
    <mergeCell ref="F348:G348"/>
    <mergeCell ref="F315:G315"/>
    <mergeCell ref="F109:G109"/>
    <mergeCell ref="F132:G132"/>
    <mergeCell ref="F164:G164"/>
    <mergeCell ref="F196:G196"/>
    <mergeCell ref="F222:G222"/>
    <mergeCell ref="A132:D132"/>
    <mergeCell ref="A133:D133"/>
    <mergeCell ref="A164:D164"/>
    <mergeCell ref="A203:D203"/>
    <mergeCell ref="A206:D206"/>
    <mergeCell ref="A207:D207"/>
    <mergeCell ref="A209:D209"/>
    <mergeCell ref="A210:D210"/>
    <mergeCell ref="A214:D214"/>
    <mergeCell ref="A215:D215"/>
    <mergeCell ref="A318:D318"/>
    <mergeCell ref="A322:D322"/>
    <mergeCell ref="A323:D323"/>
    <mergeCell ref="A377:D377"/>
    <mergeCell ref="A98:D98"/>
    <mergeCell ref="A109:D109"/>
    <mergeCell ref="A110:D110"/>
    <mergeCell ref="A134:D134"/>
    <mergeCell ref="A129:D129"/>
    <mergeCell ref="A141:D141"/>
    <mergeCell ref="A145:D145"/>
    <mergeCell ref="A142:D142"/>
    <mergeCell ref="A127:D127"/>
    <mergeCell ref="A128:D128"/>
    <mergeCell ref="A146:D146"/>
    <mergeCell ref="A149:D149"/>
    <mergeCell ref="A150:D150"/>
    <mergeCell ref="A314:D314"/>
    <mergeCell ref="A283:D283"/>
    <mergeCell ref="A288:D288"/>
    <mergeCell ref="A198:D198"/>
    <mergeCell ref="A224:D224"/>
    <mergeCell ref="A74:D74"/>
    <mergeCell ref="A92:D92"/>
    <mergeCell ref="A93:D93"/>
    <mergeCell ref="A97:D97"/>
    <mergeCell ref="A100:D100"/>
    <mergeCell ref="A101:D101"/>
    <mergeCell ref="A104:D104"/>
    <mergeCell ref="A105:D105"/>
    <mergeCell ref="A107:D107"/>
    <mergeCell ref="A111:D111"/>
    <mergeCell ref="A112:D112"/>
    <mergeCell ref="A116:D116"/>
    <mergeCell ref="A117:D117"/>
    <mergeCell ref="A123:D123"/>
    <mergeCell ref="A124:D124"/>
    <mergeCell ref="A126:D126"/>
    <mergeCell ref="A355:D355"/>
    <mergeCell ref="A317:D317"/>
    <mergeCell ref="A284:D284"/>
    <mergeCell ref="A289:D289"/>
    <mergeCell ref="A299:D299"/>
    <mergeCell ref="A298:D298"/>
    <mergeCell ref="A304:D304"/>
    <mergeCell ref="A305:D305"/>
    <mergeCell ref="A306:D306"/>
    <mergeCell ref="A307:D307"/>
    <mergeCell ref="A313:D313"/>
    <mergeCell ref="A329:D329"/>
    <mergeCell ref="A330:D330"/>
    <mergeCell ref="A336:D336"/>
    <mergeCell ref="A337:D337"/>
    <mergeCell ref="A341:D341"/>
    <mergeCell ref="A285:D285"/>
    <mergeCell ref="A286:D286"/>
    <mergeCell ref="A315:D315"/>
    <mergeCell ref="A316:D316"/>
    <mergeCell ref="A348:D348"/>
    <mergeCell ref="A42:D42"/>
    <mergeCell ref="F72:G72"/>
    <mergeCell ref="A75:D75"/>
    <mergeCell ref="A77:D77"/>
    <mergeCell ref="A78:D78"/>
    <mergeCell ref="A82:D82"/>
    <mergeCell ref="A83:D83"/>
    <mergeCell ref="A86:D86"/>
    <mergeCell ref="A87:D87"/>
    <mergeCell ref="A70:D70"/>
    <mergeCell ref="A72:D72"/>
    <mergeCell ref="A166:D166"/>
    <mergeCell ref="A169:D169"/>
    <mergeCell ref="A170:D170"/>
    <mergeCell ref="A174:D174"/>
    <mergeCell ref="A175:D175"/>
    <mergeCell ref="A176:D176"/>
    <mergeCell ref="A177:D177"/>
    <mergeCell ref="A178:D178"/>
    <mergeCell ref="A179:D179"/>
    <mergeCell ref="A183:D183"/>
    <mergeCell ref="A184:D184"/>
    <mergeCell ref="A188:D188"/>
    <mergeCell ref="A190:D190"/>
    <mergeCell ref="A194:D194"/>
    <mergeCell ref="A225:D225"/>
    <mergeCell ref="A230:D230"/>
    <mergeCell ref="A231:D231"/>
    <mergeCell ref="A233:D233"/>
    <mergeCell ref="A280:D280"/>
    <mergeCell ref="A234:D234"/>
    <mergeCell ref="A235:D235"/>
    <mergeCell ref="A236:D236"/>
    <mergeCell ref="A241:D241"/>
    <mergeCell ref="A242:D242"/>
    <mergeCell ref="A244:D244"/>
    <mergeCell ref="A245:D245"/>
    <mergeCell ref="A249:D249"/>
    <mergeCell ref="A250:D250"/>
    <mergeCell ref="A251:D251"/>
    <mergeCell ref="A253:D253"/>
    <mergeCell ref="A252:D252"/>
    <mergeCell ref="A256:D256"/>
    <mergeCell ref="A257:D257"/>
    <mergeCell ref="A261:D261"/>
    <mergeCell ref="A262:D262"/>
    <mergeCell ref="A264:D264"/>
    <mergeCell ref="A265:D265"/>
    <mergeCell ref="A267:D267"/>
    <mergeCell ref="A266:D266"/>
    <mergeCell ref="A268:D268"/>
    <mergeCell ref="A269:D269"/>
    <mergeCell ref="A270:D270"/>
    <mergeCell ref="A271:D271"/>
    <mergeCell ref="A277:D277"/>
    <mergeCell ref="A278:D278"/>
    <mergeCell ref="A279:D279"/>
  </mergeCells>
  <conditionalFormatting sqref="M1:T24 M283:T284 M317:T348 M26:T46 M224:T224 M48:T76 M80:T81 M84:T85 M88:T91 M94:T96 M99:T99 M102:T103 M108:T109 M113:T115 M118:T125 M129:T132 M134:T164 M167:T168 M171:T172 M180:T182 M185:T188 M192:T196 M198:T222 M226:T229 M232:T232 M237:T240 M243:T243 M246:T251 M253:T253 M281:T281 M287:T315 M350:T1048576">
    <cfRule type="cellIs" dxfId="148" priority="139" operator="equal">
      <formula>0</formula>
    </cfRule>
    <cfRule type="cellIs" dxfId="147" priority="140" operator="equal">
      <formula>0</formula>
    </cfRule>
  </conditionalFormatting>
  <conditionalFormatting sqref="M25:T25">
    <cfRule type="cellIs" dxfId="146" priority="137" operator="equal">
      <formula>0</formula>
    </cfRule>
    <cfRule type="cellIs" dxfId="145" priority="138" operator="equal">
      <formula>0</formula>
    </cfRule>
  </conditionalFormatting>
  <conditionalFormatting sqref="M47:T47">
    <cfRule type="cellIs" dxfId="144" priority="135" operator="equal">
      <formula>0</formula>
    </cfRule>
    <cfRule type="cellIs" dxfId="143" priority="136" operator="equal">
      <formula>0</formula>
    </cfRule>
  </conditionalFormatting>
  <conditionalFormatting sqref="M110:T110">
    <cfRule type="cellIs" dxfId="142" priority="133" operator="equal">
      <formula>0</formula>
    </cfRule>
    <cfRule type="cellIs" dxfId="141" priority="134" operator="equal">
      <formula>0</formula>
    </cfRule>
  </conditionalFormatting>
  <conditionalFormatting sqref="M133:T133">
    <cfRule type="cellIs" dxfId="140" priority="131" operator="equal">
      <formula>0</formula>
    </cfRule>
    <cfRule type="cellIs" dxfId="139" priority="132" operator="equal">
      <formula>0</formula>
    </cfRule>
  </conditionalFormatting>
  <conditionalFormatting sqref="M165:T166">
    <cfRule type="cellIs" dxfId="138" priority="129" operator="equal">
      <formula>0</formula>
    </cfRule>
    <cfRule type="cellIs" dxfId="137" priority="130" operator="equal">
      <formula>0</formula>
    </cfRule>
  </conditionalFormatting>
  <conditionalFormatting sqref="M197:T197">
    <cfRule type="cellIs" dxfId="136" priority="127" operator="equal">
      <formula>0</formula>
    </cfRule>
    <cfRule type="cellIs" dxfId="135" priority="128" operator="equal">
      <formula>0</formula>
    </cfRule>
  </conditionalFormatting>
  <conditionalFormatting sqref="M223:T223">
    <cfRule type="cellIs" dxfId="134" priority="125" operator="equal">
      <formula>0</formula>
    </cfRule>
    <cfRule type="cellIs" dxfId="133" priority="126" operator="equal">
      <formula>0</formula>
    </cfRule>
  </conditionalFormatting>
  <conditionalFormatting sqref="M73:T73">
    <cfRule type="cellIs" dxfId="132" priority="123" operator="equal">
      <formula>0</formula>
    </cfRule>
    <cfRule type="cellIs" dxfId="131" priority="124" operator="equal">
      <formula>0</formula>
    </cfRule>
  </conditionalFormatting>
  <conditionalFormatting sqref="M282:T282">
    <cfRule type="cellIs" dxfId="130" priority="121" operator="equal">
      <formula>0</formula>
    </cfRule>
    <cfRule type="cellIs" dxfId="129" priority="122" operator="equal">
      <formula>0</formula>
    </cfRule>
  </conditionalFormatting>
  <conditionalFormatting sqref="M316:T316">
    <cfRule type="cellIs" dxfId="128" priority="119" operator="equal">
      <formula>0</formula>
    </cfRule>
    <cfRule type="cellIs" dxfId="127" priority="120" operator="equal">
      <formula>0</formula>
    </cfRule>
  </conditionalFormatting>
  <conditionalFormatting sqref="M349:T349">
    <cfRule type="cellIs" dxfId="126" priority="117" operator="equal">
      <formula>0</formula>
    </cfRule>
    <cfRule type="cellIs" dxfId="125" priority="118" operator="equal">
      <formula>0</formula>
    </cfRule>
  </conditionalFormatting>
  <conditionalFormatting sqref="M77:T78">
    <cfRule type="cellIs" dxfId="124" priority="115" operator="equal">
      <formula>0</formula>
    </cfRule>
    <cfRule type="cellIs" dxfId="123" priority="116" operator="equal">
      <formula>0</formula>
    </cfRule>
  </conditionalFormatting>
  <conditionalFormatting sqref="M79:T79">
    <cfRule type="cellIs" dxfId="122" priority="113" operator="equal">
      <formula>0</formula>
    </cfRule>
    <cfRule type="cellIs" dxfId="121" priority="114" operator="equal">
      <formula>0</formula>
    </cfRule>
  </conditionalFormatting>
  <conditionalFormatting sqref="M82:T83">
    <cfRule type="cellIs" dxfId="120" priority="111" operator="equal">
      <formula>0</formula>
    </cfRule>
    <cfRule type="cellIs" dxfId="119" priority="112" operator="equal">
      <formula>0</formula>
    </cfRule>
  </conditionalFormatting>
  <conditionalFormatting sqref="M86:T87">
    <cfRule type="cellIs" dxfId="118" priority="109" operator="equal">
      <formula>0</formula>
    </cfRule>
    <cfRule type="cellIs" dxfId="117" priority="110" operator="equal">
      <formula>0</formula>
    </cfRule>
  </conditionalFormatting>
  <conditionalFormatting sqref="M92:T93">
    <cfRule type="cellIs" dxfId="116" priority="107" operator="equal">
      <formula>0</formula>
    </cfRule>
    <cfRule type="cellIs" dxfId="115" priority="108" operator="equal">
      <formula>0</formula>
    </cfRule>
  </conditionalFormatting>
  <conditionalFormatting sqref="M97:T98">
    <cfRule type="cellIs" dxfId="114" priority="105" operator="equal">
      <formula>0</formula>
    </cfRule>
    <cfRule type="cellIs" dxfId="113" priority="106" operator="equal">
      <formula>0</formula>
    </cfRule>
  </conditionalFormatting>
  <conditionalFormatting sqref="M100:T101">
    <cfRule type="cellIs" dxfId="112" priority="103" operator="equal">
      <formula>0</formula>
    </cfRule>
    <cfRule type="cellIs" dxfId="111" priority="104" operator="equal">
      <formula>0</formula>
    </cfRule>
  </conditionalFormatting>
  <conditionalFormatting sqref="M104:T107">
    <cfRule type="cellIs" dxfId="110" priority="101" operator="equal">
      <formula>0</formula>
    </cfRule>
    <cfRule type="cellIs" dxfId="109" priority="102" operator="equal">
      <formula>0</formula>
    </cfRule>
  </conditionalFormatting>
  <conditionalFormatting sqref="M111:T112">
    <cfRule type="cellIs" dxfId="108" priority="99" operator="equal">
      <formula>0</formula>
    </cfRule>
    <cfRule type="cellIs" dxfId="107" priority="100" operator="equal">
      <formula>0</formula>
    </cfRule>
  </conditionalFormatting>
  <conditionalFormatting sqref="M116:T119">
    <cfRule type="cellIs" dxfId="106" priority="97" operator="equal">
      <formula>0</formula>
    </cfRule>
    <cfRule type="cellIs" dxfId="105" priority="98" operator="equal">
      <formula>0</formula>
    </cfRule>
  </conditionalFormatting>
  <conditionalFormatting sqref="M126:T128">
    <cfRule type="cellIs" dxfId="104" priority="95" operator="equal">
      <formula>0</formula>
    </cfRule>
    <cfRule type="cellIs" dxfId="103" priority="96" operator="equal">
      <formula>0</formula>
    </cfRule>
  </conditionalFormatting>
  <conditionalFormatting sqref="M169:T170">
    <cfRule type="cellIs" dxfId="102" priority="93" operator="equal">
      <formula>0</formula>
    </cfRule>
    <cfRule type="cellIs" dxfId="101" priority="94" operator="equal">
      <formula>0</formula>
    </cfRule>
  </conditionalFormatting>
  <conditionalFormatting sqref="M173:T173">
    <cfRule type="cellIs" dxfId="100" priority="91" operator="equal">
      <formula>0</formula>
    </cfRule>
    <cfRule type="cellIs" dxfId="99" priority="92" operator="equal">
      <formula>0</formula>
    </cfRule>
  </conditionalFormatting>
  <conditionalFormatting sqref="M174:T175">
    <cfRule type="cellIs" dxfId="98" priority="89" operator="equal">
      <formula>0</formula>
    </cfRule>
    <cfRule type="cellIs" dxfId="97" priority="90" operator="equal">
      <formula>0</formula>
    </cfRule>
  </conditionalFormatting>
  <conditionalFormatting sqref="M176:T177">
    <cfRule type="cellIs" dxfId="96" priority="87" operator="equal">
      <formula>0</formula>
    </cfRule>
    <cfRule type="cellIs" dxfId="95" priority="88" operator="equal">
      <formula>0</formula>
    </cfRule>
  </conditionalFormatting>
  <conditionalFormatting sqref="M178:T179">
    <cfRule type="cellIs" dxfId="94" priority="85" operator="equal">
      <formula>0</formula>
    </cfRule>
    <cfRule type="cellIs" dxfId="93" priority="86" operator="equal">
      <formula>0</formula>
    </cfRule>
  </conditionalFormatting>
  <conditionalFormatting sqref="M183:T184">
    <cfRule type="cellIs" dxfId="92" priority="83" operator="equal">
      <formula>0</formula>
    </cfRule>
    <cfRule type="cellIs" dxfId="91" priority="84" operator="equal">
      <formula>0</formula>
    </cfRule>
  </conditionalFormatting>
  <conditionalFormatting sqref="M189:T190">
    <cfRule type="cellIs" dxfId="90" priority="81" operator="equal">
      <formula>0</formula>
    </cfRule>
    <cfRule type="cellIs" dxfId="89" priority="82" operator="equal">
      <formula>0</formula>
    </cfRule>
  </conditionalFormatting>
  <conditionalFormatting sqref="M191:T191">
    <cfRule type="cellIs" dxfId="88" priority="79" operator="equal">
      <formula>0</formula>
    </cfRule>
    <cfRule type="cellIs" dxfId="87" priority="80" operator="equal">
      <formula>0</formula>
    </cfRule>
  </conditionalFormatting>
  <conditionalFormatting sqref="M193:T194">
    <cfRule type="cellIs" dxfId="86" priority="77" operator="equal">
      <formula>0</formula>
    </cfRule>
    <cfRule type="cellIs" dxfId="85" priority="78" operator="equal">
      <formula>0</formula>
    </cfRule>
  </conditionalFormatting>
  <conditionalFormatting sqref="M225:T225">
    <cfRule type="cellIs" dxfId="84" priority="75" operator="equal">
      <formula>0</formula>
    </cfRule>
    <cfRule type="cellIs" dxfId="83" priority="76" operator="equal">
      <formula>0</formula>
    </cfRule>
  </conditionalFormatting>
  <conditionalFormatting sqref="M230:T231">
    <cfRule type="cellIs" dxfId="82" priority="73" operator="equal">
      <formula>0</formula>
    </cfRule>
    <cfRule type="cellIs" dxfId="81" priority="74" operator="equal">
      <formula>0</formula>
    </cfRule>
  </conditionalFormatting>
  <conditionalFormatting sqref="M233:T234">
    <cfRule type="cellIs" dxfId="80" priority="71" operator="equal">
      <formula>0</formula>
    </cfRule>
    <cfRule type="cellIs" dxfId="79" priority="72" operator="equal">
      <formula>0</formula>
    </cfRule>
  </conditionalFormatting>
  <conditionalFormatting sqref="M235:T236">
    <cfRule type="cellIs" dxfId="78" priority="69" operator="equal">
      <formula>0</formula>
    </cfRule>
    <cfRule type="cellIs" dxfId="77" priority="70" operator="equal">
      <formula>0</formula>
    </cfRule>
  </conditionalFormatting>
  <conditionalFormatting sqref="M241:T242">
    <cfRule type="cellIs" dxfId="76" priority="67" operator="equal">
      <formula>0</formula>
    </cfRule>
    <cfRule type="cellIs" dxfId="75" priority="68" operator="equal">
      <formula>0</formula>
    </cfRule>
  </conditionalFormatting>
  <conditionalFormatting sqref="M244:T245">
    <cfRule type="cellIs" dxfId="74" priority="65" operator="equal">
      <formula>0</formula>
    </cfRule>
    <cfRule type="cellIs" dxfId="73" priority="66" operator="equal">
      <formula>0</formula>
    </cfRule>
  </conditionalFormatting>
  <conditionalFormatting sqref="M252:T252">
    <cfRule type="cellIs" dxfId="72" priority="63" operator="equal">
      <formula>0</formula>
    </cfRule>
    <cfRule type="cellIs" dxfId="71" priority="64" operator="equal">
      <formula>0</formula>
    </cfRule>
  </conditionalFormatting>
  <conditionalFormatting sqref="M254:T254">
    <cfRule type="cellIs" dxfId="70" priority="61" operator="equal">
      <formula>0</formula>
    </cfRule>
    <cfRule type="cellIs" dxfId="69" priority="62" operator="equal">
      <formula>0</formula>
    </cfRule>
  </conditionalFormatting>
  <conditionalFormatting sqref="M255:T255">
    <cfRule type="cellIs" dxfId="68" priority="59" operator="equal">
      <formula>0</formula>
    </cfRule>
    <cfRule type="cellIs" dxfId="67" priority="60" operator="equal">
      <formula>0</formula>
    </cfRule>
  </conditionalFormatting>
  <conditionalFormatting sqref="M257:T257">
    <cfRule type="cellIs" dxfId="66" priority="57" operator="equal">
      <formula>0</formula>
    </cfRule>
    <cfRule type="cellIs" dxfId="65" priority="58" operator="equal">
      <formula>0</formula>
    </cfRule>
  </conditionalFormatting>
  <conditionalFormatting sqref="M256:T256">
    <cfRule type="cellIs" dxfId="64" priority="55" operator="equal">
      <formula>0</formula>
    </cfRule>
    <cfRule type="cellIs" dxfId="63" priority="56" operator="equal">
      <formula>0</formula>
    </cfRule>
  </conditionalFormatting>
  <conditionalFormatting sqref="M260:T260">
    <cfRule type="cellIs" dxfId="62" priority="53" operator="equal">
      <formula>0</formula>
    </cfRule>
    <cfRule type="cellIs" dxfId="61" priority="54" operator="equal">
      <formula>0</formula>
    </cfRule>
  </conditionalFormatting>
  <conditionalFormatting sqref="M258:T258">
    <cfRule type="cellIs" dxfId="60" priority="51" operator="equal">
      <formula>0</formula>
    </cfRule>
    <cfRule type="cellIs" dxfId="59" priority="52" operator="equal">
      <formula>0</formula>
    </cfRule>
  </conditionalFormatting>
  <conditionalFormatting sqref="M259:T259">
    <cfRule type="cellIs" dxfId="58" priority="49" operator="equal">
      <formula>0</formula>
    </cfRule>
    <cfRule type="cellIs" dxfId="57" priority="50" operator="equal">
      <formula>0</formula>
    </cfRule>
  </conditionalFormatting>
  <conditionalFormatting sqref="M262:T262">
    <cfRule type="cellIs" dxfId="56" priority="47" operator="equal">
      <formula>0</formula>
    </cfRule>
    <cfRule type="cellIs" dxfId="55" priority="48" operator="equal">
      <formula>0</formula>
    </cfRule>
  </conditionalFormatting>
  <conditionalFormatting sqref="M261:T261">
    <cfRule type="cellIs" dxfId="54" priority="45" operator="equal">
      <formula>0</formula>
    </cfRule>
    <cfRule type="cellIs" dxfId="53" priority="46" operator="equal">
      <formula>0</formula>
    </cfRule>
  </conditionalFormatting>
  <conditionalFormatting sqref="M263:T263">
    <cfRule type="cellIs" dxfId="52" priority="41" operator="equal">
      <formula>0</formula>
    </cfRule>
    <cfRule type="cellIs" dxfId="51" priority="42" operator="equal">
      <formula>0</formula>
    </cfRule>
  </conditionalFormatting>
  <conditionalFormatting sqref="M264:T264">
    <cfRule type="cellIs" dxfId="50" priority="35" operator="equal">
      <formula>0</formula>
    </cfRule>
    <cfRule type="cellIs" dxfId="49" priority="36" operator="equal">
      <formula>0</formula>
    </cfRule>
  </conditionalFormatting>
  <conditionalFormatting sqref="M265:T265">
    <cfRule type="cellIs" dxfId="48" priority="37" operator="equal">
      <formula>0</formula>
    </cfRule>
    <cfRule type="cellIs" dxfId="47" priority="38" operator="equal">
      <formula>0</formula>
    </cfRule>
  </conditionalFormatting>
  <conditionalFormatting sqref="M267:T267">
    <cfRule type="cellIs" dxfId="46" priority="33" operator="equal">
      <formula>0</formula>
    </cfRule>
    <cfRule type="cellIs" dxfId="45" priority="34" operator="equal">
      <formula>0</formula>
    </cfRule>
  </conditionalFormatting>
  <conditionalFormatting sqref="M266:T266">
    <cfRule type="cellIs" dxfId="44" priority="31" operator="equal">
      <formula>0</formula>
    </cfRule>
    <cfRule type="cellIs" dxfId="43" priority="32" operator="equal">
      <formula>0</formula>
    </cfRule>
  </conditionalFormatting>
  <conditionalFormatting sqref="M268:T268">
    <cfRule type="cellIs" dxfId="42" priority="27" operator="equal">
      <formula>0</formula>
    </cfRule>
    <cfRule type="cellIs" dxfId="41" priority="28" operator="equal">
      <formula>0</formula>
    </cfRule>
  </conditionalFormatting>
  <conditionalFormatting sqref="M269:T269">
    <cfRule type="cellIs" dxfId="40" priority="29" operator="equal">
      <formula>0</formula>
    </cfRule>
    <cfRule type="cellIs" dxfId="39" priority="30" operator="equal">
      <formula>0</formula>
    </cfRule>
  </conditionalFormatting>
  <conditionalFormatting sqref="M271:T271">
    <cfRule type="cellIs" dxfId="38" priority="25" operator="equal">
      <formula>0</formula>
    </cfRule>
    <cfRule type="cellIs" dxfId="37" priority="26" operator="equal">
      <formula>0</formula>
    </cfRule>
  </conditionalFormatting>
  <conditionalFormatting sqref="M276:T276">
    <cfRule type="cellIs" dxfId="36" priority="21" operator="equal">
      <formula>0</formula>
    </cfRule>
    <cfRule type="cellIs" dxfId="35" priority="22" operator="equal">
      <formula>0</formula>
    </cfRule>
  </conditionalFormatting>
  <conditionalFormatting sqref="M270:T270">
    <cfRule type="cellIs" dxfId="34" priority="23" operator="equal">
      <formula>0</formula>
    </cfRule>
    <cfRule type="cellIs" dxfId="33" priority="24" operator="equal">
      <formula>0</formula>
    </cfRule>
  </conditionalFormatting>
  <conditionalFormatting sqref="M274:T274">
    <cfRule type="cellIs" dxfId="32" priority="17" operator="equal">
      <formula>0</formula>
    </cfRule>
    <cfRule type="cellIs" dxfId="31" priority="18" operator="equal">
      <formula>0</formula>
    </cfRule>
  </conditionalFormatting>
  <conditionalFormatting sqref="M275:T275">
    <cfRule type="cellIs" dxfId="30" priority="19" operator="equal">
      <formula>0</formula>
    </cfRule>
    <cfRule type="cellIs" dxfId="29" priority="20" operator="equal">
      <formula>0</formula>
    </cfRule>
  </conditionalFormatting>
  <conditionalFormatting sqref="M273:T273">
    <cfRule type="cellIs" dxfId="28" priority="15" operator="equal">
      <formula>0</formula>
    </cfRule>
    <cfRule type="cellIs" dxfId="27" priority="16" operator="equal">
      <formula>0</formula>
    </cfRule>
  </conditionalFormatting>
  <conditionalFormatting sqref="M272:T272">
    <cfRule type="cellIs" dxfId="26" priority="13" operator="equal">
      <formula>0</formula>
    </cfRule>
    <cfRule type="cellIs" dxfId="25" priority="14" operator="equal">
      <formula>0</formula>
    </cfRule>
  </conditionalFormatting>
  <conditionalFormatting sqref="M277:T277">
    <cfRule type="cellIs" dxfId="24" priority="9" operator="equal">
      <formula>0</formula>
    </cfRule>
    <cfRule type="cellIs" dxfId="23" priority="10" operator="equal">
      <formula>0</formula>
    </cfRule>
  </conditionalFormatting>
  <conditionalFormatting sqref="M278:T278">
    <cfRule type="cellIs" dxfId="22" priority="11" operator="equal">
      <formula>0</formula>
    </cfRule>
    <cfRule type="cellIs" dxfId="21" priority="12" operator="equal">
      <formula>0</formula>
    </cfRule>
  </conditionalFormatting>
  <conditionalFormatting sqref="M279:T279">
    <cfRule type="cellIs" dxfId="20" priority="5" operator="equal">
      <formula>0</formula>
    </cfRule>
    <cfRule type="cellIs" dxfId="19" priority="6" operator="equal">
      <formula>0</formula>
    </cfRule>
  </conditionalFormatting>
  <conditionalFormatting sqref="M280:T280">
    <cfRule type="cellIs" dxfId="18" priority="7" operator="equal">
      <formula>0</formula>
    </cfRule>
    <cfRule type="cellIs" dxfId="17" priority="8" operator="equal">
      <formula>0</formula>
    </cfRule>
  </conditionalFormatting>
  <conditionalFormatting sqref="M285:T287">
    <cfRule type="cellIs" dxfId="16" priority="3" operator="equal">
      <formula>0</formula>
    </cfRule>
    <cfRule type="cellIs" dxfId="15" priority="4" operator="equal">
      <formula>0</formula>
    </cfRule>
  </conditionalFormatting>
  <dataValidations count="2">
    <dataValidation type="list" allowBlank="1" showInputMessage="1" showErrorMessage="1" sqref="K28:K29 K216:K219 K32:K33 K108:L108 L44 K50 K53:K55 K58:K63 K200:K201 K204:K205 K208 K68 K211:K213 L126:L131 K143:K144 K147:K148 K151:K154 L159:L161 K157:K161 L298 L304 L306 L310:L313 K319:K322 K324:K346 K347:L347 K354 K370 K372:L373 K5:K9 K13:K23 L19:L23 K357:K368 L319:U319 M346:T346 K36:K40 K76 K80:K81 K84:K85 K88:K91 K99 K102:K103 K113:K115 K118:K122 L123:L124 K130:L131 K125 K129 K136:K140 K168 L173 K171:K173 K185:K186 K180:K182 K191:L195 K226:K229 K232 K237:K240 K243 L246:L247 K254:K255 K258:K260 K263 K272:K276 K287 K290:K314 L371:T371" xr:uid="{E7201FAD-AA48-42E3-BC0A-8F8918B06E93}">
      <formula1>itemNames</formula1>
    </dataValidation>
    <dataValidation type="list" allowBlank="1" showInputMessage="1" showErrorMessage="1" sqref="J28:J29 L204:L205 L200:L201 L58:L63 L208 L36:L40 L53:L55 L50 L32:L33 J50 L211:L213 J53:J55 J58:J63 L28:L29 J129:J131 J102:J103 J216:J219 J200:J201 J204:J205 L216:L219 J208 J68 J118:J122 L143:L144 J143:J144 J147:J148 L147:L148 L151:L154 J151:J154 J157:J158 L157:L158 J307:J309 L299:L303 J299:J303 J305 L305 L314 J314 L307:L309 J320:J322 L320:L322 J324:J329 J331:J336 J338:J341 J343 L13:L23 J345 L354 J354 J370 L370 J5:J9 L5:L9 J13:J23 L324:L346 J32:J33 J36:J40 L68 L76 J76 J80:J81 L80:L81 L84:L85 J84:J85 L102:L103 L88:L91 J88:J91 J99 L99 J113:J115 L113:L115 L118:L122 J125 L125 L129:L131 L136:L140 J136:J140 L168 J168 J171:J172 L171:L172 J185:J186 L180:L182 J180:J182 L185:L186 J211:J213 L226:L229 J226:J229 J232 L232 L237:L240 J237:J240 L243 J243 L254:L255 J254:J255 L258:L260 J258:J260 J263 L263 J272:J276 L272:L276 J287 L287 J290:J297 L290:L297 J357:J368 L357:L368" xr:uid="{B95634C9-7DCA-4E70-95DD-F7642F51A747}">
      <formula1>unitNames</formula1>
    </dataValidation>
  </dataValidations>
  <pageMargins left="0.25" right="0.25" top="0.75" bottom="0.75" header="0.3" footer="0.3"/>
  <pageSetup orientation="portrait" r:id="rId1"/>
  <headerFooter>
    <oddFooter>&amp;C&amp;P</oddFooter>
  </headerFooter>
  <rowBreaks count="15" manualBreakCount="15">
    <brk id="23" max="16383" man="1"/>
    <brk id="45" max="16383" man="1"/>
    <brk id="71" max="16383" man="1"/>
    <brk id="108" max="16383" man="1"/>
    <brk id="131" max="16383" man="1"/>
    <brk id="163" max="16383" man="1"/>
    <brk id="195" max="16383" man="1"/>
    <brk id="221" max="16383" man="1"/>
    <brk id="247" max="16383" man="1"/>
    <brk id="280" max="16383" man="1"/>
    <brk id="314" max="16383" man="1"/>
    <brk id="347" max="16383" man="1"/>
    <brk id="375" max="16383" man="1"/>
    <brk id="381" max="16383" man="1"/>
    <brk id="388" max="16383" man="1"/>
  </rowBreaks>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B15"/>
  <sheetViews>
    <sheetView tabSelected="1" workbookViewId="0">
      <selection activeCell="A16" sqref="A16"/>
    </sheetView>
  </sheetViews>
  <sheetFormatPr defaultRowHeight="15" x14ac:dyDescent="0.25"/>
  <cols>
    <col min="1" max="1" width="27.5703125" bestFit="1" customWidth="1"/>
  </cols>
  <sheetData>
    <row r="1" spans="1:2" x14ac:dyDescent="0.25">
      <c r="A1" t="s">
        <v>141</v>
      </c>
    </row>
    <row r="2" spans="1:2" x14ac:dyDescent="0.25">
      <c r="A2" t="s">
        <v>142</v>
      </c>
    </row>
    <row r="3" spans="1:2" x14ac:dyDescent="0.25">
      <c r="A3" t="s">
        <v>253</v>
      </c>
      <c r="B3" t="s">
        <v>381</v>
      </c>
    </row>
    <row r="4" spans="1:2" x14ac:dyDescent="0.25">
      <c r="A4" t="s">
        <v>254</v>
      </c>
      <c r="B4" t="s">
        <v>379</v>
      </c>
    </row>
    <row r="5" spans="1:2" x14ac:dyDescent="0.25">
      <c r="A5" t="s">
        <v>255</v>
      </c>
    </row>
    <row r="6" spans="1:2" x14ac:dyDescent="0.25">
      <c r="A6" t="s">
        <v>256</v>
      </c>
    </row>
    <row r="7" spans="1:2" x14ac:dyDescent="0.25">
      <c r="A7" t="s">
        <v>257</v>
      </c>
    </row>
    <row r="8" spans="1:2" x14ac:dyDescent="0.25">
      <c r="A8" t="s">
        <v>258</v>
      </c>
    </row>
    <row r="9" spans="1:2" x14ac:dyDescent="0.25">
      <c r="A9" t="s">
        <v>353</v>
      </c>
      <c r="B9" t="s">
        <v>382</v>
      </c>
    </row>
    <row r="10" spans="1:2" x14ac:dyDescent="0.25">
      <c r="A10" t="s">
        <v>375</v>
      </c>
    </row>
    <row r="11" spans="1:2" x14ac:dyDescent="0.25">
      <c r="A11" t="s">
        <v>376</v>
      </c>
    </row>
    <row r="12" spans="1:2" x14ac:dyDescent="0.25">
      <c r="A12" t="s">
        <v>377</v>
      </c>
    </row>
    <row r="13" spans="1:2" x14ac:dyDescent="0.25">
      <c r="A13" t="s">
        <v>378</v>
      </c>
    </row>
    <row r="14" spans="1:2" x14ac:dyDescent="0.25">
      <c r="A14" t="s">
        <v>380</v>
      </c>
      <c r="B14" t="s">
        <v>379</v>
      </c>
    </row>
    <row r="15" spans="1:2" x14ac:dyDescent="0.25">
      <c r="A15" t="s">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95"/>
  <sheetViews>
    <sheetView topLeftCell="A25" zoomScale="85" zoomScaleNormal="85" workbookViewId="0">
      <selection activeCell="A61" sqref="A61"/>
    </sheetView>
  </sheetViews>
  <sheetFormatPr defaultRowHeight="12.75" x14ac:dyDescent="0.2"/>
  <cols>
    <col min="1" max="1" width="28.85546875" style="1" bestFit="1" customWidth="1"/>
    <col min="2" max="2" width="7.42578125" style="45"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9.42578125" style="1" bestFit="1"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177</v>
      </c>
      <c r="B1" s="40" t="s">
        <v>263</v>
      </c>
      <c r="C1" s="14" t="s">
        <v>178</v>
      </c>
      <c r="D1" s="13" t="s">
        <v>58</v>
      </c>
      <c r="E1" s="13" t="s">
        <v>159</v>
      </c>
      <c r="F1" s="13" t="s">
        <v>160</v>
      </c>
      <c r="G1" s="15" t="s">
        <v>161</v>
      </c>
      <c r="H1" s="15" t="s">
        <v>162</v>
      </c>
      <c r="I1" s="15" t="s">
        <v>125</v>
      </c>
      <c r="J1" s="15" t="s">
        <v>126</v>
      </c>
      <c r="K1" s="15" t="s">
        <v>124</v>
      </c>
      <c r="M1" s="14" t="s">
        <v>267</v>
      </c>
      <c r="O1" s="14" t="s">
        <v>143</v>
      </c>
      <c r="Q1" s="14" t="s">
        <v>262</v>
      </c>
    </row>
    <row r="2" spans="1:17" ht="14.25" thickTop="1" thickBot="1" x14ac:dyDescent="0.25">
      <c r="A2" s="24" t="s">
        <v>99</v>
      </c>
      <c r="B2" s="41"/>
      <c r="C2" s="22" t="s">
        <v>99</v>
      </c>
      <c r="D2" s="8"/>
      <c r="E2" s="8"/>
      <c r="F2" s="8"/>
      <c r="G2" s="20">
        <f t="shared" ref="G2:G35" si="0">IF(D2&lt;&gt;0, E2/D2, 0)</f>
        <v>0</v>
      </c>
      <c r="H2" s="20">
        <f t="shared" ref="H2:H35" si="1">IF(D2&lt;&gt;0, F2/D2, 0)</f>
        <v>0</v>
      </c>
      <c r="I2" s="20">
        <f>SUMIF(recipes!K:K,A2,recipes!R:R)</f>
        <v>0</v>
      </c>
      <c r="J2" s="20">
        <f>SUMIF(recipes!K:K,A2,recipes!S:S)</f>
        <v>0</v>
      </c>
      <c r="K2" s="21">
        <f>SUMIF(recipes!K:K,A2,recipes!T:T)</f>
        <v>4.25</v>
      </c>
      <c r="M2" s="11" t="s">
        <v>18</v>
      </c>
      <c r="O2" s="11">
        <v>0.25</v>
      </c>
      <c r="Q2" s="11" t="s">
        <v>264</v>
      </c>
    </row>
    <row r="3" spans="1:17" ht="13.5" thickBot="1" x14ac:dyDescent="0.25">
      <c r="A3" s="25" t="s">
        <v>54</v>
      </c>
      <c r="B3" s="42"/>
      <c r="C3" s="4" t="s">
        <v>54</v>
      </c>
      <c r="D3" s="6">
        <v>1</v>
      </c>
      <c r="E3" s="6">
        <v>1.6E-2</v>
      </c>
      <c r="F3" s="6">
        <v>2.2180100000000001E-2</v>
      </c>
      <c r="G3" s="3">
        <f t="shared" si="0"/>
        <v>1.6E-2</v>
      </c>
      <c r="H3" s="3">
        <f t="shared" si="1"/>
        <v>2.2180100000000001E-2</v>
      </c>
      <c r="I3" s="3">
        <f>SUMIF(recipes!K:K,A3,recipes!R:R)</f>
        <v>3.7333412732584614E-2</v>
      </c>
      <c r="J3" s="3">
        <f>SUMIF(recipes!K:K,A3,recipes!S:S)</f>
        <v>0</v>
      </c>
      <c r="K3" s="16">
        <f>SUMIF(recipes!K:K,A3,recipes!T:T)</f>
        <v>0</v>
      </c>
      <c r="M3" s="12" t="s">
        <v>235</v>
      </c>
      <c r="O3" s="10" t="s">
        <v>144</v>
      </c>
      <c r="Q3" s="11" t="s">
        <v>265</v>
      </c>
    </row>
    <row r="4" spans="1:17" ht="13.5" thickBot="1" x14ac:dyDescent="0.25">
      <c r="A4" s="25" t="s">
        <v>131</v>
      </c>
      <c r="B4" s="42" t="s">
        <v>264</v>
      </c>
      <c r="C4" s="4" t="s">
        <v>2</v>
      </c>
      <c r="D4" s="5">
        <v>1</v>
      </c>
      <c r="E4" s="5">
        <v>0.313</v>
      </c>
      <c r="F4" s="7"/>
      <c r="G4" s="3">
        <f t="shared" si="0"/>
        <v>0.313</v>
      </c>
      <c r="H4" s="3">
        <f t="shared" si="1"/>
        <v>0</v>
      </c>
      <c r="I4" s="3">
        <f>SUMIF(recipes!K:K,A4,recipes!R:R)</f>
        <v>1.0954999999999999</v>
      </c>
      <c r="J4" s="3">
        <f>SUMIF(recipes!K:K,A4,recipes!S:S)</f>
        <v>1.77441177375</v>
      </c>
      <c r="K4" s="16">
        <f>SUMIF(recipes!K:K,A4,recipes!T:T)</f>
        <v>0</v>
      </c>
      <c r="M4" s="12" t="s">
        <v>0</v>
      </c>
      <c r="Q4" s="10" t="s">
        <v>266</v>
      </c>
    </row>
    <row r="5" spans="1:17" x14ac:dyDescent="0.2">
      <c r="A5" s="25" t="s">
        <v>5</v>
      </c>
      <c r="B5" s="42" t="s">
        <v>264</v>
      </c>
      <c r="C5" s="4" t="s">
        <v>72</v>
      </c>
      <c r="D5" s="5">
        <v>3</v>
      </c>
      <c r="E5" s="5">
        <v>0.44500000000000001</v>
      </c>
      <c r="F5" s="5">
        <v>0.6</v>
      </c>
      <c r="G5" s="3">
        <f t="shared" si="0"/>
        <v>0.14833333333333334</v>
      </c>
      <c r="H5" s="3">
        <f t="shared" si="1"/>
        <v>0.19999999999999998</v>
      </c>
      <c r="I5" s="3">
        <f>SUMIF(recipes!K:K,A5,recipes!R:R)</f>
        <v>2.8554166666666672</v>
      </c>
      <c r="J5" s="3">
        <f>SUMIF(recipes!K:K,A5,recipes!S:S)</f>
        <v>0</v>
      </c>
      <c r="K5" s="16">
        <f>SUMIF(recipes!K:K,A5,recipes!T:T)</f>
        <v>0</v>
      </c>
      <c r="M5" s="12" t="s">
        <v>13</v>
      </c>
    </row>
    <row r="6" spans="1:17" x14ac:dyDescent="0.2">
      <c r="A6" s="25" t="s">
        <v>110</v>
      </c>
      <c r="B6" s="42" t="s">
        <v>264</v>
      </c>
      <c r="C6" s="4" t="s">
        <v>72</v>
      </c>
      <c r="D6" s="6"/>
      <c r="E6" s="6"/>
      <c r="F6" s="6"/>
      <c r="G6" s="3">
        <f t="shared" si="0"/>
        <v>0</v>
      </c>
      <c r="H6" s="3">
        <f t="shared" si="1"/>
        <v>0</v>
      </c>
      <c r="I6" s="3">
        <f>SUMIF(recipes!K:K,A6,recipes!R:R)</f>
        <v>0</v>
      </c>
      <c r="J6" s="3">
        <f>SUMIF(recipes!K:K,A6,recipes!S:S)</f>
        <v>0</v>
      </c>
      <c r="K6" s="16">
        <f>SUMIF(recipes!K:K,A6,recipes!T:T)</f>
        <v>18.5</v>
      </c>
      <c r="M6" s="12" t="s">
        <v>64</v>
      </c>
    </row>
    <row r="7" spans="1:17" x14ac:dyDescent="0.2">
      <c r="A7" s="25" t="s">
        <v>245</v>
      </c>
      <c r="B7" s="42" t="s">
        <v>264</v>
      </c>
      <c r="C7" s="4" t="s">
        <v>72</v>
      </c>
      <c r="D7" s="6"/>
      <c r="E7" s="6"/>
      <c r="F7" s="6"/>
      <c r="G7" s="3">
        <f t="shared" si="0"/>
        <v>0</v>
      </c>
      <c r="H7" s="3">
        <f t="shared" si="1"/>
        <v>0</v>
      </c>
      <c r="I7" s="3">
        <f>SUMIF(recipes!K:K,A7,recipes!R:R)</f>
        <v>0</v>
      </c>
      <c r="J7" s="3">
        <f>SUMIF(recipes!K:K,A7,recipes!S:S)</f>
        <v>0.59147059125000001</v>
      </c>
      <c r="K7" s="16">
        <f>SUMIF(recipes!K:K,A7,recipes!T:T)</f>
        <v>0</v>
      </c>
      <c r="M7" s="12" t="s">
        <v>1</v>
      </c>
    </row>
    <row r="8" spans="1:17" x14ac:dyDescent="0.2">
      <c r="A8" s="25" t="s">
        <v>68</v>
      </c>
      <c r="B8" s="42" t="s">
        <v>264</v>
      </c>
      <c r="C8" s="4" t="s">
        <v>72</v>
      </c>
      <c r="D8" s="6"/>
      <c r="E8" s="6"/>
      <c r="F8" s="6"/>
      <c r="G8" s="3">
        <f t="shared" si="0"/>
        <v>0</v>
      </c>
      <c r="H8" s="3">
        <f t="shared" si="1"/>
        <v>0</v>
      </c>
      <c r="I8" s="3">
        <f>SUMIF(recipes!K:K,A8,recipes!R:R)</f>
        <v>0</v>
      </c>
      <c r="J8" s="3">
        <f>SUMIF(recipes!K:K,A8,recipes!S:S)</f>
        <v>0</v>
      </c>
      <c r="K8" s="16">
        <f>SUMIF(recipes!K:K,A8,recipes!T:T)</f>
        <v>6.75</v>
      </c>
      <c r="M8" s="12" t="s">
        <v>17</v>
      </c>
    </row>
    <row r="9" spans="1:17" x14ac:dyDescent="0.2">
      <c r="A9" s="25" t="s">
        <v>222</v>
      </c>
      <c r="B9" s="42"/>
      <c r="C9" s="4" t="s">
        <v>222</v>
      </c>
      <c r="D9" s="6"/>
      <c r="E9" s="6"/>
      <c r="F9" s="6"/>
      <c r="G9" s="3">
        <f t="shared" si="0"/>
        <v>0</v>
      </c>
      <c r="H9" s="3">
        <f t="shared" si="1"/>
        <v>0</v>
      </c>
      <c r="I9" s="3">
        <f>SUMIF(recipes!K:K,A9,recipes!R:R)</f>
        <v>0</v>
      </c>
      <c r="J9" s="3">
        <f>SUMIF(recipes!K:K,A9,recipes!S:S)</f>
        <v>0.47317647299999999</v>
      </c>
      <c r="K9" s="16">
        <f>SUMIF(recipes!K:K,A9,recipes!T:T)</f>
        <v>0</v>
      </c>
      <c r="M9" s="12" t="s">
        <v>14</v>
      </c>
    </row>
    <row r="10" spans="1:17" ht="13.5" thickBot="1" x14ac:dyDescent="0.25">
      <c r="A10" s="25" t="s">
        <v>200</v>
      </c>
      <c r="B10" s="42" t="s">
        <v>264</v>
      </c>
      <c r="C10" s="4" t="s">
        <v>197</v>
      </c>
      <c r="D10" s="6"/>
      <c r="E10" s="6"/>
      <c r="F10" s="6"/>
      <c r="G10" s="3">
        <f t="shared" si="0"/>
        <v>0</v>
      </c>
      <c r="H10" s="3">
        <f t="shared" si="1"/>
        <v>0</v>
      </c>
      <c r="I10" s="3">
        <f>SUMIF(recipes!K:K,A10,recipes!R:R)</f>
        <v>0</v>
      </c>
      <c r="J10" s="3">
        <f>SUMIF(recipes!K:K,A10,recipes!S:S)</f>
        <v>0</v>
      </c>
      <c r="K10" s="16">
        <f>SUMIF(recipes!K:K,A10,recipes!T:T)</f>
        <v>3</v>
      </c>
      <c r="L10" s="4"/>
      <c r="M10" s="10" t="s">
        <v>57</v>
      </c>
    </row>
    <row r="11" spans="1:17" s="38" customFormat="1" x14ac:dyDescent="0.2">
      <c r="A11" s="25" t="s">
        <v>188</v>
      </c>
      <c r="B11" s="42" t="s">
        <v>264</v>
      </c>
      <c r="C11" s="4" t="s">
        <v>71</v>
      </c>
      <c r="D11" s="6"/>
      <c r="E11" s="6"/>
      <c r="F11" s="6"/>
      <c r="G11" s="3">
        <f t="shared" si="0"/>
        <v>0</v>
      </c>
      <c r="H11" s="3">
        <f t="shared" si="1"/>
        <v>0</v>
      </c>
      <c r="I11" s="3">
        <f>SUMIF(recipes!K:K,A11,recipes!R:R)</f>
        <v>0</v>
      </c>
      <c r="J11" s="3">
        <f>SUMIF(recipes!K:K,A11,recipes!S:S)</f>
        <v>0</v>
      </c>
      <c r="K11" s="16">
        <f>SUMIF(recipes!K:K,A11,recipes!T:T)</f>
        <v>14.25</v>
      </c>
      <c r="L11" s="4"/>
      <c r="M11" s="1"/>
    </row>
    <row r="12" spans="1:17" x14ac:dyDescent="0.2">
      <c r="A12" s="25" t="s">
        <v>111</v>
      </c>
      <c r="B12" s="42" t="s">
        <v>264</v>
      </c>
      <c r="C12" s="4" t="s">
        <v>71</v>
      </c>
      <c r="D12" s="6"/>
      <c r="E12" s="6"/>
      <c r="F12" s="6"/>
      <c r="G12" s="3">
        <f t="shared" si="0"/>
        <v>0</v>
      </c>
      <c r="H12" s="3">
        <f t="shared" si="1"/>
        <v>0</v>
      </c>
      <c r="I12" s="3">
        <f>SUMIF(recipes!K:K,A12,recipes!R:R)</f>
        <v>0</v>
      </c>
      <c r="J12" s="3">
        <f>SUMIF(recipes!K:K,A12,recipes!S:S)</f>
        <v>0</v>
      </c>
      <c r="K12" s="16">
        <f>SUMIF(recipes!K:K,A12,recipes!T:T)</f>
        <v>9.5</v>
      </c>
      <c r="L12" s="4"/>
      <c r="M12" s="38"/>
    </row>
    <row r="13" spans="1:17" x14ac:dyDescent="0.2">
      <c r="A13" s="25" t="s">
        <v>212</v>
      </c>
      <c r="B13" s="42" t="s">
        <v>264</v>
      </c>
      <c r="C13" s="4" t="s">
        <v>71</v>
      </c>
      <c r="D13" s="6"/>
      <c r="E13" s="6"/>
      <c r="F13" s="6"/>
      <c r="G13" s="3">
        <f t="shared" si="0"/>
        <v>0</v>
      </c>
      <c r="H13" s="3">
        <f t="shared" si="1"/>
        <v>0</v>
      </c>
      <c r="I13" s="3">
        <f>SUMIF(recipes!K:K,A13,recipes!R:R)</f>
        <v>0</v>
      </c>
      <c r="J13" s="3">
        <f>SUMIF(recipes!K:K,A13,recipes!S:S)</f>
        <v>0</v>
      </c>
      <c r="K13" s="16">
        <f>SUMIF(recipes!K:K,A13,recipes!T:T)</f>
        <v>6.25</v>
      </c>
    </row>
    <row r="14" spans="1:17" s="38" customFormat="1" x14ac:dyDescent="0.2">
      <c r="A14" s="25" t="s">
        <v>69</v>
      </c>
      <c r="B14" s="42" t="s">
        <v>264</v>
      </c>
      <c r="C14" s="4" t="s">
        <v>71</v>
      </c>
      <c r="D14" s="6"/>
      <c r="E14" s="6"/>
      <c r="F14" s="6"/>
      <c r="G14" s="3">
        <f t="shared" si="0"/>
        <v>0</v>
      </c>
      <c r="H14" s="3">
        <f t="shared" si="1"/>
        <v>0</v>
      </c>
      <c r="I14" s="3">
        <f>SUMIF(recipes!K:K,A14,recipes!R:R)</f>
        <v>0</v>
      </c>
      <c r="J14" s="3">
        <f>SUMIF(recipes!K:K,A14,recipes!S:S)</f>
        <v>0</v>
      </c>
      <c r="K14" s="16">
        <f>SUMIF(recipes!K:K,A14,recipes!T:T)</f>
        <v>3.25</v>
      </c>
    </row>
    <row r="15" spans="1:17" s="38" customFormat="1" x14ac:dyDescent="0.2">
      <c r="A15" s="25" t="s">
        <v>88</v>
      </c>
      <c r="B15" s="42"/>
      <c r="C15" s="4" t="s">
        <v>88</v>
      </c>
      <c r="D15" s="18">
        <v>1</v>
      </c>
      <c r="E15" s="18">
        <v>1.4E-2</v>
      </c>
      <c r="F15" s="18">
        <v>2.2180100000000001E-2</v>
      </c>
      <c r="G15" s="3">
        <f t="shared" si="0"/>
        <v>1.4E-2</v>
      </c>
      <c r="H15" s="3">
        <f t="shared" si="1"/>
        <v>2.2180100000000001E-2</v>
      </c>
      <c r="I15" s="3">
        <f>SUMIF(recipes!K:K,A15,recipes!R:R)</f>
        <v>0</v>
      </c>
      <c r="J15" s="3">
        <f>SUMIF(recipes!K:K,A15,recipes!S:S)</f>
        <v>0</v>
      </c>
      <c r="K15" s="16">
        <f>SUMIF(recipes!K:K,A15,recipes!T:T)</f>
        <v>0</v>
      </c>
    </row>
    <row r="16" spans="1:17" x14ac:dyDescent="0.2">
      <c r="A16" s="25" t="s">
        <v>128</v>
      </c>
      <c r="B16" s="42"/>
      <c r="C16" s="4" t="s">
        <v>128</v>
      </c>
      <c r="D16" s="6"/>
      <c r="E16" s="6"/>
      <c r="F16" s="6"/>
      <c r="G16" s="3">
        <f t="shared" si="0"/>
        <v>0</v>
      </c>
      <c r="H16" s="3">
        <f t="shared" si="1"/>
        <v>0</v>
      </c>
      <c r="I16" s="3">
        <f>SUMIF(recipes!K:K,A16,recipes!R:R)</f>
        <v>0</v>
      </c>
      <c r="J16" s="3">
        <f>SUMIF(recipes!K:K,A16,recipes!S:S)</f>
        <v>5.9147059124999998E-2</v>
      </c>
      <c r="K16" s="16">
        <f>SUMIF(recipes!K:K,A16,recipes!T:T)</f>
        <v>0</v>
      </c>
    </row>
    <row r="17" spans="1:12" x14ac:dyDescent="0.2">
      <c r="A17" s="25" t="s">
        <v>116</v>
      </c>
      <c r="B17" s="42"/>
      <c r="C17" s="4" t="s">
        <v>116</v>
      </c>
      <c r="D17" s="18">
        <v>1</v>
      </c>
      <c r="E17" s="18">
        <v>1.0999999999999999E-2</v>
      </c>
      <c r="F17" s="18">
        <v>2.2180100000000001E-2</v>
      </c>
      <c r="G17" s="3">
        <f t="shared" si="0"/>
        <v>1.0999999999999999E-2</v>
      </c>
      <c r="H17" s="3">
        <f t="shared" si="1"/>
        <v>2.2180100000000001E-2</v>
      </c>
      <c r="I17" s="3">
        <f>SUMIF(recipes!K:K,A17,recipes!R:R)</f>
        <v>1.0388910983621014E-2</v>
      </c>
      <c r="J17" s="3">
        <f>SUMIF(recipes!K:K,A17,recipes!S:S)</f>
        <v>0</v>
      </c>
      <c r="K17" s="16">
        <f>SUMIF(recipes!K:K,A17,recipes!T:T)</f>
        <v>0</v>
      </c>
      <c r="L17" s="4"/>
    </row>
    <row r="18" spans="1:12" x14ac:dyDescent="0.2">
      <c r="A18" s="25" t="s">
        <v>196</v>
      </c>
      <c r="B18" s="42" t="s">
        <v>264</v>
      </c>
      <c r="C18" s="4" t="s">
        <v>196</v>
      </c>
      <c r="D18" s="5">
        <v>1</v>
      </c>
      <c r="E18" s="5">
        <v>0.30599999999999999</v>
      </c>
      <c r="F18" s="7"/>
      <c r="G18" s="3">
        <f t="shared" si="0"/>
        <v>0.30599999999999999</v>
      </c>
      <c r="H18" s="3">
        <f t="shared" si="1"/>
        <v>0</v>
      </c>
      <c r="I18" s="3">
        <f>SUMIF(recipes!K:K,A18,recipes!R:R)</f>
        <v>0</v>
      </c>
      <c r="J18" s="3">
        <f>SUMIF(recipes!K:K,A18,recipes!S:S)</f>
        <v>0</v>
      </c>
      <c r="K18" s="16">
        <f>SUMIF(recipes!K:K,A18,recipes!T:T)</f>
        <v>0</v>
      </c>
      <c r="L18" s="4"/>
    </row>
    <row r="19" spans="1:12" x14ac:dyDescent="0.2">
      <c r="A19" s="25" t="s">
        <v>55</v>
      </c>
      <c r="B19" s="42"/>
      <c r="C19" s="4" t="s">
        <v>55</v>
      </c>
      <c r="D19" s="18">
        <v>1</v>
      </c>
      <c r="E19" s="18">
        <v>1.0999999999999999E-2</v>
      </c>
      <c r="F19" s="18">
        <v>2.2180100000000001E-2</v>
      </c>
      <c r="G19" s="3">
        <f t="shared" si="0"/>
        <v>1.0999999999999999E-2</v>
      </c>
      <c r="H19" s="3">
        <f t="shared" si="1"/>
        <v>2.2180100000000001E-2</v>
      </c>
      <c r="I19" s="3">
        <f>SUMIF(recipes!K:K,A19,recipes!R:R)</f>
        <v>2.5666721253651919E-2</v>
      </c>
      <c r="J19" s="3">
        <f>SUMIF(recipes!K:K,A19,recipes!S:S)</f>
        <v>0</v>
      </c>
      <c r="K19" s="16">
        <f>SUMIF(recipes!K:K,A19,recipes!T:T)</f>
        <v>0</v>
      </c>
      <c r="L19" s="4"/>
    </row>
    <row r="20" spans="1:12" x14ac:dyDescent="0.2">
      <c r="A20" s="25" t="s">
        <v>10</v>
      </c>
      <c r="B20" s="42"/>
      <c r="C20" s="4" t="s">
        <v>10</v>
      </c>
      <c r="D20" s="18">
        <v>1</v>
      </c>
      <c r="E20" s="18">
        <v>1.2E-2</v>
      </c>
      <c r="F20" s="18">
        <v>2.2180100000000001E-2</v>
      </c>
      <c r="G20" s="3">
        <f t="shared" si="0"/>
        <v>1.2E-2</v>
      </c>
      <c r="H20" s="3">
        <f t="shared" si="1"/>
        <v>2.2180100000000001E-2</v>
      </c>
      <c r="I20" s="3">
        <f>SUMIF(recipes!K:K,A20,recipes!R:R)</f>
        <v>4.2000089324157684E-2</v>
      </c>
      <c r="J20" s="3">
        <f>SUMIF(recipes!K:K,A20,recipes!S:S)</f>
        <v>0</v>
      </c>
      <c r="K20" s="16">
        <f>SUMIF(recipes!K:K,A20,recipes!T:T)</f>
        <v>0</v>
      </c>
      <c r="L20" s="4"/>
    </row>
    <row r="21" spans="1:12" x14ac:dyDescent="0.2">
      <c r="A21" s="25" t="s">
        <v>83</v>
      </c>
      <c r="B21" s="42"/>
      <c r="C21" s="4" t="s">
        <v>83</v>
      </c>
      <c r="D21" s="6"/>
      <c r="E21" s="6"/>
      <c r="F21" s="6"/>
      <c r="G21" s="3">
        <f t="shared" si="0"/>
        <v>0</v>
      </c>
      <c r="H21" s="3">
        <f t="shared" si="1"/>
        <v>0</v>
      </c>
      <c r="I21" s="3">
        <f>SUMIF(recipes!K:K,A21,recipes!R:R)</f>
        <v>0</v>
      </c>
      <c r="J21" s="3">
        <f>SUMIF(recipes!K:K,A21,recipes!S:S)</f>
        <v>8.7488358289062484E-2</v>
      </c>
      <c r="K21" s="16">
        <f>SUMIF(recipes!K:K,A21,recipes!T:T)</f>
        <v>0</v>
      </c>
      <c r="L21" s="4"/>
    </row>
    <row r="22" spans="1:12" s="38" customFormat="1" x14ac:dyDescent="0.2">
      <c r="A22" s="25" t="s">
        <v>355</v>
      </c>
      <c r="B22" s="42"/>
      <c r="C22" s="4" t="s">
        <v>355</v>
      </c>
      <c r="D22" s="6"/>
      <c r="E22" s="6"/>
      <c r="F22" s="6"/>
      <c r="G22" s="3">
        <f t="shared" ref="G22" si="2">IF(D22&lt;&gt;0, E22/D22, 0)</f>
        <v>0</v>
      </c>
      <c r="H22" s="3">
        <f t="shared" ref="H22" si="3">IF(D22&lt;&gt;0, F22/D22, 0)</f>
        <v>0</v>
      </c>
      <c r="I22" s="3">
        <f>SUMIF(recipes!K:K,A22,recipes!R:R)</f>
        <v>0</v>
      </c>
      <c r="J22" s="3">
        <f>SUMIF(recipes!K:K,A22,recipes!S:S)</f>
        <v>1.478676478125E-2</v>
      </c>
      <c r="K22" s="16">
        <f>SUMIF(recipes!K:K,A22,recipes!T:T)</f>
        <v>0</v>
      </c>
      <c r="L22" s="4"/>
    </row>
    <row r="23" spans="1:12" s="38" customFormat="1" x14ac:dyDescent="0.2">
      <c r="A23" s="25" t="s">
        <v>115</v>
      </c>
      <c r="B23" s="42"/>
      <c r="C23" s="4" t="s">
        <v>115</v>
      </c>
      <c r="D23" s="18">
        <v>1</v>
      </c>
      <c r="E23" s="18">
        <v>3.0000000000000001E-3</v>
      </c>
      <c r="F23" s="18">
        <v>2.2180100000000001E-2</v>
      </c>
      <c r="G23" s="3">
        <f t="shared" si="0"/>
        <v>3.0000000000000001E-3</v>
      </c>
      <c r="H23" s="3">
        <f t="shared" si="1"/>
        <v>2.2180100000000001E-2</v>
      </c>
      <c r="I23" s="3">
        <f>SUMIF(recipes!K:K,A23,recipes!R:R)</f>
        <v>1.1666691478932692E-3</v>
      </c>
      <c r="J23" s="3">
        <f>SUMIF(recipes!K:K,A23,recipes!S:S)</f>
        <v>0</v>
      </c>
      <c r="K23" s="16">
        <f>SUMIF(recipes!K:K,A23,recipes!T:T)</f>
        <v>0</v>
      </c>
      <c r="L23" s="4"/>
    </row>
    <row r="24" spans="1:12" x14ac:dyDescent="0.2">
      <c r="A24" s="25" t="s">
        <v>107</v>
      </c>
      <c r="B24" s="42" t="s">
        <v>265</v>
      </c>
      <c r="C24" s="4" t="s">
        <v>108</v>
      </c>
      <c r="D24" s="18">
        <v>1</v>
      </c>
      <c r="E24" s="18">
        <v>0.76300000000000001</v>
      </c>
      <c r="F24" s="18">
        <v>0.946353</v>
      </c>
      <c r="G24" s="3">
        <f t="shared" si="0"/>
        <v>0.76300000000000001</v>
      </c>
      <c r="H24" s="3">
        <f t="shared" si="1"/>
        <v>0.946353</v>
      </c>
      <c r="I24" s="3">
        <f>SUMIF(recipes!K:K,A24,recipes!R:R)</f>
        <v>0.28612498367337558</v>
      </c>
      <c r="J24" s="3">
        <f>SUMIF(recipes!K:K,A24,recipes!S:S)</f>
        <v>0</v>
      </c>
      <c r="K24" s="16">
        <f>SUMIF(recipes!K:K,A24,recipes!T:T)</f>
        <v>0</v>
      </c>
      <c r="L24" s="4"/>
    </row>
    <row r="25" spans="1:12" s="38" customFormat="1" x14ac:dyDescent="0.2">
      <c r="A25" s="25" t="s">
        <v>352</v>
      </c>
      <c r="B25" s="42"/>
      <c r="C25" s="4" t="s">
        <v>352</v>
      </c>
      <c r="D25" s="6"/>
      <c r="E25" s="6"/>
      <c r="F25" s="6"/>
      <c r="G25" s="3">
        <f t="shared" si="0"/>
        <v>0</v>
      </c>
      <c r="H25" s="3">
        <f t="shared" si="1"/>
        <v>0</v>
      </c>
      <c r="I25" s="3">
        <f>SUMIF(recipes!K:K,A25,recipes!R:R)</f>
        <v>0</v>
      </c>
      <c r="J25" s="3">
        <f>SUMIF(recipes!K:K,A25,recipes!S:S)</f>
        <v>0.47317647299999999</v>
      </c>
      <c r="K25" s="16">
        <f>SUMIF(recipes!K:K,A25,recipes!T:T)</f>
        <v>0</v>
      </c>
      <c r="L25" s="4"/>
    </row>
    <row r="26" spans="1:12" x14ac:dyDescent="0.2">
      <c r="A26" s="25" t="s">
        <v>48</v>
      </c>
      <c r="B26" s="42" t="s">
        <v>265</v>
      </c>
      <c r="C26" s="4" t="s">
        <v>109</v>
      </c>
      <c r="D26" s="18">
        <v>1</v>
      </c>
      <c r="E26" s="18">
        <v>0.80800000000000005</v>
      </c>
      <c r="F26" s="18">
        <v>0.946353</v>
      </c>
      <c r="G26" s="3">
        <f t="shared" si="0"/>
        <v>0.80800000000000005</v>
      </c>
      <c r="H26" s="3">
        <f t="shared" si="1"/>
        <v>0.946353</v>
      </c>
      <c r="I26" s="3">
        <f>SUMIF(recipes!K:K,A26,recipes!R:R)</f>
        <v>0.70699995965775986</v>
      </c>
      <c r="J26" s="3">
        <f>SUMIF(recipes!K:K,A26,recipes!S:S)</f>
        <v>0</v>
      </c>
      <c r="K26" s="16">
        <f>SUMIF(recipes!K:K,A26,recipes!T:T)</f>
        <v>0</v>
      </c>
      <c r="L26" s="4"/>
    </row>
    <row r="27" spans="1:12" x14ac:dyDescent="0.2">
      <c r="A27" s="25" t="s">
        <v>8</v>
      </c>
      <c r="B27" s="42" t="s">
        <v>265</v>
      </c>
      <c r="C27" s="4" t="s">
        <v>260</v>
      </c>
      <c r="D27" s="18">
        <v>1</v>
      </c>
      <c r="E27" s="18">
        <v>0.84699999999999998</v>
      </c>
      <c r="F27" s="18">
        <v>0.946353</v>
      </c>
      <c r="G27" s="3">
        <f t="shared" si="0"/>
        <v>0.84699999999999998</v>
      </c>
      <c r="H27" s="3">
        <f t="shared" si="1"/>
        <v>0.946353</v>
      </c>
      <c r="I27" s="3">
        <f>SUMIF(recipes!K:K,A27,recipes!R:R)</f>
        <v>1.0587499395864968</v>
      </c>
      <c r="J27" s="3">
        <f>SUMIF(recipes!K:K,A27,recipes!S:S)</f>
        <v>0</v>
      </c>
      <c r="K27" s="16">
        <f>SUMIF(recipes!K:K,A27,recipes!T:T)</f>
        <v>0</v>
      </c>
      <c r="L27" s="4"/>
    </row>
    <row r="28" spans="1:12" x14ac:dyDescent="0.2">
      <c r="A28" s="25" t="s">
        <v>92</v>
      </c>
      <c r="B28" s="42" t="s">
        <v>264</v>
      </c>
      <c r="C28" s="4" t="s">
        <v>93</v>
      </c>
      <c r="D28" s="6"/>
      <c r="E28" s="6"/>
      <c r="F28" s="6"/>
      <c r="G28" s="3">
        <f t="shared" si="0"/>
        <v>0</v>
      </c>
      <c r="H28" s="3">
        <f t="shared" si="1"/>
        <v>0</v>
      </c>
      <c r="I28" s="3">
        <f>SUMIF(recipes!K:K,A28,recipes!R:R)</f>
        <v>0</v>
      </c>
      <c r="J28" s="3">
        <f>SUMIF(recipes!K:K,A28,recipes!S:S)</f>
        <v>0</v>
      </c>
      <c r="K28" s="16">
        <f>SUMIF(recipes!K:K,A28,recipes!T:T)</f>
        <v>0</v>
      </c>
      <c r="L28" s="4"/>
    </row>
    <row r="29" spans="1:12" x14ac:dyDescent="0.2">
      <c r="A29" s="25" t="s">
        <v>96</v>
      </c>
      <c r="B29" s="42"/>
      <c r="C29" s="4" t="s">
        <v>87</v>
      </c>
      <c r="D29" s="6"/>
      <c r="E29" s="6"/>
      <c r="F29" s="6"/>
      <c r="G29" s="3">
        <f t="shared" si="0"/>
        <v>0</v>
      </c>
      <c r="H29" s="3">
        <f t="shared" si="1"/>
        <v>0</v>
      </c>
      <c r="I29" s="3">
        <f>SUMIF(recipes!K:K,A29,recipes!R:R)</f>
        <v>0</v>
      </c>
      <c r="J29" s="3">
        <f>SUMIF(recipes!K:K,A29,recipes!S:S)</f>
        <v>0</v>
      </c>
      <c r="K29" s="16">
        <f>SUMIF(recipes!K:K,A29,recipes!T:T)</f>
        <v>0</v>
      </c>
      <c r="L29" s="4"/>
    </row>
    <row r="30" spans="1:12" x14ac:dyDescent="0.2">
      <c r="A30" s="25" t="s">
        <v>97</v>
      </c>
      <c r="B30" s="42"/>
      <c r="C30" s="4" t="s">
        <v>100</v>
      </c>
      <c r="D30" s="6"/>
      <c r="E30" s="6"/>
      <c r="F30" s="6"/>
      <c r="G30" s="3">
        <f t="shared" si="0"/>
        <v>0</v>
      </c>
      <c r="H30" s="3">
        <f t="shared" si="1"/>
        <v>0</v>
      </c>
      <c r="I30" s="3">
        <f>SUMIF(recipes!K:K,A30,recipes!R:R)</f>
        <v>0</v>
      </c>
      <c r="J30" s="3">
        <f>SUMIF(recipes!K:K,A30,recipes!S:S)</f>
        <v>0</v>
      </c>
      <c r="K30" s="16">
        <f>SUMIF(recipes!K:K,A30,recipes!T:T)</f>
        <v>2.5</v>
      </c>
      <c r="L30" s="4"/>
    </row>
    <row r="31" spans="1:12" x14ac:dyDescent="0.2">
      <c r="A31" s="25" t="s">
        <v>98</v>
      </c>
      <c r="B31" s="42"/>
      <c r="C31" s="4" t="s">
        <v>101</v>
      </c>
      <c r="D31" s="6"/>
      <c r="E31" s="6"/>
      <c r="F31" s="6"/>
      <c r="G31" s="3">
        <f t="shared" si="0"/>
        <v>0</v>
      </c>
      <c r="H31" s="3">
        <f t="shared" si="1"/>
        <v>0</v>
      </c>
      <c r="I31" s="3">
        <f>SUMIF(recipes!K:K,A31,recipes!R:R)</f>
        <v>0</v>
      </c>
      <c r="J31" s="3">
        <f>SUMIF(recipes!K:K,A31,recipes!S:S)</f>
        <v>0</v>
      </c>
      <c r="K31" s="16">
        <f>SUMIF(recipes!K:K,A31,recipes!T:T)</f>
        <v>2.5</v>
      </c>
      <c r="L31" s="4"/>
    </row>
    <row r="32" spans="1:12" x14ac:dyDescent="0.2">
      <c r="A32" s="25" t="s">
        <v>11</v>
      </c>
      <c r="B32" s="42"/>
      <c r="C32" s="4" t="s">
        <v>11</v>
      </c>
      <c r="D32" s="18">
        <v>1</v>
      </c>
      <c r="E32" s="18">
        <v>0.01</v>
      </c>
      <c r="F32" s="18">
        <v>2.2180100000000001E-2</v>
      </c>
      <c r="G32" s="3">
        <f t="shared" si="0"/>
        <v>0.01</v>
      </c>
      <c r="H32" s="3">
        <f t="shared" si="1"/>
        <v>2.2180100000000001E-2</v>
      </c>
      <c r="I32" s="3">
        <f>SUMIF(recipes!K:K,A32,recipes!R:R)</f>
        <v>2.5000053169141483E-2</v>
      </c>
      <c r="J32" s="3">
        <f>SUMIF(recipes!K:K,A32,recipes!S:S)</f>
        <v>0</v>
      </c>
      <c r="K32" s="16">
        <f>SUMIF(recipes!K:K,A32,recipes!T:T)</f>
        <v>0</v>
      </c>
      <c r="L32" s="4"/>
    </row>
    <row r="33" spans="1:13" x14ac:dyDescent="0.2">
      <c r="A33" s="25" t="s">
        <v>9</v>
      </c>
      <c r="B33" s="42"/>
      <c r="C33" s="4" t="s">
        <v>76</v>
      </c>
      <c r="D33" s="6"/>
      <c r="E33" s="6"/>
      <c r="F33" s="6"/>
      <c r="G33" s="3">
        <f t="shared" si="0"/>
        <v>0</v>
      </c>
      <c r="H33" s="3">
        <f t="shared" si="1"/>
        <v>0</v>
      </c>
      <c r="I33" s="3">
        <f>SUMIF(recipes!K:K,A33,recipes!R:R)</f>
        <v>0</v>
      </c>
      <c r="J33" s="3">
        <f>SUMIF(recipes!K:K,A33,recipes!S:S)</f>
        <v>0</v>
      </c>
      <c r="K33" s="16">
        <f>SUMIF(recipes!K:K,A33,recipes!T:T)</f>
        <v>26</v>
      </c>
      <c r="L33" s="4"/>
    </row>
    <row r="34" spans="1:13" x14ac:dyDescent="0.2">
      <c r="A34" s="25" t="s">
        <v>293</v>
      </c>
      <c r="B34" s="42" t="s">
        <v>264</v>
      </c>
      <c r="C34" s="4" t="s">
        <v>77</v>
      </c>
      <c r="D34" s="7"/>
      <c r="E34" s="7"/>
      <c r="F34" s="7"/>
      <c r="G34" s="3">
        <f t="shared" si="0"/>
        <v>0</v>
      </c>
      <c r="H34" s="3">
        <f t="shared" si="1"/>
        <v>0</v>
      </c>
      <c r="I34" s="3">
        <f>SUMIF(recipes!K:K,A34,recipes!R:R)</f>
        <v>0</v>
      </c>
      <c r="J34" s="3">
        <f>SUMIF(recipes!K:K,A34,recipes!S:S)</f>
        <v>0.26246507486718751</v>
      </c>
      <c r="K34" s="16">
        <f>SUMIF(recipes!K:K,A34,recipes!T:T)</f>
        <v>0</v>
      </c>
      <c r="L34" s="4"/>
    </row>
    <row r="35" spans="1:13" x14ac:dyDescent="0.2">
      <c r="A35" s="25" t="s">
        <v>236</v>
      </c>
      <c r="B35" s="42"/>
      <c r="C35" s="4" t="s">
        <v>236</v>
      </c>
      <c r="D35" s="6"/>
      <c r="E35" s="6"/>
      <c r="F35" s="6"/>
      <c r="G35" s="3">
        <f t="shared" si="0"/>
        <v>0</v>
      </c>
      <c r="H35" s="3">
        <f t="shared" si="1"/>
        <v>0</v>
      </c>
      <c r="I35" s="3">
        <f>SUMIF(recipes!K:K,A35,recipes!R:R)</f>
        <v>0</v>
      </c>
      <c r="J35" s="3">
        <f>SUMIF(recipes!K:K,A35,recipes!S:S)</f>
        <v>0.1478676478125</v>
      </c>
      <c r="K35" s="16">
        <f>SUMIF(recipes!K:K,A35,recipes!T:T)</f>
        <v>0</v>
      </c>
      <c r="L35" s="4"/>
    </row>
    <row r="36" spans="1:13" x14ac:dyDescent="0.2">
      <c r="A36" s="25" t="s">
        <v>217</v>
      </c>
      <c r="B36" s="42"/>
      <c r="C36" s="4" t="s">
        <v>217</v>
      </c>
      <c r="D36" s="6"/>
      <c r="E36" s="6"/>
      <c r="F36" s="6"/>
      <c r="G36" s="3">
        <f t="shared" ref="G36:G72" si="4">IF(D36&lt;&gt;0, E36/D36, 0)</f>
        <v>0</v>
      </c>
      <c r="H36" s="3">
        <f t="shared" ref="H36:H72" si="5">IF(D36&lt;&gt;0, F36/D36, 0)</f>
        <v>0</v>
      </c>
      <c r="I36" s="3">
        <f>SUMIF(recipes!K:K,A36,recipes!R:R)</f>
        <v>0.75</v>
      </c>
      <c r="J36" s="3">
        <f>SUMIF(recipes!K:K,A36,recipes!S:S)</f>
        <v>0</v>
      </c>
      <c r="K36" s="16">
        <f>SUMIF(recipes!K:K,A36,recipes!T:T)</f>
        <v>0</v>
      </c>
      <c r="L36" s="4"/>
    </row>
    <row r="37" spans="1:13" s="38" customFormat="1" x14ac:dyDescent="0.2">
      <c r="A37" s="25" t="s">
        <v>287</v>
      </c>
      <c r="B37" s="42" t="s">
        <v>264</v>
      </c>
      <c r="C37" s="4" t="s">
        <v>198</v>
      </c>
      <c r="D37" s="6"/>
      <c r="E37" s="6"/>
      <c r="F37" s="6"/>
      <c r="G37" s="3">
        <f t="shared" ref="G37" si="6">IF(D37&lt;&gt;0, E37/D37, 0)</f>
        <v>0</v>
      </c>
      <c r="H37" s="3">
        <f t="shared" ref="H37" si="7">IF(D37&lt;&gt;0, F37/D37, 0)</f>
        <v>0</v>
      </c>
      <c r="I37" s="3">
        <f>SUMIF(recipes!K:K,A37,recipes!R:R)</f>
        <v>0</v>
      </c>
      <c r="J37" s="3">
        <f>SUMIF(recipes!K:K,A37,recipes!S:S)</f>
        <v>0</v>
      </c>
      <c r="K37" s="16">
        <f>SUMIF(recipes!K:K,A37,recipes!T:T)</f>
        <v>0</v>
      </c>
      <c r="L37" s="4"/>
    </row>
    <row r="38" spans="1:13" x14ac:dyDescent="0.2">
      <c r="A38" s="25" t="s">
        <v>201</v>
      </c>
      <c r="B38" s="42" t="s">
        <v>264</v>
      </c>
      <c r="C38" s="4" t="s">
        <v>198</v>
      </c>
      <c r="D38" s="5">
        <v>2</v>
      </c>
      <c r="E38" s="5">
        <v>0.377</v>
      </c>
      <c r="F38" s="5">
        <v>0.5</v>
      </c>
      <c r="G38" s="3">
        <f t="shared" si="4"/>
        <v>0.1885</v>
      </c>
      <c r="H38" s="3">
        <f t="shared" si="5"/>
        <v>0.25</v>
      </c>
      <c r="I38" s="3">
        <f>SUMIF(recipes!K:K,A38,recipes!R:R)</f>
        <v>0</v>
      </c>
      <c r="J38" s="3">
        <f>SUMIF(recipes!K:K,A38,recipes!S:S)</f>
        <v>0</v>
      </c>
      <c r="K38" s="16">
        <f>SUMIF(recipes!K:K,A38,recipes!T:T)</f>
        <v>0</v>
      </c>
      <c r="L38" s="4"/>
    </row>
    <row r="39" spans="1:13" s="38" customFormat="1" x14ac:dyDescent="0.2">
      <c r="A39" s="25" t="s">
        <v>53</v>
      </c>
      <c r="B39" s="42" t="s">
        <v>264</v>
      </c>
      <c r="C39" s="4" t="s">
        <v>52</v>
      </c>
      <c r="D39" s="6"/>
      <c r="E39" s="6"/>
      <c r="F39" s="6"/>
      <c r="G39" s="3">
        <f t="shared" si="4"/>
        <v>0</v>
      </c>
      <c r="H39" s="3">
        <f t="shared" si="5"/>
        <v>0</v>
      </c>
      <c r="I39" s="3">
        <f>SUMIF(recipes!K:K,A39,recipes!R:R)</f>
        <v>0</v>
      </c>
      <c r="J39" s="3">
        <f>SUMIF(recipes!K:K,A39,recipes!S:S)</f>
        <v>0</v>
      </c>
      <c r="K39" s="16">
        <f>SUMIF(recipes!K:K,A39,recipes!T:T)</f>
        <v>2.5</v>
      </c>
      <c r="L39" s="4"/>
      <c r="M39" s="1"/>
    </row>
    <row r="40" spans="1:13" x14ac:dyDescent="0.2">
      <c r="A40" s="25" t="s">
        <v>89</v>
      </c>
      <c r="B40" s="42"/>
      <c r="C40" s="4" t="s">
        <v>89</v>
      </c>
      <c r="D40" s="18">
        <v>1</v>
      </c>
      <c r="E40" s="18">
        <v>1.0999999999999999E-2</v>
      </c>
      <c r="F40" s="18">
        <v>2.2180100000000001E-2</v>
      </c>
      <c r="G40" s="3">
        <f t="shared" si="4"/>
        <v>1.0999999999999999E-2</v>
      </c>
      <c r="H40" s="3">
        <f t="shared" si="5"/>
        <v>2.2180100000000001E-2</v>
      </c>
      <c r="I40" s="3">
        <f>SUMIF(recipes!K:K,A40,recipes!R:R)</f>
        <v>0</v>
      </c>
      <c r="J40" s="3">
        <f>SUMIF(recipes!K:K,A40,recipes!S:S)</f>
        <v>0</v>
      </c>
      <c r="K40" s="16">
        <f>SUMIF(recipes!K:K,A40,recipes!T:T)</f>
        <v>0</v>
      </c>
      <c r="L40" s="4"/>
      <c r="M40" s="38"/>
    </row>
    <row r="41" spans="1:13" x14ac:dyDescent="0.2">
      <c r="A41" s="25" t="s">
        <v>189</v>
      </c>
      <c r="B41" s="42"/>
      <c r="C41" s="4" t="s">
        <v>189</v>
      </c>
      <c r="D41" s="6"/>
      <c r="E41" s="6"/>
      <c r="F41" s="6"/>
      <c r="G41" s="3">
        <f t="shared" si="4"/>
        <v>0</v>
      </c>
      <c r="H41" s="3">
        <f t="shared" si="5"/>
        <v>0</v>
      </c>
      <c r="I41" s="3">
        <f>SUMIF(recipes!K:K,A41,recipes!R:R)</f>
        <v>0</v>
      </c>
      <c r="J41" s="3">
        <f>SUMIF(recipes!K:K,A41,recipes!S:S)</f>
        <v>1.84834559765625E-2</v>
      </c>
      <c r="K41" s="16">
        <f>SUMIF(recipes!K:K,A41,recipes!T:T)</f>
        <v>0</v>
      </c>
      <c r="L41" s="4"/>
    </row>
    <row r="42" spans="1:13" x14ac:dyDescent="0.2">
      <c r="A42" s="25" t="s">
        <v>16</v>
      </c>
      <c r="B42" s="42"/>
      <c r="C42" s="4" t="s">
        <v>16</v>
      </c>
      <c r="D42" s="18">
        <v>1</v>
      </c>
      <c r="E42" s="18">
        <v>1.0999999999999999E-2</v>
      </c>
      <c r="F42" s="18">
        <v>2.2180100000000001E-2</v>
      </c>
      <c r="G42" s="3">
        <f t="shared" si="4"/>
        <v>1.0999999999999999E-2</v>
      </c>
      <c r="H42" s="3">
        <f t="shared" si="5"/>
        <v>2.2180100000000001E-2</v>
      </c>
      <c r="I42" s="3">
        <f>SUMIF(recipes!K:K,A42,recipes!R:R)</f>
        <v>2.5666721253651922E-2</v>
      </c>
      <c r="J42" s="3">
        <f>SUMIF(recipes!K:K,A42,recipes!S:S)</f>
        <v>0</v>
      </c>
      <c r="K42" s="16">
        <f>SUMIF(recipes!K:K,A42,recipes!T:T)</f>
        <v>0</v>
      </c>
      <c r="L42" s="4"/>
    </row>
    <row r="43" spans="1:13" x14ac:dyDescent="0.2">
      <c r="A43" s="25" t="s">
        <v>15</v>
      </c>
      <c r="B43" s="42"/>
      <c r="C43" s="4" t="s">
        <v>15</v>
      </c>
      <c r="D43" s="18">
        <v>1</v>
      </c>
      <c r="E43" s="18">
        <v>1.4E-2</v>
      </c>
      <c r="F43" s="18">
        <v>2.2180100000000001E-2</v>
      </c>
      <c r="G43" s="3">
        <f t="shared" si="4"/>
        <v>1.4E-2</v>
      </c>
      <c r="H43" s="3">
        <f t="shared" si="5"/>
        <v>2.2180100000000001E-2</v>
      </c>
      <c r="I43" s="3">
        <f>SUMIF(recipes!K:K,A43,recipes!R:R)</f>
        <v>6.9222369441667306E-2</v>
      </c>
      <c r="J43" s="3">
        <f>SUMIF(recipes!K:K,A43,recipes!S:S)</f>
        <v>0</v>
      </c>
      <c r="K43" s="16">
        <f>SUMIF(recipes!K:K,A43,recipes!T:T)</f>
        <v>0</v>
      </c>
      <c r="L43" s="4"/>
    </row>
    <row r="44" spans="1:13" x14ac:dyDescent="0.2">
      <c r="A44" s="25" t="s">
        <v>191</v>
      </c>
      <c r="B44" s="42" t="s">
        <v>264</v>
      </c>
      <c r="C44" s="4" t="s">
        <v>3</v>
      </c>
      <c r="D44" s="5">
        <v>1</v>
      </c>
      <c r="E44" s="5">
        <v>0.34</v>
      </c>
      <c r="F44" s="7"/>
      <c r="G44" s="3">
        <f t="shared" si="4"/>
        <v>0.34</v>
      </c>
      <c r="H44" s="3">
        <f t="shared" si="5"/>
        <v>0</v>
      </c>
      <c r="I44" s="3">
        <f>SUMIF(recipes!K:K,A44,recipes!R:R)</f>
        <v>7.2249999999999996</v>
      </c>
      <c r="J44" s="3">
        <f>SUMIF(recipes!K:K,A44,recipes!S:S)</f>
        <v>0</v>
      </c>
      <c r="K44" s="16">
        <f>SUMIF(recipes!K:K,A44,recipes!T:T)</f>
        <v>0</v>
      </c>
      <c r="L44" s="4"/>
    </row>
    <row r="45" spans="1:13" s="38" customFormat="1" x14ac:dyDescent="0.2">
      <c r="A45" s="25" t="s">
        <v>238</v>
      </c>
      <c r="B45" s="42"/>
      <c r="C45" s="4" t="s">
        <v>195</v>
      </c>
      <c r="D45" s="6"/>
      <c r="E45" s="6"/>
      <c r="F45" s="6"/>
      <c r="G45" s="3">
        <f t="shared" si="4"/>
        <v>0</v>
      </c>
      <c r="H45" s="3">
        <f t="shared" si="5"/>
        <v>0</v>
      </c>
      <c r="I45" s="3">
        <f>SUMIF(recipes!K:K,A45,recipes!R:R)</f>
        <v>0</v>
      </c>
      <c r="J45" s="3">
        <f>SUMIF(recipes!K:K,A45,recipes!S:S)</f>
        <v>3.6966911953125001E-2</v>
      </c>
      <c r="K45" s="16">
        <f>SUMIF(recipes!K:K,A45,recipes!T:T)</f>
        <v>0</v>
      </c>
      <c r="L45" s="4"/>
    </row>
    <row r="46" spans="1:13" s="38" customFormat="1" x14ac:dyDescent="0.2">
      <c r="A46" s="25" t="s">
        <v>195</v>
      </c>
      <c r="B46" s="42" t="s">
        <v>261</v>
      </c>
      <c r="C46" s="4" t="s">
        <v>195</v>
      </c>
      <c r="D46" s="6"/>
      <c r="E46" s="6"/>
      <c r="F46" s="6"/>
      <c r="G46" s="3">
        <f t="shared" si="4"/>
        <v>0</v>
      </c>
      <c r="H46" s="3">
        <f t="shared" si="5"/>
        <v>0</v>
      </c>
      <c r="I46" s="3">
        <f>SUMIF(recipes!K:K,A46,recipes!R:R)</f>
        <v>0</v>
      </c>
      <c r="J46" s="3">
        <f>SUMIF(recipes!K:K,A46,recipes!S:S)</f>
        <v>0</v>
      </c>
      <c r="K46" s="16">
        <f>SUMIF(recipes!K:K,A46,recipes!T:T)</f>
        <v>1.25</v>
      </c>
      <c r="L46" s="4"/>
      <c r="M46" s="1"/>
    </row>
    <row r="47" spans="1:13" s="38" customFormat="1" x14ac:dyDescent="0.2">
      <c r="A47" s="25" t="s">
        <v>199</v>
      </c>
      <c r="B47" s="42" t="s">
        <v>264</v>
      </c>
      <c r="C47" s="4" t="s">
        <v>199</v>
      </c>
      <c r="D47" s="5">
        <v>1</v>
      </c>
      <c r="E47" s="5">
        <v>0.84399999999999997</v>
      </c>
      <c r="F47" s="7"/>
      <c r="G47" s="3">
        <f t="shared" si="4"/>
        <v>0.84399999999999997</v>
      </c>
      <c r="H47" s="3">
        <f t="shared" si="5"/>
        <v>0</v>
      </c>
      <c r="I47" s="3">
        <f>SUMIF(recipes!K:K,A47,recipes!R:R)</f>
        <v>0</v>
      </c>
      <c r="J47" s="3">
        <f>SUMIF(recipes!K:K,A47,recipes!S:S)</f>
        <v>0</v>
      </c>
      <c r="K47" s="16">
        <f>SUMIF(recipes!K:K,A47,recipes!T:T)</f>
        <v>0</v>
      </c>
      <c r="L47" s="4"/>
    </row>
    <row r="48" spans="1:13" x14ac:dyDescent="0.2">
      <c r="A48" s="25" t="s">
        <v>216</v>
      </c>
      <c r="B48" s="42" t="s">
        <v>261</v>
      </c>
      <c r="C48" s="4" t="s">
        <v>216</v>
      </c>
      <c r="D48" s="6"/>
      <c r="E48" s="6"/>
      <c r="F48" s="6"/>
      <c r="G48" s="3">
        <f t="shared" si="4"/>
        <v>0</v>
      </c>
      <c r="H48" s="3">
        <f t="shared" si="5"/>
        <v>0</v>
      </c>
      <c r="I48" s="3">
        <f>SUMIF(recipes!K:K,A48,recipes!R:R)</f>
        <v>0</v>
      </c>
      <c r="J48" s="3">
        <f>SUMIF(recipes!K:K,A48,recipes!S:S)</f>
        <v>0</v>
      </c>
      <c r="K48" s="16">
        <f>SUMIF(recipes!K:K,A48,recipes!T:T)</f>
        <v>3</v>
      </c>
      <c r="L48" s="4"/>
      <c r="M48" s="38"/>
    </row>
    <row r="49" spans="1:13" x14ac:dyDescent="0.2">
      <c r="A49" s="25" t="s">
        <v>67</v>
      </c>
      <c r="B49" s="42"/>
      <c r="C49" s="4" t="s">
        <v>67</v>
      </c>
      <c r="D49" s="6"/>
      <c r="E49" s="6"/>
      <c r="F49" s="6"/>
      <c r="G49" s="3">
        <f t="shared" si="4"/>
        <v>0</v>
      </c>
      <c r="H49" s="3">
        <f t="shared" si="5"/>
        <v>0</v>
      </c>
      <c r="I49" s="3">
        <f>SUMIF(recipes!K:K,A49,recipes!R:R)</f>
        <v>0</v>
      </c>
      <c r="J49" s="3">
        <f>SUMIF(recipes!K:K,A49,recipes!S:S)</f>
        <v>4.8056985539062499E-2</v>
      </c>
      <c r="K49" s="16">
        <f>SUMIF(recipes!K:K,A49,recipes!T:T)</f>
        <v>0</v>
      </c>
      <c r="L49" s="4"/>
    </row>
    <row r="50" spans="1:13" s="38" customFormat="1" x14ac:dyDescent="0.2">
      <c r="A50" s="25" t="s">
        <v>361</v>
      </c>
      <c r="B50" s="42"/>
      <c r="C50" s="4" t="s">
        <v>361</v>
      </c>
      <c r="D50" s="6"/>
      <c r="E50" s="6"/>
      <c r="F50" s="6"/>
      <c r="G50" s="3">
        <f t="shared" si="4"/>
        <v>0</v>
      </c>
      <c r="H50" s="3">
        <f t="shared" si="5"/>
        <v>0</v>
      </c>
      <c r="I50" s="3">
        <f>SUMIF(recipes!K:K,A50,recipes!R:R)</f>
        <v>0</v>
      </c>
      <c r="J50" s="3">
        <f>SUMIF(recipes!K:K,A50,recipes!S:S)</f>
        <v>2.9573529562499999E-2</v>
      </c>
      <c r="K50" s="16">
        <f>SUMIF(recipes!K:K,A50,recipes!T:T)</f>
        <v>0</v>
      </c>
      <c r="L50" s="4"/>
    </row>
    <row r="51" spans="1:13" s="38" customFormat="1" x14ac:dyDescent="0.2">
      <c r="A51" s="25" t="s">
        <v>362</v>
      </c>
      <c r="B51" s="42"/>
      <c r="C51" s="4" t="s">
        <v>362</v>
      </c>
      <c r="D51" s="6"/>
      <c r="E51" s="6"/>
      <c r="F51" s="6"/>
      <c r="G51" s="3">
        <f t="shared" ref="G51:G52" si="8">IF(D51&lt;&gt;0, E51/D51, 0)</f>
        <v>0</v>
      </c>
      <c r="H51" s="3">
        <f t="shared" ref="H51:H52" si="9">IF(D51&lt;&gt;0, F51/D51, 0)</f>
        <v>0</v>
      </c>
      <c r="I51" s="3">
        <f>SUMIF(recipes!K:K,A51,recipes!R:R)</f>
        <v>0</v>
      </c>
      <c r="J51" s="3">
        <f>SUMIF(recipes!K:K,A51,recipes!S:S)</f>
        <v>0</v>
      </c>
      <c r="K51" s="16">
        <f>SUMIF(recipes!K:K,A51,recipes!T:T)</f>
        <v>0</v>
      </c>
      <c r="L51" s="4"/>
    </row>
    <row r="52" spans="1:13" s="38" customFormat="1" x14ac:dyDescent="0.2">
      <c r="A52" s="25" t="s">
        <v>363</v>
      </c>
      <c r="B52" s="42"/>
      <c r="C52" s="4" t="s">
        <v>363</v>
      </c>
      <c r="D52" s="6"/>
      <c r="E52" s="6"/>
      <c r="F52" s="6"/>
      <c r="G52" s="3">
        <f t="shared" si="8"/>
        <v>0</v>
      </c>
      <c r="H52" s="3">
        <f t="shared" si="9"/>
        <v>0</v>
      </c>
      <c r="I52" s="3">
        <f>SUMIF(recipes!K:K,A52,recipes!R:R)</f>
        <v>0</v>
      </c>
      <c r="J52" s="3">
        <f>SUMIF(recipes!K:K,A52,recipes!S:S)</f>
        <v>0.47317647299999999</v>
      </c>
      <c r="K52" s="16">
        <f>SUMIF(recipes!K:K,A52,recipes!T:T)</f>
        <v>0</v>
      </c>
      <c r="L52" s="4"/>
    </row>
    <row r="53" spans="1:13" x14ac:dyDescent="0.2">
      <c r="A53" s="25" t="s">
        <v>84</v>
      </c>
      <c r="B53" s="42"/>
      <c r="C53" s="4" t="s">
        <v>84</v>
      </c>
      <c r="D53" s="6"/>
      <c r="E53" s="6"/>
      <c r="F53" s="6"/>
      <c r="G53" s="3">
        <f t="shared" si="4"/>
        <v>0</v>
      </c>
      <c r="H53" s="3">
        <f t="shared" si="5"/>
        <v>0</v>
      </c>
      <c r="I53" s="3">
        <f>SUMIF(recipes!K:K,A53,recipes!R:R)</f>
        <v>0</v>
      </c>
      <c r="J53" s="3">
        <f>SUMIF(recipes!K:K,A53,recipes!S:S)</f>
        <v>5.9147059124999998E-2</v>
      </c>
      <c r="K53" s="16">
        <f>SUMIF(recipes!K:K,A53,recipes!T:T)</f>
        <v>0</v>
      </c>
      <c r="L53" s="4"/>
    </row>
    <row r="54" spans="1:13" x14ac:dyDescent="0.2">
      <c r="A54" s="25" t="s">
        <v>49</v>
      </c>
      <c r="B54" s="42"/>
      <c r="C54" s="4" t="s">
        <v>49</v>
      </c>
      <c r="D54" s="6"/>
      <c r="E54" s="6"/>
      <c r="F54" s="6"/>
      <c r="G54" s="3">
        <f t="shared" si="4"/>
        <v>0</v>
      </c>
      <c r="H54" s="3">
        <f t="shared" si="5"/>
        <v>0</v>
      </c>
      <c r="I54" s="3">
        <f>SUMIF(recipes!K:K,A54,recipes!R:R)</f>
        <v>0</v>
      </c>
      <c r="J54" s="3">
        <f>SUMIF(recipes!K:K,A54,recipes!S:S)</f>
        <v>0.50275000256250002</v>
      </c>
      <c r="K54" s="16">
        <f>SUMIF(recipes!K:K,A54,recipes!T:T)</f>
        <v>0</v>
      </c>
      <c r="L54" s="4"/>
    </row>
    <row r="55" spans="1:13" x14ac:dyDescent="0.2">
      <c r="A55" s="25" t="s">
        <v>85</v>
      </c>
      <c r="B55" s="42"/>
      <c r="C55" s="4" t="s">
        <v>85</v>
      </c>
      <c r="D55" s="6"/>
      <c r="E55" s="6"/>
      <c r="F55" s="6"/>
      <c r="G55" s="3">
        <f t="shared" si="4"/>
        <v>0</v>
      </c>
      <c r="H55" s="3">
        <f t="shared" si="5"/>
        <v>0</v>
      </c>
      <c r="I55" s="3">
        <f>SUMIF(recipes!K:K,A55,recipes!R:R)</f>
        <v>0</v>
      </c>
      <c r="J55" s="3">
        <f>SUMIF(recipes!K:K,A55,recipes!S:S)</f>
        <v>5.9147059124999998E-2</v>
      </c>
      <c r="K55" s="16">
        <f>SUMIF(recipes!K:K,A55,recipes!T:T)</f>
        <v>0</v>
      </c>
      <c r="L55" s="4"/>
    </row>
    <row r="56" spans="1:13" x14ac:dyDescent="0.2">
      <c r="A56" s="25" t="s">
        <v>6</v>
      </c>
      <c r="B56" s="42" t="s">
        <v>264</v>
      </c>
      <c r="C56" s="4" t="s">
        <v>73</v>
      </c>
      <c r="D56" s="5">
        <v>2</v>
      </c>
      <c r="E56" s="5">
        <v>0.37</v>
      </c>
      <c r="F56" s="5">
        <v>0.6</v>
      </c>
      <c r="G56" s="3">
        <f t="shared" si="4"/>
        <v>0.185</v>
      </c>
      <c r="H56" s="3">
        <f t="shared" si="5"/>
        <v>0.3</v>
      </c>
      <c r="I56" s="3">
        <f>SUMIF(recipes!K:K,A56,recipes!R:R)</f>
        <v>1.5724999999999998</v>
      </c>
      <c r="J56" s="3">
        <f>SUMIF(recipes!K:K,A56,recipes!S:S)</f>
        <v>0</v>
      </c>
      <c r="K56" s="16">
        <f>SUMIF(recipes!K:K,A56,recipes!T:T)</f>
        <v>0</v>
      </c>
      <c r="L56" s="4"/>
    </row>
    <row r="57" spans="1:13" x14ac:dyDescent="0.2">
      <c r="A57" s="25" t="s">
        <v>114</v>
      </c>
      <c r="B57" s="42"/>
      <c r="C57" s="4" t="s">
        <v>114</v>
      </c>
      <c r="D57" s="18">
        <v>1</v>
      </c>
      <c r="E57" s="18">
        <v>1.2E-2</v>
      </c>
      <c r="F57" s="18">
        <v>2.2180100000000001E-2</v>
      </c>
      <c r="G57" s="3">
        <f t="shared" si="4"/>
        <v>1.2E-2</v>
      </c>
      <c r="H57" s="3">
        <f t="shared" si="5"/>
        <v>2.2180100000000001E-2</v>
      </c>
      <c r="I57" s="3">
        <f>SUMIF(recipes!K:K,A57,recipes!R:R)</f>
        <v>7.3333489296148356E-3</v>
      </c>
      <c r="J57" s="3">
        <f>SUMIF(recipes!K:K,A57,recipes!S:S)</f>
        <v>0</v>
      </c>
      <c r="K57" s="16">
        <f>SUMIF(recipes!K:K,A57,recipes!T:T)</f>
        <v>0</v>
      </c>
      <c r="L57" s="4"/>
    </row>
    <row r="58" spans="1:13" x14ac:dyDescent="0.2">
      <c r="A58" s="25" t="s">
        <v>119</v>
      </c>
      <c r="B58" s="42"/>
      <c r="C58" s="4" t="s">
        <v>119</v>
      </c>
      <c r="D58" s="6"/>
      <c r="E58" s="6"/>
      <c r="F58" s="6"/>
      <c r="G58" s="3">
        <f t="shared" si="4"/>
        <v>0</v>
      </c>
      <c r="H58" s="3">
        <f t="shared" si="5"/>
        <v>0</v>
      </c>
      <c r="I58" s="3">
        <f>SUMIF(recipes!K:K,A58,recipes!R:R)</f>
        <v>0</v>
      </c>
      <c r="J58" s="3">
        <f>SUMIF(recipes!K:K,A58,recipes!S:S)</f>
        <v>0.70976470949999992</v>
      </c>
      <c r="K58" s="16">
        <f>SUMIF(recipes!K:K,A58,recipes!T:T)</f>
        <v>0</v>
      </c>
      <c r="L58" s="4"/>
    </row>
    <row r="59" spans="1:13" x14ac:dyDescent="0.2">
      <c r="A59" s="25" t="s">
        <v>132</v>
      </c>
      <c r="B59" s="42"/>
      <c r="C59" s="4" t="s">
        <v>132</v>
      </c>
      <c r="D59" s="6"/>
      <c r="E59" s="6"/>
      <c r="F59" s="6"/>
      <c r="G59" s="3">
        <f t="shared" si="4"/>
        <v>0</v>
      </c>
      <c r="H59" s="3">
        <f t="shared" si="5"/>
        <v>0</v>
      </c>
      <c r="I59" s="3">
        <f>SUMIF(recipes!K:K,A59,recipes!R:R)</f>
        <v>0</v>
      </c>
      <c r="J59" s="3">
        <f>SUMIF(recipes!K:K,A59,recipes!S:S)</f>
        <v>0.23658823649999999</v>
      </c>
      <c r="K59" s="16">
        <f>SUMIF(recipes!K:K,A59,recipes!T:T)</f>
        <v>0</v>
      </c>
      <c r="L59" s="4"/>
    </row>
    <row r="60" spans="1:13" s="38" customFormat="1" x14ac:dyDescent="0.2">
      <c r="A60" s="25" t="s">
        <v>74</v>
      </c>
      <c r="B60" s="42"/>
      <c r="C60" s="4" t="s">
        <v>74</v>
      </c>
      <c r="D60" s="6"/>
      <c r="E60" s="6"/>
      <c r="F60" s="6"/>
      <c r="G60" s="3">
        <f t="shared" ref="G60" si="10">IF(D60&lt;&gt;0, E60/D60, 0)</f>
        <v>0</v>
      </c>
      <c r="H60" s="3">
        <f t="shared" ref="H60" si="11">IF(D60&lt;&gt;0, F60/D60, 0)</f>
        <v>0</v>
      </c>
      <c r="I60" s="3">
        <f>SUMIF(recipes!K:K,A60,recipes!R:R)</f>
        <v>0</v>
      </c>
      <c r="J60" s="3">
        <f>SUMIF(recipes!K:K,A60,recipes!S:S)</f>
        <v>0</v>
      </c>
      <c r="K60" s="16">
        <f>SUMIF(recipes!K:K,A60,recipes!T:T)</f>
        <v>0</v>
      </c>
      <c r="L60" s="4"/>
    </row>
    <row r="61" spans="1:13" x14ac:dyDescent="0.2">
      <c r="A61" s="25" t="s">
        <v>4</v>
      </c>
      <c r="B61" s="42" t="s">
        <v>264</v>
      </c>
      <c r="C61" s="4" t="s">
        <v>74</v>
      </c>
      <c r="D61" s="5">
        <v>4</v>
      </c>
      <c r="E61" s="5">
        <v>0.9</v>
      </c>
      <c r="F61" s="5">
        <v>1.35</v>
      </c>
      <c r="G61" s="3">
        <f t="shared" si="4"/>
        <v>0.22500000000000001</v>
      </c>
      <c r="H61" s="3">
        <f t="shared" si="5"/>
        <v>0.33750000000000002</v>
      </c>
      <c r="I61" s="3">
        <f>SUMIF(recipes!K:K,A61,recipes!R:R)</f>
        <v>4.6749999999999998</v>
      </c>
      <c r="J61" s="3">
        <f>SUMIF(recipes!K:K,A61,recipes!S:S)</f>
        <v>0</v>
      </c>
      <c r="K61" s="16">
        <f>SUMIF(recipes!K:K,A61,recipes!T:T)</f>
        <v>0</v>
      </c>
      <c r="L61" s="4"/>
    </row>
    <row r="62" spans="1:13" x14ac:dyDescent="0.2">
      <c r="A62" s="25" t="s">
        <v>227</v>
      </c>
      <c r="B62" s="42" t="s">
        <v>264</v>
      </c>
      <c r="C62" s="4" t="s">
        <v>225</v>
      </c>
      <c r="D62" s="6"/>
      <c r="E62" s="6"/>
      <c r="F62" s="6"/>
      <c r="G62" s="3">
        <f t="shared" si="4"/>
        <v>0</v>
      </c>
      <c r="H62" s="3">
        <f t="shared" si="5"/>
        <v>0</v>
      </c>
      <c r="I62" s="3">
        <f>SUMIF(recipes!K:K,A62,recipes!R:R)</f>
        <v>0</v>
      </c>
      <c r="J62" s="3">
        <f>SUMIF(recipes!K:K,A62,recipes!S:S)</f>
        <v>0</v>
      </c>
      <c r="K62" s="16">
        <f>SUMIF(recipes!K:K,A62,recipes!T:T)</f>
        <v>0</v>
      </c>
      <c r="L62" s="4"/>
    </row>
    <row r="63" spans="1:13" x14ac:dyDescent="0.2">
      <c r="A63" s="25" t="s">
        <v>239</v>
      </c>
      <c r="B63" s="42"/>
      <c r="C63" s="4" t="s">
        <v>239</v>
      </c>
      <c r="D63" s="6"/>
      <c r="E63" s="6"/>
      <c r="F63" s="6"/>
      <c r="G63" s="3">
        <f t="shared" si="4"/>
        <v>0</v>
      </c>
      <c r="H63" s="3">
        <f t="shared" si="5"/>
        <v>0</v>
      </c>
      <c r="I63" s="3">
        <f>SUMIF(recipes!K:K,A63,recipes!R:R)</f>
        <v>0</v>
      </c>
      <c r="J63" s="3">
        <f>SUMIF(recipes!K:K,A63,recipes!S:S)</f>
        <v>3.6966911953125001E-2</v>
      </c>
      <c r="K63" s="16">
        <f>SUMIF(recipes!K:K,A63,recipes!T:T)</f>
        <v>0</v>
      </c>
      <c r="L63" s="4"/>
    </row>
    <row r="64" spans="1:13" s="38" customFormat="1" x14ac:dyDescent="0.2">
      <c r="A64" s="25" t="s">
        <v>12</v>
      </c>
      <c r="B64" s="42"/>
      <c r="C64" s="4" t="s">
        <v>12</v>
      </c>
      <c r="D64" s="18">
        <v>1</v>
      </c>
      <c r="E64" s="18">
        <v>2.5000000000000001E-2</v>
      </c>
      <c r="F64" s="18">
        <v>2.2180100000000001E-2</v>
      </c>
      <c r="G64" s="3">
        <f t="shared" si="4"/>
        <v>2.5000000000000001E-2</v>
      </c>
      <c r="H64" s="3">
        <f t="shared" si="5"/>
        <v>2.2180100000000001E-2</v>
      </c>
      <c r="I64" s="3">
        <f>SUMIF(recipes!K:K,A64,recipes!R:R)</f>
        <v>5.6944565551933383E-2</v>
      </c>
      <c r="J64" s="3">
        <f>SUMIF(recipes!K:K,A64,recipes!S:S)</f>
        <v>0</v>
      </c>
      <c r="K64" s="16">
        <f>SUMIF(recipes!K:K,A64,recipes!T:T)</f>
        <v>0</v>
      </c>
      <c r="L64" s="4"/>
      <c r="M64" s="1"/>
    </row>
    <row r="65" spans="1:13" x14ac:dyDescent="0.2">
      <c r="A65" s="25" t="s">
        <v>208</v>
      </c>
      <c r="B65" s="42"/>
      <c r="C65" s="4" t="s">
        <v>208</v>
      </c>
      <c r="D65" s="6"/>
      <c r="E65" s="6"/>
      <c r="F65" s="6"/>
      <c r="G65" s="3">
        <f t="shared" si="4"/>
        <v>0</v>
      </c>
      <c r="H65" s="3">
        <f t="shared" si="5"/>
        <v>0</v>
      </c>
      <c r="I65" s="3">
        <f>SUMIF(recipes!K:K,A65,recipes!R:R)</f>
        <v>0</v>
      </c>
      <c r="J65" s="3">
        <f>SUMIF(recipes!K:K,A65,recipes!S:S)</f>
        <v>9.2417279882812495E-2</v>
      </c>
      <c r="K65" s="16">
        <f>SUMIF(recipes!K:K,A65,recipes!T:T)</f>
        <v>0</v>
      </c>
      <c r="L65" s="4"/>
      <c r="M65" s="38"/>
    </row>
    <row r="66" spans="1:13" x14ac:dyDescent="0.2">
      <c r="A66" s="25" t="s">
        <v>228</v>
      </c>
      <c r="B66" s="42" t="s">
        <v>264</v>
      </c>
      <c r="C66" s="4" t="s">
        <v>102</v>
      </c>
      <c r="D66" s="6"/>
      <c r="E66" s="6"/>
      <c r="F66" s="6"/>
      <c r="G66" s="3">
        <f t="shared" si="4"/>
        <v>0</v>
      </c>
      <c r="H66" s="3">
        <f t="shared" si="5"/>
        <v>0</v>
      </c>
      <c r="I66" s="3">
        <f>SUMIF(recipes!K:K,A66,recipes!R:R)</f>
        <v>0</v>
      </c>
      <c r="J66" s="3">
        <f>SUMIF(recipes!K:K,A66,recipes!S:S)</f>
        <v>0</v>
      </c>
      <c r="K66" s="16">
        <f>SUMIF(recipes!K:K,A66,recipes!T:T)</f>
        <v>7</v>
      </c>
      <c r="L66" s="4"/>
    </row>
    <row r="67" spans="1:13" s="38" customFormat="1" x14ac:dyDescent="0.2">
      <c r="A67" s="25" t="s">
        <v>122</v>
      </c>
      <c r="B67" s="42" t="s">
        <v>264</v>
      </c>
      <c r="C67" s="4" t="s">
        <v>102</v>
      </c>
      <c r="D67" s="6"/>
      <c r="E67" s="6"/>
      <c r="F67" s="6"/>
      <c r="G67" s="3">
        <f t="shared" si="4"/>
        <v>0</v>
      </c>
      <c r="H67" s="3">
        <f t="shared" si="5"/>
        <v>0</v>
      </c>
      <c r="I67" s="3">
        <f>SUMIF(recipes!K:K,A67,recipes!R:R)</f>
        <v>0</v>
      </c>
      <c r="J67" s="3">
        <f>SUMIF(recipes!K:K,A67,recipes!S:S)</f>
        <v>0</v>
      </c>
      <c r="K67" s="16">
        <f>SUMIF(recipes!K:K,A67,recipes!T:T)</f>
        <v>7.25</v>
      </c>
      <c r="L67" s="4"/>
      <c r="M67" s="1"/>
    </row>
    <row r="68" spans="1:13" s="38" customFormat="1" x14ac:dyDescent="0.2">
      <c r="A68" s="25" t="s">
        <v>103</v>
      </c>
      <c r="B68" s="42" t="s">
        <v>264</v>
      </c>
      <c r="C68" s="4" t="s">
        <v>102</v>
      </c>
      <c r="D68" s="6"/>
      <c r="E68" s="6"/>
      <c r="F68" s="6"/>
      <c r="G68" s="3">
        <f t="shared" si="4"/>
        <v>0</v>
      </c>
      <c r="H68" s="3">
        <f t="shared" si="5"/>
        <v>0</v>
      </c>
      <c r="I68" s="3">
        <f>SUMIF(recipes!K:K,A68,recipes!R:R)</f>
        <v>0.75</v>
      </c>
      <c r="J68" s="3">
        <f>SUMIF(recipes!K:K,A68,recipes!S:S)</f>
        <v>0</v>
      </c>
      <c r="K68" s="16">
        <f>SUMIF(recipes!K:K,A68,recipes!T:T)</f>
        <v>0</v>
      </c>
      <c r="L68" s="4"/>
    </row>
    <row r="69" spans="1:13" x14ac:dyDescent="0.2">
      <c r="A69" s="25" t="s">
        <v>129</v>
      </c>
      <c r="B69" s="42"/>
      <c r="C69" s="4" t="s">
        <v>129</v>
      </c>
      <c r="D69" s="6"/>
      <c r="E69" s="6"/>
      <c r="F69" s="6"/>
      <c r="G69" s="3">
        <f t="shared" si="4"/>
        <v>0</v>
      </c>
      <c r="H69" s="3">
        <f t="shared" si="5"/>
        <v>0</v>
      </c>
      <c r="I69" s="3">
        <f>SUMIF(recipes!K:K,A69,recipes!R:R)</f>
        <v>0</v>
      </c>
      <c r="J69" s="3">
        <f>SUMIF(recipes!K:K,A69,recipes!S:S)</f>
        <v>5.9147059124999998E-2</v>
      </c>
      <c r="K69" s="16">
        <f>SUMIF(recipes!K:K,A69,recipes!T:T)</f>
        <v>0</v>
      </c>
      <c r="L69" s="4"/>
      <c r="M69" s="38"/>
    </row>
    <row r="70" spans="1:13" s="38" customFormat="1" x14ac:dyDescent="0.2">
      <c r="A70" s="25" t="s">
        <v>206</v>
      </c>
      <c r="B70" s="42"/>
      <c r="C70" s="4" t="s">
        <v>206</v>
      </c>
      <c r="D70" s="6"/>
      <c r="E70" s="6"/>
      <c r="F70" s="6"/>
      <c r="G70" s="3">
        <f t="shared" si="4"/>
        <v>0</v>
      </c>
      <c r="H70" s="3">
        <f t="shared" si="5"/>
        <v>0</v>
      </c>
      <c r="I70" s="3">
        <f>SUMIF(recipes!K:K,A70,recipes!R:R)</f>
        <v>0</v>
      </c>
      <c r="J70" s="3">
        <f>SUMIF(recipes!K:K,A70,recipes!S:S)</f>
        <v>4.4360294343749995E-2</v>
      </c>
      <c r="K70" s="16">
        <f>SUMIF(recipes!K:K,A70,recipes!T:T)</f>
        <v>0</v>
      </c>
      <c r="L70" s="4"/>
    </row>
    <row r="71" spans="1:13" s="38" customFormat="1" x14ac:dyDescent="0.2">
      <c r="A71" s="25" t="s">
        <v>209</v>
      </c>
      <c r="B71" s="42"/>
      <c r="C71" s="4" t="s">
        <v>209</v>
      </c>
      <c r="D71" s="6"/>
      <c r="E71" s="6"/>
      <c r="F71" s="6"/>
      <c r="G71" s="3">
        <f t="shared" si="4"/>
        <v>0</v>
      </c>
      <c r="H71" s="3">
        <f t="shared" si="5"/>
        <v>0</v>
      </c>
      <c r="I71" s="3">
        <f>SUMIF(recipes!K:K,A71,recipes!R:R)</f>
        <v>0</v>
      </c>
      <c r="J71" s="3">
        <f>SUMIF(recipes!K:K,A71,recipes!S:S)</f>
        <v>4.4360294343749995E-2</v>
      </c>
      <c r="K71" s="16">
        <f>SUMIF(recipes!K:K,A71,recipes!T:T)</f>
        <v>0</v>
      </c>
      <c r="L71" s="4"/>
      <c r="M71" s="1"/>
    </row>
    <row r="72" spans="1:13" s="38" customFormat="1" x14ac:dyDescent="0.2">
      <c r="A72" s="25" t="s">
        <v>214</v>
      </c>
      <c r="B72" s="42"/>
      <c r="C72" s="4" t="s">
        <v>214</v>
      </c>
      <c r="D72" s="6"/>
      <c r="E72" s="6"/>
      <c r="F72" s="6"/>
      <c r="G72" s="3">
        <f t="shared" si="4"/>
        <v>0</v>
      </c>
      <c r="H72" s="3">
        <f t="shared" si="5"/>
        <v>0</v>
      </c>
      <c r="I72" s="3">
        <f>SUMIF(recipes!K:K,A72,recipes!R:R)</f>
        <v>0</v>
      </c>
      <c r="J72" s="3">
        <f>SUMIF(recipes!K:K,A72,recipes!S:S)</f>
        <v>0</v>
      </c>
      <c r="K72" s="16">
        <f>SUMIF(recipes!K:K,A72,recipes!T:T)</f>
        <v>3.75</v>
      </c>
      <c r="L72" s="4"/>
    </row>
    <row r="73" spans="1:13" x14ac:dyDescent="0.2">
      <c r="A73" s="25" t="s">
        <v>192</v>
      </c>
      <c r="B73" s="42"/>
      <c r="C73" s="4" t="s">
        <v>192</v>
      </c>
      <c r="D73" s="6"/>
      <c r="E73" s="6"/>
      <c r="F73" s="6"/>
      <c r="G73" s="3">
        <f t="shared" ref="G73:G94" si="12">IF(D73&lt;&gt;0, E73/D73, 0)</f>
        <v>0</v>
      </c>
      <c r="H73" s="3">
        <f t="shared" ref="H73:H94" si="13">IF(D73&lt;&gt;0, F73/D73, 0)</f>
        <v>0</v>
      </c>
      <c r="I73" s="3">
        <f>SUMIF(recipes!K:K,A73,recipes!R:R)</f>
        <v>0</v>
      </c>
      <c r="J73" s="3">
        <f>SUMIF(recipes!K:K,A73,recipes!S:S)</f>
        <v>0</v>
      </c>
      <c r="K73" s="16">
        <f>SUMIF(recipes!K:K,A73,recipes!T:T)</f>
        <v>2</v>
      </c>
      <c r="L73" s="4"/>
      <c r="M73" s="38"/>
    </row>
    <row r="74" spans="1:13" s="38" customFormat="1" x14ac:dyDescent="0.2">
      <c r="A74" s="25" t="s">
        <v>95</v>
      </c>
      <c r="B74" s="42"/>
      <c r="C74" s="4" t="s">
        <v>95</v>
      </c>
      <c r="D74" s="6"/>
      <c r="E74" s="6"/>
      <c r="F74" s="6"/>
      <c r="G74" s="3">
        <f t="shared" si="12"/>
        <v>0</v>
      </c>
      <c r="H74" s="3">
        <f t="shared" si="13"/>
        <v>0</v>
      </c>
      <c r="I74" s="3">
        <f>SUMIF(recipes!K:K,A74,recipes!R:R)</f>
        <v>0</v>
      </c>
      <c r="J74" s="3">
        <f>SUMIF(recipes!K:K,A74,recipes!S:S)</f>
        <v>0</v>
      </c>
      <c r="K74" s="16">
        <f>SUMIF(recipes!K:K,A74,recipes!T:T)</f>
        <v>4</v>
      </c>
      <c r="L74" s="4"/>
      <c r="M74" s="1"/>
    </row>
    <row r="75" spans="1:13" x14ac:dyDescent="0.2">
      <c r="A75" s="25" t="s">
        <v>50</v>
      </c>
      <c r="B75" s="42"/>
      <c r="C75" s="4" t="s">
        <v>50</v>
      </c>
      <c r="D75" s="6"/>
      <c r="E75" s="6"/>
      <c r="F75" s="6"/>
      <c r="G75" s="3">
        <f t="shared" si="12"/>
        <v>0</v>
      </c>
      <c r="H75" s="3">
        <f t="shared" si="13"/>
        <v>0</v>
      </c>
      <c r="I75" s="3">
        <f>SUMIF(recipes!K:K,A75,recipes!R:R)</f>
        <v>0</v>
      </c>
      <c r="J75" s="3">
        <f>SUMIF(recipes!K:K,A75,recipes!S:S)</f>
        <v>0</v>
      </c>
      <c r="K75" s="16">
        <f>SUMIF(recipes!K:K,A75,recipes!T:T)</f>
        <v>4</v>
      </c>
      <c r="L75" s="4"/>
      <c r="M75" s="38"/>
    </row>
    <row r="76" spans="1:13" x14ac:dyDescent="0.2">
      <c r="A76" s="25" t="s">
        <v>121</v>
      </c>
      <c r="B76" s="42"/>
      <c r="C76" s="4" t="s">
        <v>121</v>
      </c>
      <c r="D76" s="6"/>
      <c r="E76" s="6"/>
      <c r="F76" s="6"/>
      <c r="G76" s="3">
        <f t="shared" si="12"/>
        <v>0</v>
      </c>
      <c r="H76" s="3">
        <f t="shared" si="13"/>
        <v>0</v>
      </c>
      <c r="I76" s="3">
        <f>SUMIF(recipes!K:K,A76,recipes!R:R)</f>
        <v>0</v>
      </c>
      <c r="J76" s="3">
        <f>SUMIF(recipes!K:K,A76,recipes!S:S)</f>
        <v>0</v>
      </c>
      <c r="K76" s="16">
        <f>SUMIF(recipes!K:K,A76,recipes!T:T)</f>
        <v>4.75</v>
      </c>
      <c r="L76" s="4"/>
    </row>
    <row r="77" spans="1:13" s="38" customFormat="1" x14ac:dyDescent="0.2">
      <c r="A77" s="25" t="s">
        <v>356</v>
      </c>
      <c r="B77" s="42"/>
      <c r="C77" s="4" t="s">
        <v>356</v>
      </c>
      <c r="D77" s="6"/>
      <c r="E77" s="6"/>
      <c r="F77" s="6"/>
      <c r="G77" s="3">
        <f t="shared" ref="G77" si="14">IF(D77&lt;&gt;0, E77/D77, 0)</f>
        <v>0</v>
      </c>
      <c r="H77" s="3">
        <f t="shared" ref="H77" si="15">IF(D77&lt;&gt;0, F77/D77, 0)</f>
        <v>0</v>
      </c>
      <c r="I77" s="3">
        <f>SUMIF(recipes!K:K,A77,recipes!R:R)</f>
        <v>0</v>
      </c>
      <c r="J77" s="3">
        <f>SUMIF(recipes!K:K,A77,recipes!S:S)</f>
        <v>0.94635294599999997</v>
      </c>
      <c r="K77" s="16">
        <f>SUMIF(recipes!K:K,A77,recipes!T:T)</f>
        <v>0</v>
      </c>
      <c r="L77" s="4"/>
    </row>
    <row r="78" spans="1:13" x14ac:dyDescent="0.2">
      <c r="A78" s="25" t="s">
        <v>133</v>
      </c>
      <c r="B78" s="42"/>
      <c r="C78" s="4" t="s">
        <v>133</v>
      </c>
      <c r="D78" s="6"/>
      <c r="E78" s="6"/>
      <c r="F78" s="6"/>
      <c r="G78" s="3">
        <f t="shared" si="12"/>
        <v>0</v>
      </c>
      <c r="H78" s="3">
        <f t="shared" si="13"/>
        <v>0</v>
      </c>
      <c r="I78" s="3">
        <f>SUMIF(recipes!K:K,A78,recipes!R:R)</f>
        <v>0</v>
      </c>
      <c r="J78" s="3">
        <f>SUMIF(recipes!K:K,A78,recipes!S:S)</f>
        <v>0.53232353212499994</v>
      </c>
      <c r="K78" s="16">
        <f>SUMIF(recipes!K:K,A78,recipes!T:T)</f>
        <v>0</v>
      </c>
      <c r="L78" s="4"/>
    </row>
    <row r="79" spans="1:13" x14ac:dyDescent="0.2">
      <c r="A79" s="25" t="s">
        <v>82</v>
      </c>
      <c r="B79" s="42"/>
      <c r="C79" s="4" t="s">
        <v>82</v>
      </c>
      <c r="D79" s="6"/>
      <c r="E79" s="6"/>
      <c r="F79" s="6"/>
      <c r="G79" s="3">
        <f t="shared" si="12"/>
        <v>0</v>
      </c>
      <c r="H79" s="3">
        <f t="shared" si="13"/>
        <v>0</v>
      </c>
      <c r="I79" s="3">
        <f>SUMIF(recipes!K:K,A79,recipes!R:R)</f>
        <v>0</v>
      </c>
      <c r="J79" s="3">
        <f>SUMIF(recipes!K:K,A79,recipes!S:S)</f>
        <v>0</v>
      </c>
      <c r="K79" s="16">
        <f>SUMIF(recipes!K:K,A79,recipes!T:T)</f>
        <v>2</v>
      </c>
      <c r="L79" s="4"/>
    </row>
    <row r="80" spans="1:13" s="38" customFormat="1" x14ac:dyDescent="0.2">
      <c r="A80" s="25" t="s">
        <v>334</v>
      </c>
      <c r="B80" s="42" t="s">
        <v>264</v>
      </c>
      <c r="C80" s="4" t="s">
        <v>70</v>
      </c>
      <c r="D80" s="6"/>
      <c r="E80" s="6"/>
      <c r="F80" s="6"/>
      <c r="G80" s="3">
        <f t="shared" si="12"/>
        <v>0</v>
      </c>
      <c r="H80" s="3">
        <f t="shared" si="13"/>
        <v>0</v>
      </c>
      <c r="I80" s="3">
        <f>SUMIF(recipes!K:K,A80,recipes!R:R)</f>
        <v>0</v>
      </c>
      <c r="J80" s="3">
        <f>SUMIF(recipes!K:K,A80,recipes!S:S)</f>
        <v>0</v>
      </c>
      <c r="K80" s="16">
        <f>SUMIF(recipes!K:K,A80,recipes!T:T)</f>
        <v>2.25</v>
      </c>
      <c r="L80" s="4"/>
    </row>
    <row r="81" spans="1:12" x14ac:dyDescent="0.2">
      <c r="A81" s="25" t="s">
        <v>335</v>
      </c>
      <c r="B81" s="42" t="s">
        <v>264</v>
      </c>
      <c r="C81" s="4" t="s">
        <v>70</v>
      </c>
      <c r="D81" s="6"/>
      <c r="E81" s="6"/>
      <c r="F81" s="6"/>
      <c r="G81" s="3">
        <f t="shared" si="12"/>
        <v>0</v>
      </c>
      <c r="H81" s="3">
        <f t="shared" si="13"/>
        <v>0</v>
      </c>
      <c r="I81" s="3">
        <f>SUMIF(recipes!K:K,A81,recipes!R:R)</f>
        <v>0.75</v>
      </c>
      <c r="J81" s="3">
        <f>SUMIF(recipes!K:K,A81,recipes!S:S)</f>
        <v>0</v>
      </c>
      <c r="K81" s="16">
        <f>SUMIF(recipes!K:K,A81,recipes!T:T)</f>
        <v>0</v>
      </c>
      <c r="L81" s="4"/>
    </row>
    <row r="82" spans="1:12" x14ac:dyDescent="0.2">
      <c r="A82" s="25" t="s">
        <v>336</v>
      </c>
      <c r="B82" s="42" t="s">
        <v>264</v>
      </c>
      <c r="C82" s="4" t="s">
        <v>70</v>
      </c>
      <c r="D82" s="6"/>
      <c r="E82" s="6"/>
      <c r="F82" s="6"/>
      <c r="G82" s="3">
        <f t="shared" si="12"/>
        <v>0</v>
      </c>
      <c r="H82" s="3">
        <f t="shared" si="13"/>
        <v>0</v>
      </c>
      <c r="I82" s="3">
        <f>SUMIF(recipes!K:K,A82,recipes!R:R)</f>
        <v>0</v>
      </c>
      <c r="J82" s="3">
        <f>SUMIF(recipes!K:K,A82,recipes!S:S)</f>
        <v>0</v>
      </c>
      <c r="K82" s="16">
        <f>SUMIF(recipes!K:K,A82,recipes!T:T)</f>
        <v>0</v>
      </c>
      <c r="L82" s="4"/>
    </row>
    <row r="83" spans="1:12" x14ac:dyDescent="0.2">
      <c r="A83" s="25" t="s">
        <v>202</v>
      </c>
      <c r="B83" s="42" t="s">
        <v>264</v>
      </c>
      <c r="C83" s="4" t="s">
        <v>78</v>
      </c>
      <c r="D83" s="5">
        <v>4</v>
      </c>
      <c r="E83" s="5">
        <v>0.53</v>
      </c>
      <c r="F83" s="7"/>
      <c r="G83" s="3">
        <f t="shared" si="12"/>
        <v>0.13250000000000001</v>
      </c>
      <c r="H83" s="3">
        <f t="shared" si="13"/>
        <v>0</v>
      </c>
      <c r="I83" s="3">
        <f>SUMIF(recipes!K:K,A83,recipes!R:R)</f>
        <v>0</v>
      </c>
      <c r="J83" s="3">
        <f>SUMIF(recipes!K:K,A83,recipes!S:S)</f>
        <v>0</v>
      </c>
      <c r="K83" s="16">
        <f>SUMIF(recipes!K:K,A83,recipes!T:T)</f>
        <v>0</v>
      </c>
      <c r="L83" s="4"/>
    </row>
    <row r="84" spans="1:12" x14ac:dyDescent="0.2">
      <c r="A84" s="25" t="s">
        <v>65</v>
      </c>
      <c r="B84" s="42"/>
      <c r="C84" s="4" t="s">
        <v>65</v>
      </c>
      <c r="D84" s="6"/>
      <c r="E84" s="6"/>
      <c r="F84" s="6"/>
      <c r="G84" s="3">
        <f t="shared" si="12"/>
        <v>0</v>
      </c>
      <c r="H84" s="3">
        <f t="shared" si="13"/>
        <v>0</v>
      </c>
      <c r="I84" s="3">
        <f>SUMIF(recipes!K:K,A84,recipes!R:R)</f>
        <v>0</v>
      </c>
      <c r="J84" s="3">
        <f>SUMIF(recipes!K:K,A84,recipes!S:S)</f>
        <v>9.9012941489999999</v>
      </c>
      <c r="K84" s="16">
        <f>SUMIF(recipes!K:K,A84,recipes!T:T)</f>
        <v>0</v>
      </c>
      <c r="L84" s="4"/>
    </row>
    <row r="85" spans="1:12" x14ac:dyDescent="0.2">
      <c r="A85" s="25" t="s">
        <v>66</v>
      </c>
      <c r="B85" s="42"/>
      <c r="C85" s="4" t="s">
        <v>66</v>
      </c>
      <c r="D85" s="6"/>
      <c r="E85" s="6"/>
      <c r="F85" s="6"/>
      <c r="G85" s="3">
        <f t="shared" si="12"/>
        <v>0</v>
      </c>
      <c r="H85" s="3">
        <f t="shared" si="13"/>
        <v>0</v>
      </c>
      <c r="I85" s="3">
        <f>SUMIF(recipes!K:K,A85,recipes!R:R)</f>
        <v>4.675E-2</v>
      </c>
      <c r="J85" s="3">
        <f>SUMIF(recipes!K:K,A85,recipes!S:S)</f>
        <v>0</v>
      </c>
      <c r="K85" s="16">
        <f>SUMIF(recipes!K:K,A85,recipes!T:T)</f>
        <v>0</v>
      </c>
      <c r="L85" s="4"/>
    </row>
    <row r="86" spans="1:12" x14ac:dyDescent="0.2">
      <c r="A86" s="25" t="s">
        <v>127</v>
      </c>
      <c r="B86" s="42"/>
      <c r="C86" s="4" t="s">
        <v>51</v>
      </c>
      <c r="D86" s="18">
        <v>1</v>
      </c>
      <c r="E86" s="18">
        <v>1</v>
      </c>
      <c r="F86" s="18">
        <v>1</v>
      </c>
      <c r="G86" s="3">
        <f t="shared" si="12"/>
        <v>1</v>
      </c>
      <c r="H86" s="3">
        <f t="shared" si="13"/>
        <v>1</v>
      </c>
      <c r="I86" s="3">
        <f>SUMIF(recipes!K:K,A86,recipes!R:R)</f>
        <v>0.65061765037499997</v>
      </c>
      <c r="J86" s="3">
        <f>SUMIF(recipes!K:K,A86,recipes!S:S)</f>
        <v>0</v>
      </c>
      <c r="K86" s="16">
        <f>SUMIF(recipes!K:K,A86,recipes!T:T)</f>
        <v>0</v>
      </c>
      <c r="L86" s="4"/>
    </row>
    <row r="87" spans="1:12" x14ac:dyDescent="0.2">
      <c r="A87" s="25" t="s">
        <v>51</v>
      </c>
      <c r="B87" s="42"/>
      <c r="C87" s="4" t="s">
        <v>51</v>
      </c>
      <c r="D87" s="18">
        <v>1</v>
      </c>
      <c r="E87" s="18">
        <v>1</v>
      </c>
      <c r="F87" s="18">
        <v>1</v>
      </c>
      <c r="G87" s="3">
        <f t="shared" si="12"/>
        <v>1</v>
      </c>
      <c r="H87" s="3">
        <f t="shared" si="13"/>
        <v>1</v>
      </c>
      <c r="I87" s="3">
        <f>SUMIF(recipes!K:K,A87,recipes!R:R)</f>
        <v>5.5811470796249996</v>
      </c>
      <c r="J87" s="3">
        <f>SUMIF(recipes!K:K,A87,recipes!S:S)</f>
        <v>0</v>
      </c>
      <c r="K87" s="16">
        <f>SUMIF(recipes!K:K,A87,recipes!T:T)</f>
        <v>0</v>
      </c>
      <c r="L87" s="4"/>
    </row>
    <row r="88" spans="1:12" x14ac:dyDescent="0.2">
      <c r="A88" s="25" t="s">
        <v>113</v>
      </c>
      <c r="B88" s="42" t="s">
        <v>264</v>
      </c>
      <c r="C88" s="4" t="s">
        <v>79</v>
      </c>
      <c r="D88" s="6"/>
      <c r="E88" s="6"/>
      <c r="F88" s="7"/>
      <c r="G88" s="3">
        <f t="shared" si="12"/>
        <v>0</v>
      </c>
      <c r="H88" s="3">
        <f t="shared" si="13"/>
        <v>0</v>
      </c>
      <c r="I88" s="3">
        <f>SUMIF(recipes!K:K,A88,recipes!R:R)</f>
        <v>0</v>
      </c>
      <c r="J88" s="3">
        <f>SUMIF(recipes!K:K,A88,recipes!S:S)</f>
        <v>0</v>
      </c>
      <c r="K88" s="16">
        <f>SUMIF(recipes!K:K,A88,recipes!T:T)</f>
        <v>13.25</v>
      </c>
      <c r="L88" s="4"/>
    </row>
    <row r="89" spans="1:12" x14ac:dyDescent="0.2">
      <c r="A89" s="25" t="s">
        <v>244</v>
      </c>
      <c r="B89" s="42" t="s">
        <v>264</v>
      </c>
      <c r="C89" s="4" t="s">
        <v>243</v>
      </c>
      <c r="D89" s="6"/>
      <c r="E89" s="6"/>
      <c r="F89" s="6"/>
      <c r="G89" s="3">
        <f t="shared" si="12"/>
        <v>0</v>
      </c>
      <c r="H89" s="3">
        <f t="shared" si="13"/>
        <v>0</v>
      </c>
      <c r="I89" s="3">
        <f>SUMIF(recipes!K:K,A89,recipes!R:R)</f>
        <v>0</v>
      </c>
      <c r="J89" s="3">
        <f>SUMIF(recipes!K:K,A89,recipes!S:S)</f>
        <v>1.1829411825</v>
      </c>
      <c r="K89" s="16">
        <f>SUMIF(recipes!K:K,A89,recipes!T:T)</f>
        <v>0</v>
      </c>
      <c r="L89" s="4"/>
    </row>
    <row r="90" spans="1:12" s="38" customFormat="1" x14ac:dyDescent="0.2">
      <c r="A90" s="25" t="s">
        <v>211</v>
      </c>
      <c r="B90" s="42" t="s">
        <v>264</v>
      </c>
      <c r="C90" s="4" t="s">
        <v>210</v>
      </c>
      <c r="D90" s="6"/>
      <c r="E90" s="6"/>
      <c r="F90" s="6"/>
      <c r="G90" s="3">
        <f t="shared" si="12"/>
        <v>0</v>
      </c>
      <c r="H90" s="3">
        <f t="shared" si="13"/>
        <v>0</v>
      </c>
      <c r="I90" s="3">
        <f>SUMIF(recipes!K:K,A90,recipes!R:R)</f>
        <v>0</v>
      </c>
      <c r="J90" s="3">
        <f>SUMIF(recipes!K:K,A90,recipes!S:S)</f>
        <v>0</v>
      </c>
      <c r="K90" s="16">
        <f>SUMIF(recipes!K:K,A90,recipes!T:T)</f>
        <v>2.5</v>
      </c>
      <c r="L90" s="4"/>
    </row>
    <row r="91" spans="1:12" x14ac:dyDescent="0.2">
      <c r="A91" s="25" t="s">
        <v>246</v>
      </c>
      <c r="B91" s="42" t="s">
        <v>264</v>
      </c>
      <c r="C91" s="4" t="s">
        <v>210</v>
      </c>
      <c r="D91" s="6"/>
      <c r="E91" s="6"/>
      <c r="F91" s="6"/>
      <c r="G91" s="3">
        <f t="shared" si="12"/>
        <v>0</v>
      </c>
      <c r="H91" s="3">
        <f t="shared" si="13"/>
        <v>0</v>
      </c>
      <c r="I91" s="3">
        <f>SUMIF(recipes!K:K,A91,recipes!R:R)</f>
        <v>0</v>
      </c>
      <c r="J91" s="3">
        <f>SUMIF(recipes!K:K,A91,recipes!S:S)</f>
        <v>0</v>
      </c>
      <c r="K91" s="16">
        <f>SUMIF(recipes!K:K,A91,recipes!T:T)</f>
        <v>1.25</v>
      </c>
      <c r="L91" s="4"/>
    </row>
    <row r="92" spans="1:12" x14ac:dyDescent="0.2">
      <c r="A92" s="25" t="s">
        <v>242</v>
      </c>
      <c r="B92" s="42" t="s">
        <v>264</v>
      </c>
      <c r="C92" s="4" t="s">
        <v>75</v>
      </c>
      <c r="D92" s="6"/>
      <c r="E92" s="6"/>
      <c r="F92" s="6"/>
      <c r="G92" s="3">
        <f t="shared" si="12"/>
        <v>0</v>
      </c>
      <c r="H92" s="3">
        <f t="shared" si="13"/>
        <v>0</v>
      </c>
      <c r="I92" s="3">
        <f>SUMIF(recipes!K:K,A92,recipes!R:R)</f>
        <v>0</v>
      </c>
      <c r="J92" s="3">
        <f>SUMIF(recipes!K:K,A92,recipes!S:S)</f>
        <v>1.1829411825</v>
      </c>
      <c r="K92" s="16">
        <f>SUMIF(recipes!K:K,A92,recipes!T:T)</f>
        <v>4.75</v>
      </c>
      <c r="L92" s="4"/>
    </row>
    <row r="93" spans="1:12" s="38" customFormat="1" ht="13.5" thickBot="1" x14ac:dyDescent="0.25">
      <c r="A93" s="26" t="s">
        <v>112</v>
      </c>
      <c r="B93" s="42" t="s">
        <v>264</v>
      </c>
      <c r="C93" s="4" t="s">
        <v>75</v>
      </c>
      <c r="D93" s="6"/>
      <c r="E93" s="6"/>
      <c r="F93" s="6"/>
      <c r="G93" s="3">
        <f t="shared" si="12"/>
        <v>0</v>
      </c>
      <c r="H93" s="3">
        <f t="shared" si="13"/>
        <v>0</v>
      </c>
      <c r="I93" s="3">
        <f>SUMIF(recipes!K:K,A93,recipes!R:R)</f>
        <v>0</v>
      </c>
      <c r="J93" s="3">
        <f>SUMIF(recipes!K:K,A93,recipes!S:S)</f>
        <v>0</v>
      </c>
      <c r="K93" s="16">
        <f>SUMIF(recipes!K:K,A93,recipes!T:T)</f>
        <v>0</v>
      </c>
      <c r="L93" s="4"/>
    </row>
    <row r="94" spans="1:12" ht="14.25" thickTop="1" thickBot="1" x14ac:dyDescent="0.25">
      <c r="A94" s="26" t="s">
        <v>120</v>
      </c>
      <c r="B94" s="43" t="s">
        <v>264</v>
      </c>
      <c r="C94" s="23" t="s">
        <v>75</v>
      </c>
      <c r="D94" s="19"/>
      <c r="E94" s="19"/>
      <c r="F94" s="19"/>
      <c r="G94" s="9">
        <f t="shared" si="12"/>
        <v>0</v>
      </c>
      <c r="H94" s="9">
        <f t="shared" si="13"/>
        <v>0</v>
      </c>
      <c r="I94" s="9">
        <f>SUMIF(recipes!K:K,A94,recipes!R:R)</f>
        <v>0</v>
      </c>
      <c r="J94" s="9">
        <f>SUMIF(recipes!K:K,A94,recipes!S:S)</f>
        <v>0</v>
      </c>
      <c r="K94" s="17">
        <f>SUMIF(recipes!K:K,A94,recipes!T:T)</f>
        <v>5.25</v>
      </c>
      <c r="L94" s="4"/>
    </row>
    <row r="95" spans="1:12" ht="14.25" thickTop="1" thickBot="1" x14ac:dyDescent="0.25">
      <c r="A95" s="10" t="s">
        <v>56</v>
      </c>
      <c r="B95" s="44"/>
      <c r="L95" s="4"/>
    </row>
  </sheetData>
  <sortState ref="A2:K94">
    <sortCondition ref="C2:C94"/>
    <sortCondition ref="A2:A94"/>
  </sortState>
  <conditionalFormatting sqref="G2:K21 G38:K49 G26:K36 G61:K76 G23:K24 G78:K94 G53:K59">
    <cfRule type="cellIs" dxfId="14" priority="10" operator="equal">
      <formula>0</formula>
    </cfRule>
  </conditionalFormatting>
  <conditionalFormatting sqref="G37:K37">
    <cfRule type="cellIs" dxfId="13" priority="9" operator="equal">
      <formula>0</formula>
    </cfRule>
  </conditionalFormatting>
  <conditionalFormatting sqref="G25:K25">
    <cfRule type="cellIs" dxfId="12" priority="8" operator="equal">
      <formula>0</formula>
    </cfRule>
  </conditionalFormatting>
  <conditionalFormatting sqref="G60:K60">
    <cfRule type="cellIs" dxfId="11" priority="7" operator="equal">
      <formula>0</formula>
    </cfRule>
  </conditionalFormatting>
  <conditionalFormatting sqref="G22:K22">
    <cfRule type="cellIs" dxfId="10" priority="6" operator="equal">
      <formula>0</formula>
    </cfRule>
  </conditionalFormatting>
  <conditionalFormatting sqref="G77:K77">
    <cfRule type="cellIs" dxfId="9" priority="5" operator="equal">
      <formula>0</formula>
    </cfRule>
  </conditionalFormatting>
  <conditionalFormatting sqref="G50:K50">
    <cfRule type="cellIs" dxfId="8" priority="3" operator="equal">
      <formula>0</formula>
    </cfRule>
  </conditionalFormatting>
  <conditionalFormatting sqref="G51:K51">
    <cfRule type="cellIs" dxfId="7" priority="2" operator="equal">
      <formula>0</formula>
    </cfRule>
  </conditionalFormatting>
  <conditionalFormatting sqref="G52:K52">
    <cfRule type="cellIs" dxfId="6" priority="1" operator="equal">
      <formula>0</formula>
    </cfRule>
  </conditionalFormatting>
  <dataValidations count="2">
    <dataValidation type="list" showInputMessage="1" showErrorMessage="1" sqref="C2:C94" xr:uid="{124AB2BC-86CC-4B23-9BC2-BB9FD1721E5B}">
      <formula1>shoppingNames</formula1>
    </dataValidation>
    <dataValidation type="list" allowBlank="1" showInputMessage="1" showErrorMessage="1" sqref="B2:B94" xr:uid="{719B68A9-48D6-496A-B9EA-4C7B9E5D27A4}">
      <formula1>prepMethods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78"/>
  <sheetViews>
    <sheetView topLeftCell="A10" zoomScale="85" zoomScaleNormal="85" workbookViewId="0">
      <selection activeCell="G23" sqref="G23"/>
    </sheetView>
  </sheetViews>
  <sheetFormatPr defaultRowHeight="12.75" x14ac:dyDescent="0.2"/>
  <cols>
    <col min="1" max="1" width="19.140625" style="1" bestFit="1" customWidth="1"/>
    <col min="2" max="3" width="6" style="2" bestFit="1" customWidth="1"/>
    <col min="4" max="4" width="6.42578125" style="2" bestFit="1" customWidth="1"/>
    <col min="5" max="5" width="26" style="2" bestFit="1" customWidth="1"/>
    <col min="6" max="16384" width="9.140625" style="1"/>
  </cols>
  <sheetData>
    <row r="1" spans="1:5" ht="26.25" thickBot="1" x14ac:dyDescent="0.25">
      <c r="A1" s="14" t="s">
        <v>80</v>
      </c>
      <c r="B1" s="15" t="s">
        <v>125</v>
      </c>
      <c r="C1" s="15" t="s">
        <v>126</v>
      </c>
      <c r="D1" s="15" t="s">
        <v>124</v>
      </c>
      <c r="E1" s="15" t="s">
        <v>213</v>
      </c>
    </row>
    <row r="2" spans="1:5" x14ac:dyDescent="0.2">
      <c r="A2" s="27" t="s">
        <v>99</v>
      </c>
      <c r="B2" s="30">
        <f>SUMIF(support!C:C,A2,support!I:I)</f>
        <v>0</v>
      </c>
      <c r="C2" s="31">
        <f>SUMIF(support!C:C,A2,support!J:J)</f>
        <v>0</v>
      </c>
      <c r="D2" s="31">
        <f>SUMIF(support!C:C,A2,support!K:K)</f>
        <v>4.25</v>
      </c>
      <c r="E2" s="32"/>
    </row>
    <row r="3" spans="1:5" x14ac:dyDescent="0.2">
      <c r="A3" s="28" t="s">
        <v>54</v>
      </c>
      <c r="B3" s="33">
        <f>SUMIF(support!C:C,A3,support!I:I)</f>
        <v>3.7333412732584614E-2</v>
      </c>
      <c r="C3" s="3">
        <f>SUMIF(support!C:C,A3,support!J:J)</f>
        <v>0</v>
      </c>
      <c r="D3" s="3">
        <f>SUMIF(support!C:C,A3,support!K:K)</f>
        <v>0</v>
      </c>
      <c r="E3" s="34"/>
    </row>
    <row r="4" spans="1:5" x14ac:dyDescent="0.2">
      <c r="A4" s="28" t="s">
        <v>2</v>
      </c>
      <c r="B4" s="33">
        <f>SUMIF(support!C:C,A4,support!I:I)</f>
        <v>1.0954999999999999</v>
      </c>
      <c r="C4" s="3">
        <f>SUMIF(support!C:C,A4,support!J:J)</f>
        <v>1.77441177375</v>
      </c>
      <c r="D4" s="3">
        <f>SUMIF(support!C:C,A4,support!K:K)</f>
        <v>0</v>
      </c>
      <c r="E4" s="34"/>
    </row>
    <row r="5" spans="1:5" x14ac:dyDescent="0.2">
      <c r="A5" s="28" t="s">
        <v>72</v>
      </c>
      <c r="B5" s="33">
        <f>SUMIF(support!C:C,A5,support!I:I)</f>
        <v>2.8554166666666672</v>
      </c>
      <c r="C5" s="3">
        <f>SUMIF(support!C:C,A5,support!J:J)</f>
        <v>0.59147059125000001</v>
      </c>
      <c r="D5" s="3">
        <f>SUMIF(support!C:C,A5,support!K:K)</f>
        <v>25.25</v>
      </c>
      <c r="E5" s="34"/>
    </row>
    <row r="6" spans="1:5" x14ac:dyDescent="0.2">
      <c r="A6" s="28" t="s">
        <v>222</v>
      </c>
      <c r="B6" s="33">
        <f>SUMIF(support!C:C,A6,support!I:I)</f>
        <v>0</v>
      </c>
      <c r="C6" s="3">
        <f>SUMIF(support!C:C,A6,support!J:J)</f>
        <v>0.47317647299999999</v>
      </c>
      <c r="D6" s="3">
        <f>SUMIF(support!C:C,A6,support!K:K)</f>
        <v>0</v>
      </c>
      <c r="E6" s="34"/>
    </row>
    <row r="7" spans="1:5" s="38" customFormat="1" x14ac:dyDescent="0.2">
      <c r="A7" s="28" t="s">
        <v>197</v>
      </c>
      <c r="B7" s="33">
        <f>SUMIF(support!C:C,A7,support!I:I)</f>
        <v>0</v>
      </c>
      <c r="C7" s="3">
        <f>SUMIF(support!C:C,A7,support!J:J)</f>
        <v>0</v>
      </c>
      <c r="D7" s="3">
        <f>SUMIF(support!C:C,A7,support!K:K)</f>
        <v>3</v>
      </c>
      <c r="E7" s="34"/>
    </row>
    <row r="8" spans="1:5" x14ac:dyDescent="0.2">
      <c r="A8" s="28" t="s">
        <v>71</v>
      </c>
      <c r="B8" s="33">
        <f>SUMIF(support!C:C,A8,support!I:I)</f>
        <v>0</v>
      </c>
      <c r="C8" s="3">
        <f>SUMIF(support!C:C,A8,support!J:J)</f>
        <v>0</v>
      </c>
      <c r="D8" s="3">
        <f>SUMIF(support!C:C,A8,support!K:K)</f>
        <v>33.25</v>
      </c>
      <c r="E8" s="34"/>
    </row>
    <row r="9" spans="1:5" x14ac:dyDescent="0.2">
      <c r="A9" s="28" t="s">
        <v>88</v>
      </c>
      <c r="B9" s="33">
        <f>SUMIF(support!C:C,A9,support!I:I)</f>
        <v>0</v>
      </c>
      <c r="C9" s="3">
        <f>SUMIF(support!C:C,A9,support!J:J)</f>
        <v>0</v>
      </c>
      <c r="D9" s="3">
        <f>SUMIF(support!C:C,A9,support!K:K)</f>
        <v>0</v>
      </c>
      <c r="E9" s="34"/>
    </row>
    <row r="10" spans="1:5" s="38" customFormat="1" x14ac:dyDescent="0.2">
      <c r="A10" s="28" t="s">
        <v>128</v>
      </c>
      <c r="B10" s="33">
        <f>SUMIF(support!C:C,A10,support!I:I)</f>
        <v>0</v>
      </c>
      <c r="C10" s="3">
        <f>SUMIF(support!C:C,A10,support!J:J)</f>
        <v>5.9147059124999998E-2</v>
      </c>
      <c r="D10" s="3">
        <f>SUMIF(support!C:C,A10,support!K:K)</f>
        <v>0</v>
      </c>
      <c r="E10" s="34"/>
    </row>
    <row r="11" spans="1:5" x14ac:dyDescent="0.2">
      <c r="A11" s="28" t="s">
        <v>116</v>
      </c>
      <c r="B11" s="33">
        <f>SUMIF(support!C:C,A11,support!I:I)</f>
        <v>1.0388910983621014E-2</v>
      </c>
      <c r="C11" s="3">
        <f>SUMIF(support!C:C,A11,support!J:J)</f>
        <v>0</v>
      </c>
      <c r="D11" s="3">
        <f>SUMIF(support!C:C,A11,support!K:K)</f>
        <v>0</v>
      </c>
      <c r="E11" s="34"/>
    </row>
    <row r="12" spans="1:5" x14ac:dyDescent="0.2">
      <c r="A12" s="28" t="s">
        <v>196</v>
      </c>
      <c r="B12" s="33">
        <f>SUMIF(support!C:C,A12,support!I:I)</f>
        <v>0</v>
      </c>
      <c r="C12" s="3">
        <f>SUMIF(support!C:C,A12,support!J:J)</f>
        <v>0</v>
      </c>
      <c r="D12" s="3">
        <f>SUMIF(support!C:C,A12,support!K:K)</f>
        <v>0</v>
      </c>
      <c r="E12" s="34"/>
    </row>
    <row r="13" spans="1:5" x14ac:dyDescent="0.2">
      <c r="A13" s="28" t="s">
        <v>55</v>
      </c>
      <c r="B13" s="33">
        <f>SUMIF(support!C:C,A13,support!I:I)</f>
        <v>2.5666721253651919E-2</v>
      </c>
      <c r="C13" s="3">
        <f>SUMIF(support!C:C,A13,support!J:J)</f>
        <v>0</v>
      </c>
      <c r="D13" s="3">
        <f>SUMIF(support!C:C,A13,support!K:K)</f>
        <v>0</v>
      </c>
      <c r="E13" s="34"/>
    </row>
    <row r="14" spans="1:5" x14ac:dyDescent="0.2">
      <c r="A14" s="28" t="s">
        <v>10</v>
      </c>
      <c r="B14" s="33">
        <f>SUMIF(support!C:C,A14,support!I:I)</f>
        <v>4.2000089324157684E-2</v>
      </c>
      <c r="C14" s="3">
        <f>SUMIF(support!C:C,A14,support!J:J)</f>
        <v>0</v>
      </c>
      <c r="D14" s="3">
        <f>SUMIF(support!C:C,A14,support!K:K)</f>
        <v>0</v>
      </c>
      <c r="E14" s="34"/>
    </row>
    <row r="15" spans="1:5" x14ac:dyDescent="0.2">
      <c r="A15" s="28" t="s">
        <v>83</v>
      </c>
      <c r="B15" s="33">
        <f>SUMIF(support!C:C,A15,support!I:I)</f>
        <v>0</v>
      </c>
      <c r="C15" s="3">
        <f>SUMIF(support!C:C,A15,support!J:J)</f>
        <v>8.7488358289062484E-2</v>
      </c>
      <c r="D15" s="3">
        <f>SUMIF(support!C:C,A15,support!K:K)</f>
        <v>0</v>
      </c>
      <c r="E15" s="34"/>
    </row>
    <row r="16" spans="1:5" s="38" customFormat="1" x14ac:dyDescent="0.2">
      <c r="A16" s="28" t="s">
        <v>355</v>
      </c>
      <c r="B16" s="33">
        <f>SUMIF(support!C:C,A16,support!I:I)</f>
        <v>0</v>
      </c>
      <c r="C16" s="3">
        <f>SUMIF(support!C:C,A16,support!J:J)</f>
        <v>1.478676478125E-2</v>
      </c>
      <c r="D16" s="3">
        <f>SUMIF(support!C:C,A16,support!K:K)</f>
        <v>0</v>
      </c>
      <c r="E16" s="34"/>
    </row>
    <row r="17" spans="1:5" s="38" customFormat="1" x14ac:dyDescent="0.2">
      <c r="A17" s="28" t="s">
        <v>115</v>
      </c>
      <c r="B17" s="33">
        <f>SUMIF(support!C:C,A17,support!I:I)</f>
        <v>1.1666691478932692E-3</v>
      </c>
      <c r="C17" s="3">
        <f>SUMIF(support!C:C,A17,support!J:J)</f>
        <v>0</v>
      </c>
      <c r="D17" s="3">
        <f>SUMIF(support!C:C,A17,support!K:K)</f>
        <v>0</v>
      </c>
      <c r="E17" s="34"/>
    </row>
    <row r="18" spans="1:5" x14ac:dyDescent="0.2">
      <c r="A18" s="28" t="s">
        <v>108</v>
      </c>
      <c r="B18" s="33">
        <f>SUMIF(support!C:C,A18,support!I:I)</f>
        <v>0.28612498367337558</v>
      </c>
      <c r="C18" s="3">
        <f>SUMIF(support!C:C,A18,support!J:J)</f>
        <v>0</v>
      </c>
      <c r="D18" s="3">
        <f>SUMIF(support!C:C,A18,support!K:K)</f>
        <v>0</v>
      </c>
      <c r="E18" s="34"/>
    </row>
    <row r="19" spans="1:5" s="38" customFormat="1" x14ac:dyDescent="0.2">
      <c r="A19" s="28" t="s">
        <v>352</v>
      </c>
      <c r="B19" s="33">
        <f>SUMIF(support!C:C,A19,support!I:I)</f>
        <v>0</v>
      </c>
      <c r="C19" s="3">
        <f>SUMIF(support!C:C,A19,support!J:J)</f>
        <v>0.47317647299999999</v>
      </c>
      <c r="D19" s="3">
        <f>SUMIF(support!C:C,A19,support!K:K)</f>
        <v>0</v>
      </c>
      <c r="E19" s="34"/>
    </row>
    <row r="20" spans="1:5" x14ac:dyDescent="0.2">
      <c r="A20" s="28" t="s">
        <v>109</v>
      </c>
      <c r="B20" s="33">
        <f>SUMIF(support!C:C,A20,support!I:I)</f>
        <v>0.70699995965775986</v>
      </c>
      <c r="C20" s="3">
        <f>SUMIF(support!C:C,A20,support!J:J)</f>
        <v>0</v>
      </c>
      <c r="D20" s="3">
        <f>SUMIF(support!C:C,A20,support!K:K)</f>
        <v>0</v>
      </c>
      <c r="E20" s="34"/>
    </row>
    <row r="21" spans="1:5" x14ac:dyDescent="0.2">
      <c r="A21" s="28" t="s">
        <v>260</v>
      </c>
      <c r="B21" s="33">
        <f>SUMIF(support!C:C,A21,support!I:I)</f>
        <v>1.0587499395864968</v>
      </c>
      <c r="C21" s="3">
        <f>SUMIF(support!C:C,A21,support!J:J)</f>
        <v>0</v>
      </c>
      <c r="D21" s="3">
        <f>SUMIF(support!C:C,A21,support!K:K)</f>
        <v>0</v>
      </c>
      <c r="E21" s="34"/>
    </row>
    <row r="22" spans="1:5" x14ac:dyDescent="0.2">
      <c r="A22" s="28" t="s">
        <v>93</v>
      </c>
      <c r="B22" s="33">
        <f>SUMIF(support!C:C,A22,support!I:I)</f>
        <v>0</v>
      </c>
      <c r="C22" s="3">
        <f>SUMIF(support!C:C,A22,support!J:J)</f>
        <v>0</v>
      </c>
      <c r="D22" s="3">
        <f>SUMIF(support!C:C,A22,support!K:K)</f>
        <v>0</v>
      </c>
      <c r="E22" s="34"/>
    </row>
    <row r="23" spans="1:5" x14ac:dyDescent="0.2">
      <c r="A23" s="28" t="s">
        <v>87</v>
      </c>
      <c r="B23" s="33">
        <f>SUMIF(support!C:C,A23,support!I:I)</f>
        <v>0</v>
      </c>
      <c r="C23" s="3">
        <f>SUMIF(support!C:C,A23,support!J:J)</f>
        <v>0</v>
      </c>
      <c r="D23" s="3">
        <f>SUMIF(support!C:C,A23,support!K:K)</f>
        <v>0</v>
      </c>
      <c r="E23" s="34"/>
    </row>
    <row r="24" spans="1:5" x14ac:dyDescent="0.2">
      <c r="A24" s="28" t="s">
        <v>100</v>
      </c>
      <c r="B24" s="33">
        <f>SUMIF(support!C:C,A24,support!I:I)</f>
        <v>0</v>
      </c>
      <c r="C24" s="3">
        <f>SUMIF(support!C:C,A24,support!J:J)</f>
        <v>0</v>
      </c>
      <c r="D24" s="3">
        <f>SUMIF(support!C:C,A24,support!K:K)</f>
        <v>2.5</v>
      </c>
      <c r="E24" s="34"/>
    </row>
    <row r="25" spans="1:5" x14ac:dyDescent="0.2">
      <c r="A25" s="28" t="s">
        <v>101</v>
      </c>
      <c r="B25" s="33">
        <f>SUMIF(support!C:C,A25,support!I:I)</f>
        <v>0</v>
      </c>
      <c r="C25" s="3">
        <f>SUMIF(support!C:C,A25,support!J:J)</f>
        <v>0</v>
      </c>
      <c r="D25" s="3">
        <f>SUMIF(support!C:C,A25,support!K:K)</f>
        <v>2.5</v>
      </c>
      <c r="E25" s="34"/>
    </row>
    <row r="26" spans="1:5" x14ac:dyDescent="0.2">
      <c r="A26" s="28" t="s">
        <v>11</v>
      </c>
      <c r="B26" s="33">
        <f>SUMIF(support!C:C,A26,support!I:I)</f>
        <v>2.5000053169141483E-2</v>
      </c>
      <c r="C26" s="3">
        <f>SUMIF(support!C:C,A26,support!J:J)</f>
        <v>0</v>
      </c>
      <c r="D26" s="3">
        <f>SUMIF(support!C:C,A26,support!K:K)</f>
        <v>0</v>
      </c>
      <c r="E26" s="34"/>
    </row>
    <row r="27" spans="1:5" x14ac:dyDescent="0.2">
      <c r="A27" s="28" t="s">
        <v>76</v>
      </c>
      <c r="B27" s="33">
        <f>SUMIF(support!C:C,A27,support!I:I)</f>
        <v>0</v>
      </c>
      <c r="C27" s="3">
        <f>SUMIF(support!C:C,A27,support!J:J)</f>
        <v>0</v>
      </c>
      <c r="D27" s="3">
        <f>SUMIF(support!C:C,A27,support!K:K)</f>
        <v>26</v>
      </c>
      <c r="E27" s="34"/>
    </row>
    <row r="28" spans="1:5" x14ac:dyDescent="0.2">
      <c r="A28" s="28" t="s">
        <v>77</v>
      </c>
      <c r="B28" s="33">
        <f>SUMIF(support!C:C,A28,support!I:I)</f>
        <v>0</v>
      </c>
      <c r="C28" s="3">
        <f>SUMIF(support!C:C,A28,support!J:J)</f>
        <v>0.26246507486718751</v>
      </c>
      <c r="D28" s="3">
        <f>SUMIF(support!C:C,A28,support!K:K)</f>
        <v>0</v>
      </c>
      <c r="E28" s="34"/>
    </row>
    <row r="29" spans="1:5" x14ac:dyDescent="0.2">
      <c r="A29" s="28" t="s">
        <v>236</v>
      </c>
      <c r="B29" s="33">
        <f>SUMIF(support!C:C,A29,support!I:I)</f>
        <v>0</v>
      </c>
      <c r="C29" s="3">
        <f>SUMIF(support!C:C,A29,support!J:J)</f>
        <v>0.1478676478125</v>
      </c>
      <c r="D29" s="3">
        <f>SUMIF(support!C:C,A29,support!K:K)</f>
        <v>0</v>
      </c>
      <c r="E29" s="39" t="s">
        <v>237</v>
      </c>
    </row>
    <row r="30" spans="1:5" x14ac:dyDescent="0.2">
      <c r="A30" s="28" t="s">
        <v>217</v>
      </c>
      <c r="B30" s="33">
        <f>SUMIF(support!C:C,A30,support!I:I)</f>
        <v>0.75</v>
      </c>
      <c r="C30" s="3">
        <f>SUMIF(support!C:C,A30,support!J:J)</f>
        <v>0</v>
      </c>
      <c r="D30" s="3">
        <f>SUMIF(support!C:C,A30,support!K:K)</f>
        <v>0</v>
      </c>
      <c r="E30" s="34" t="s">
        <v>218</v>
      </c>
    </row>
    <row r="31" spans="1:5" x14ac:dyDescent="0.2">
      <c r="A31" s="28" t="s">
        <v>198</v>
      </c>
      <c r="B31" s="33">
        <f>SUMIF(support!C:C,A31,support!I:I)</f>
        <v>0</v>
      </c>
      <c r="C31" s="3">
        <f>SUMIF(support!C:C,A31,support!J:J)</f>
        <v>0</v>
      </c>
      <c r="D31" s="3">
        <f>SUMIF(support!C:C,A31,support!K:K)</f>
        <v>0</v>
      </c>
      <c r="E31" s="34"/>
    </row>
    <row r="32" spans="1:5" x14ac:dyDescent="0.2">
      <c r="A32" s="28" t="s">
        <v>52</v>
      </c>
      <c r="B32" s="33">
        <f>SUMIF(support!C:C,A32,support!I:I)</f>
        <v>0</v>
      </c>
      <c r="C32" s="3">
        <f>SUMIF(support!C:C,A32,support!J:J)</f>
        <v>0</v>
      </c>
      <c r="D32" s="3">
        <f>SUMIF(support!C:C,A32,support!K:K)</f>
        <v>2.5</v>
      </c>
      <c r="E32" s="34"/>
    </row>
    <row r="33" spans="1:5" s="38" customFormat="1" x14ac:dyDescent="0.2">
      <c r="A33" s="28" t="s">
        <v>89</v>
      </c>
      <c r="B33" s="33">
        <f>SUMIF(support!C:C,A33,support!I:I)</f>
        <v>0</v>
      </c>
      <c r="C33" s="3">
        <f>SUMIF(support!C:C,A33,support!J:J)</f>
        <v>0</v>
      </c>
      <c r="D33" s="3">
        <f>SUMIF(support!C:C,A33,support!K:K)</f>
        <v>0</v>
      </c>
      <c r="E33" s="34"/>
    </row>
    <row r="34" spans="1:5" x14ac:dyDescent="0.2">
      <c r="A34" s="28" t="s">
        <v>189</v>
      </c>
      <c r="B34" s="33">
        <f>SUMIF(support!C:C,A34,support!I:I)</f>
        <v>0</v>
      </c>
      <c r="C34" s="3">
        <f>SUMIF(support!C:C,A34,support!J:J)</f>
        <v>1.84834559765625E-2</v>
      </c>
      <c r="D34" s="3">
        <f>SUMIF(support!C:C,A34,support!K:K)</f>
        <v>0</v>
      </c>
      <c r="E34" s="34"/>
    </row>
    <row r="35" spans="1:5" x14ac:dyDescent="0.2">
      <c r="A35" s="28" t="s">
        <v>16</v>
      </c>
      <c r="B35" s="33">
        <f>SUMIF(support!C:C,A35,support!I:I)</f>
        <v>2.5666721253651922E-2</v>
      </c>
      <c r="C35" s="3">
        <f>SUMIF(support!C:C,A35,support!J:J)</f>
        <v>0</v>
      </c>
      <c r="D35" s="3">
        <f>SUMIF(support!C:C,A35,support!K:K)</f>
        <v>0</v>
      </c>
      <c r="E35" s="34"/>
    </row>
    <row r="36" spans="1:5" s="38" customFormat="1" x14ac:dyDescent="0.2">
      <c r="A36" s="28" t="s">
        <v>15</v>
      </c>
      <c r="B36" s="33">
        <f>SUMIF(support!C:C,A36,support!I:I)</f>
        <v>6.9222369441667306E-2</v>
      </c>
      <c r="C36" s="3">
        <f>SUMIF(support!C:C,A36,support!J:J)</f>
        <v>0</v>
      </c>
      <c r="D36" s="3">
        <f>SUMIF(support!C:C,A36,support!K:K)</f>
        <v>0</v>
      </c>
      <c r="E36" s="34"/>
    </row>
    <row r="37" spans="1:5" x14ac:dyDescent="0.2">
      <c r="A37" s="28" t="s">
        <v>3</v>
      </c>
      <c r="B37" s="33">
        <f>SUMIF(support!C:C,A37,support!I:I)</f>
        <v>7.2249999999999996</v>
      </c>
      <c r="C37" s="3">
        <f>SUMIF(support!C:C,A37,support!J:J)</f>
        <v>0</v>
      </c>
      <c r="D37" s="3">
        <f>SUMIF(support!C:C,A37,support!K:K)</f>
        <v>0</v>
      </c>
      <c r="E37" s="34"/>
    </row>
    <row r="38" spans="1:5" x14ac:dyDescent="0.2">
      <c r="A38" s="28" t="s">
        <v>195</v>
      </c>
      <c r="B38" s="33">
        <f>SUMIF(support!C:C,A38,support!I:I)</f>
        <v>0</v>
      </c>
      <c r="C38" s="3">
        <f>SUMIF(support!C:C,A38,support!J:J)</f>
        <v>3.6966911953125001E-2</v>
      </c>
      <c r="D38" s="3">
        <f>SUMIF(support!C:C,A38,support!K:K)</f>
        <v>1.25</v>
      </c>
      <c r="E38" s="34"/>
    </row>
    <row r="39" spans="1:5" x14ac:dyDescent="0.2">
      <c r="A39" s="28" t="s">
        <v>199</v>
      </c>
      <c r="B39" s="33">
        <f>SUMIF(support!C:C,A39,support!I:I)</f>
        <v>0</v>
      </c>
      <c r="C39" s="3">
        <f>SUMIF(support!C:C,A39,support!J:J)</f>
        <v>0</v>
      </c>
      <c r="D39" s="3">
        <f>SUMIF(support!C:C,A39,support!K:K)</f>
        <v>0</v>
      </c>
      <c r="E39" s="34"/>
    </row>
    <row r="40" spans="1:5" x14ac:dyDescent="0.2">
      <c r="A40" s="28" t="s">
        <v>216</v>
      </c>
      <c r="B40" s="33">
        <f>SUMIF(support!C:C,A40,support!I:I)</f>
        <v>0</v>
      </c>
      <c r="C40" s="3">
        <f>SUMIF(support!C:C,A40,support!J:J)</f>
        <v>0</v>
      </c>
      <c r="D40" s="3">
        <f>SUMIF(support!C:C,A40,support!K:K)</f>
        <v>3</v>
      </c>
      <c r="E40" s="34"/>
    </row>
    <row r="41" spans="1:5" s="38" customFormat="1" x14ac:dyDescent="0.2">
      <c r="A41" s="28" t="s">
        <v>67</v>
      </c>
      <c r="B41" s="33">
        <f>SUMIF(support!C:C,A41,support!I:I)</f>
        <v>0</v>
      </c>
      <c r="C41" s="3">
        <f>SUMIF(support!C:C,A41,support!J:J)</f>
        <v>4.8056985539062499E-2</v>
      </c>
      <c r="D41" s="3">
        <f>SUMIF(support!C:C,A41,support!K:K)</f>
        <v>0</v>
      </c>
      <c r="E41" s="34"/>
    </row>
    <row r="42" spans="1:5" s="38" customFormat="1" x14ac:dyDescent="0.2">
      <c r="A42" s="28" t="s">
        <v>84</v>
      </c>
      <c r="B42" s="33">
        <f>SUMIF(support!C:C,A42,support!I:I)</f>
        <v>0</v>
      </c>
      <c r="C42" s="3">
        <f>SUMIF(support!C:C,A42,support!J:J)</f>
        <v>5.9147059124999998E-2</v>
      </c>
      <c r="D42" s="3">
        <f>SUMIF(support!C:C,A42,support!K:K)</f>
        <v>0</v>
      </c>
      <c r="E42" s="34"/>
    </row>
    <row r="43" spans="1:5" x14ac:dyDescent="0.2">
      <c r="A43" s="28" t="s">
        <v>49</v>
      </c>
      <c r="B43" s="33">
        <f>SUMIF(support!C:C,A43,support!I:I)</f>
        <v>0</v>
      </c>
      <c r="C43" s="3">
        <f>SUMIF(support!C:C,A43,support!J:J)</f>
        <v>0.50275000256250002</v>
      </c>
      <c r="D43" s="3">
        <f>SUMIF(support!C:C,A43,support!K:K)</f>
        <v>0</v>
      </c>
      <c r="E43" s="34"/>
    </row>
    <row r="44" spans="1:5" x14ac:dyDescent="0.2">
      <c r="A44" s="28" t="s">
        <v>85</v>
      </c>
      <c r="B44" s="33">
        <f>SUMIF(support!C:C,A44,support!I:I)</f>
        <v>0</v>
      </c>
      <c r="C44" s="3">
        <f>SUMIF(support!C:C,A44,support!J:J)</f>
        <v>5.9147059124999998E-2</v>
      </c>
      <c r="D44" s="3">
        <f>SUMIF(support!C:C,A44,support!K:K)</f>
        <v>0</v>
      </c>
      <c r="E44" s="34"/>
    </row>
    <row r="45" spans="1:5" x14ac:dyDescent="0.2">
      <c r="A45" s="28" t="s">
        <v>73</v>
      </c>
      <c r="B45" s="33">
        <f>SUMIF(support!C:C,A45,support!I:I)</f>
        <v>1.5724999999999998</v>
      </c>
      <c r="C45" s="3">
        <f>SUMIF(support!C:C,A45,support!J:J)</f>
        <v>0</v>
      </c>
      <c r="D45" s="3">
        <f>SUMIF(support!C:C,A45,support!K:K)</f>
        <v>0</v>
      </c>
      <c r="E45" s="34"/>
    </row>
    <row r="46" spans="1:5" x14ac:dyDescent="0.2">
      <c r="A46" s="28" t="s">
        <v>114</v>
      </c>
      <c r="B46" s="33">
        <f>SUMIF(support!C:C,A46,support!I:I)</f>
        <v>7.3333489296148356E-3</v>
      </c>
      <c r="C46" s="3">
        <f>SUMIF(support!C:C,A46,support!J:J)</f>
        <v>0</v>
      </c>
      <c r="D46" s="3">
        <f>SUMIF(support!C:C,A46,support!K:K)</f>
        <v>0</v>
      </c>
      <c r="E46" s="34"/>
    </row>
    <row r="47" spans="1:5" x14ac:dyDescent="0.2">
      <c r="A47" s="28" t="s">
        <v>119</v>
      </c>
      <c r="B47" s="33">
        <f>SUMIF(support!C:C,A47,support!I:I)</f>
        <v>0</v>
      </c>
      <c r="C47" s="3">
        <f>SUMIF(support!C:C,A47,support!J:J)</f>
        <v>0.70976470949999992</v>
      </c>
      <c r="D47" s="3">
        <f>SUMIF(support!C:C,A47,support!K:K)</f>
        <v>0</v>
      </c>
      <c r="E47" s="34"/>
    </row>
    <row r="48" spans="1:5" x14ac:dyDescent="0.2">
      <c r="A48" s="28" t="s">
        <v>132</v>
      </c>
      <c r="B48" s="33">
        <f>SUMIF(support!C:C,A48,support!I:I)</f>
        <v>0</v>
      </c>
      <c r="C48" s="3">
        <f>SUMIF(support!C:C,A48,support!J:J)</f>
        <v>0.23658823649999999</v>
      </c>
      <c r="D48" s="3">
        <f>SUMIF(support!C:C,A48,support!K:K)</f>
        <v>0</v>
      </c>
      <c r="E48" s="34"/>
    </row>
    <row r="49" spans="1:5" x14ac:dyDescent="0.2">
      <c r="A49" s="28" t="s">
        <v>74</v>
      </c>
      <c r="B49" s="33">
        <f>SUMIF(support!C:C,A49,support!I:I)</f>
        <v>4.6749999999999998</v>
      </c>
      <c r="C49" s="3">
        <f>SUMIF(support!C:C,A49,support!J:J)</f>
        <v>0</v>
      </c>
      <c r="D49" s="3">
        <f>SUMIF(support!C:C,A49,support!K:K)</f>
        <v>0</v>
      </c>
      <c r="E49" s="34"/>
    </row>
    <row r="50" spans="1:5" x14ac:dyDescent="0.2">
      <c r="A50" s="28" t="s">
        <v>225</v>
      </c>
      <c r="B50" s="33">
        <f>SUMIF(support!C:C,A50,support!I:I)</f>
        <v>0</v>
      </c>
      <c r="C50" s="3">
        <f>SUMIF(support!C:C,A50,support!J:J)</f>
        <v>0</v>
      </c>
      <c r="D50" s="3">
        <f>SUMIF(support!C:C,A50,support!K:K)</f>
        <v>0</v>
      </c>
      <c r="E50" s="34"/>
    </row>
    <row r="51" spans="1:5" s="38" customFormat="1" x14ac:dyDescent="0.2">
      <c r="A51" s="28" t="s">
        <v>239</v>
      </c>
      <c r="B51" s="33">
        <f>SUMIF(support!C:C,A51,support!I:I)</f>
        <v>0</v>
      </c>
      <c r="C51" s="3">
        <f>SUMIF(support!C:C,A51,support!J:J)</f>
        <v>3.6966911953125001E-2</v>
      </c>
      <c r="D51" s="3">
        <f>SUMIF(support!C:C,A51,support!K:K)</f>
        <v>0</v>
      </c>
      <c r="E51" s="34"/>
    </row>
    <row r="52" spans="1:5" s="38" customFormat="1" x14ac:dyDescent="0.2">
      <c r="A52" s="28" t="s">
        <v>361</v>
      </c>
      <c r="B52" s="33">
        <f>SUMIF(support!C:C,A52,support!I:I)</f>
        <v>0</v>
      </c>
      <c r="C52" s="3">
        <f>SUMIF(support!C:C,A52,support!J:J)</f>
        <v>2.9573529562499999E-2</v>
      </c>
      <c r="D52" s="3">
        <f>SUMIF(support!C:C,A52,support!K:K)</f>
        <v>0</v>
      </c>
      <c r="E52" s="34"/>
    </row>
    <row r="53" spans="1:5" s="38" customFormat="1" x14ac:dyDescent="0.2">
      <c r="A53" s="28" t="s">
        <v>362</v>
      </c>
      <c r="B53" s="33">
        <f>SUMIF(support!C:C,A53,support!I:I)</f>
        <v>0</v>
      </c>
      <c r="C53" s="3">
        <f>SUMIF(support!C:C,A53,support!J:J)</f>
        <v>0</v>
      </c>
      <c r="D53" s="3">
        <f>SUMIF(support!C:C,A53,support!K:K)</f>
        <v>0</v>
      </c>
      <c r="E53" s="34"/>
    </row>
    <row r="54" spans="1:5" x14ac:dyDescent="0.2">
      <c r="A54" s="28" t="s">
        <v>363</v>
      </c>
      <c r="B54" s="33">
        <f>SUMIF(support!C:C,A54,support!I:I)</f>
        <v>0</v>
      </c>
      <c r="C54" s="3">
        <f>SUMIF(support!C:C,A54,support!J:J)</f>
        <v>0.47317647299999999</v>
      </c>
      <c r="D54" s="3">
        <f>SUMIF(support!C:C,A54,support!K:K)</f>
        <v>0</v>
      </c>
      <c r="E54" s="34"/>
    </row>
    <row r="55" spans="1:5" s="38" customFormat="1" x14ac:dyDescent="0.2">
      <c r="A55" s="28" t="s">
        <v>12</v>
      </c>
      <c r="B55" s="33">
        <f>SUMIF(support!C:C,A55,support!I:I)</f>
        <v>5.6944565551933383E-2</v>
      </c>
      <c r="C55" s="3">
        <f>SUMIF(support!C:C,A55,support!J:J)</f>
        <v>0</v>
      </c>
      <c r="D55" s="3">
        <f>SUMIF(support!C:C,A55,support!K:K)</f>
        <v>0</v>
      </c>
      <c r="E55" s="34"/>
    </row>
    <row r="56" spans="1:5" x14ac:dyDescent="0.2">
      <c r="A56" s="28" t="s">
        <v>208</v>
      </c>
      <c r="B56" s="33">
        <f>SUMIF(support!C:C,A56,support!I:I)</f>
        <v>0</v>
      </c>
      <c r="C56" s="3">
        <f>SUMIF(support!C:C,A56,support!J:J)</f>
        <v>9.2417279882812495E-2</v>
      </c>
      <c r="D56" s="3">
        <f>SUMIF(support!C:C,A56,support!K:K)</f>
        <v>0</v>
      </c>
      <c r="E56" s="34"/>
    </row>
    <row r="57" spans="1:5" x14ac:dyDescent="0.2">
      <c r="A57" s="28" t="s">
        <v>102</v>
      </c>
      <c r="B57" s="33">
        <f>SUMIF(support!C:C,A57,support!I:I)</f>
        <v>0.75</v>
      </c>
      <c r="C57" s="3">
        <f>SUMIF(support!C:C,A57,support!J:J)</f>
        <v>0</v>
      </c>
      <c r="D57" s="3">
        <f>SUMIF(support!C:C,A57,support!K:K)</f>
        <v>14.25</v>
      </c>
      <c r="E57" s="34"/>
    </row>
    <row r="58" spans="1:5" x14ac:dyDescent="0.2">
      <c r="A58" s="28" t="s">
        <v>129</v>
      </c>
      <c r="B58" s="33">
        <f>SUMIF(support!C:C,A58,support!I:I)</f>
        <v>0</v>
      </c>
      <c r="C58" s="3">
        <f>SUMIF(support!C:C,A58,support!J:J)</f>
        <v>5.9147059124999998E-2</v>
      </c>
      <c r="D58" s="3">
        <f>SUMIF(support!C:C,A58,support!K:K)</f>
        <v>0</v>
      </c>
      <c r="E58" s="39" t="s">
        <v>226</v>
      </c>
    </row>
    <row r="59" spans="1:5" s="38" customFormat="1" x14ac:dyDescent="0.2">
      <c r="A59" s="28" t="s">
        <v>206</v>
      </c>
      <c r="B59" s="33">
        <f>SUMIF(support!C:C,A59,support!I:I)</f>
        <v>0</v>
      </c>
      <c r="C59" s="3">
        <f>SUMIF(support!C:C,A59,support!J:J)</f>
        <v>4.4360294343749995E-2</v>
      </c>
      <c r="D59" s="3">
        <f>SUMIF(support!C:C,A59,support!K:K)</f>
        <v>0</v>
      </c>
      <c r="E59" s="34"/>
    </row>
    <row r="60" spans="1:5" x14ac:dyDescent="0.2">
      <c r="A60" s="28" t="s">
        <v>209</v>
      </c>
      <c r="B60" s="33">
        <f>SUMIF(support!C:C,A60,support!I:I)</f>
        <v>0</v>
      </c>
      <c r="C60" s="3">
        <f>SUMIF(support!C:C,A60,support!J:J)</f>
        <v>4.4360294343749995E-2</v>
      </c>
      <c r="D60" s="3">
        <f>SUMIF(support!C:C,A60,support!K:K)</f>
        <v>0</v>
      </c>
      <c r="E60" s="34"/>
    </row>
    <row r="61" spans="1:5" s="38" customFormat="1" x14ac:dyDescent="0.2">
      <c r="A61" s="28" t="s">
        <v>214</v>
      </c>
      <c r="B61" s="33">
        <f>SUMIF(support!C:C,A61,support!I:I)</f>
        <v>0</v>
      </c>
      <c r="C61" s="3">
        <f>SUMIF(support!C:C,A61,support!J:J)</f>
        <v>0</v>
      </c>
      <c r="D61" s="3">
        <f>SUMIF(support!C:C,A61,support!K:K)</f>
        <v>3.75</v>
      </c>
      <c r="E61" s="34" t="s">
        <v>215</v>
      </c>
    </row>
    <row r="62" spans="1:5" x14ac:dyDescent="0.2">
      <c r="A62" s="28" t="s">
        <v>192</v>
      </c>
      <c r="B62" s="33">
        <f>SUMIF(support!C:C,A62,support!I:I)</f>
        <v>0</v>
      </c>
      <c r="C62" s="3">
        <f>SUMIF(support!C:C,A62,support!J:J)</f>
        <v>0</v>
      </c>
      <c r="D62" s="3">
        <f>SUMIF(support!C:C,A62,support!K:K)</f>
        <v>2</v>
      </c>
      <c r="E62" s="34"/>
    </row>
    <row r="63" spans="1:5" s="38" customFormat="1" x14ac:dyDescent="0.2">
      <c r="A63" s="28" t="s">
        <v>95</v>
      </c>
      <c r="B63" s="33">
        <f>SUMIF(support!C:C,A63,support!I:I)</f>
        <v>0</v>
      </c>
      <c r="C63" s="3">
        <f>SUMIF(support!C:C,A63,support!J:J)</f>
        <v>0</v>
      </c>
      <c r="D63" s="3">
        <f>SUMIF(support!C:C,A63,support!K:K)</f>
        <v>4</v>
      </c>
      <c r="E63" s="34"/>
    </row>
    <row r="64" spans="1:5" x14ac:dyDescent="0.2">
      <c r="A64" s="28" t="s">
        <v>50</v>
      </c>
      <c r="B64" s="33">
        <f>SUMIF(support!C:C,A64,support!I:I)</f>
        <v>0</v>
      </c>
      <c r="C64" s="3">
        <f>SUMIF(support!C:C,A64,support!J:J)</f>
        <v>0</v>
      </c>
      <c r="D64" s="3">
        <f>SUMIF(support!C:C,A64,support!K:K)</f>
        <v>4</v>
      </c>
      <c r="E64" s="34"/>
    </row>
    <row r="65" spans="1:5" x14ac:dyDescent="0.2">
      <c r="A65" s="28" t="s">
        <v>121</v>
      </c>
      <c r="B65" s="33">
        <f>SUMIF(support!C:C,A65,support!I:I)</f>
        <v>0</v>
      </c>
      <c r="C65" s="3">
        <f>SUMIF(support!C:C,A65,support!J:J)</f>
        <v>0</v>
      </c>
      <c r="D65" s="3">
        <f>SUMIF(support!C:C,A65,support!K:K)</f>
        <v>4.75</v>
      </c>
      <c r="E65" s="34" t="s">
        <v>314</v>
      </c>
    </row>
    <row r="66" spans="1:5" s="38" customFormat="1" x14ac:dyDescent="0.2">
      <c r="A66" s="28" t="s">
        <v>356</v>
      </c>
      <c r="B66" s="33">
        <f>SUMIF(support!C:C,A66,support!I:I)</f>
        <v>0</v>
      </c>
      <c r="C66" s="3">
        <f>SUMIF(support!C:C,A66,support!J:J)</f>
        <v>0.94635294599999997</v>
      </c>
      <c r="D66" s="3">
        <f>SUMIF(support!C:C,A66,support!K:K)</f>
        <v>0</v>
      </c>
      <c r="E66" s="34" t="s">
        <v>373</v>
      </c>
    </row>
    <row r="67" spans="1:5" x14ac:dyDescent="0.2">
      <c r="A67" s="28" t="s">
        <v>133</v>
      </c>
      <c r="B67" s="33">
        <f>SUMIF(support!C:C,A67,support!I:I)</f>
        <v>0</v>
      </c>
      <c r="C67" s="3">
        <f>SUMIF(support!C:C,A67,support!J:J)</f>
        <v>0.53232353212499994</v>
      </c>
      <c r="D67" s="3">
        <f>SUMIF(support!C:C,A67,support!K:K)</f>
        <v>0</v>
      </c>
      <c r="E67" s="34"/>
    </row>
    <row r="68" spans="1:5" x14ac:dyDescent="0.2">
      <c r="A68" s="28" t="s">
        <v>82</v>
      </c>
      <c r="B68" s="33">
        <f>SUMIF(support!C:C,A68,support!I:I)</f>
        <v>0</v>
      </c>
      <c r="C68" s="3">
        <f>SUMIF(support!C:C,A68,support!J:J)</f>
        <v>0</v>
      </c>
      <c r="D68" s="3">
        <f>SUMIF(support!C:C,A68,support!K:K)</f>
        <v>2</v>
      </c>
      <c r="E68" s="34"/>
    </row>
    <row r="69" spans="1:5" x14ac:dyDescent="0.2">
      <c r="A69" s="28" t="s">
        <v>70</v>
      </c>
      <c r="B69" s="33">
        <f>SUMIF(support!C:C,A69,support!I:I)</f>
        <v>0.75</v>
      </c>
      <c r="C69" s="3">
        <f>SUMIF(support!C:C,A69,support!J:J)</f>
        <v>0</v>
      </c>
      <c r="D69" s="3">
        <f>SUMIF(support!C:C,A69,support!K:K)</f>
        <v>2.25</v>
      </c>
      <c r="E69" s="34"/>
    </row>
    <row r="70" spans="1:5" x14ac:dyDescent="0.2">
      <c r="A70" s="28" t="s">
        <v>78</v>
      </c>
      <c r="B70" s="33">
        <f>SUMIF(support!C:C,A70,support!I:I)</f>
        <v>0</v>
      </c>
      <c r="C70" s="3">
        <f>SUMIF(support!C:C,A70,support!J:J)</f>
        <v>0</v>
      </c>
      <c r="D70" s="3">
        <f>SUMIF(support!C:C,A70,support!K:K)</f>
        <v>0</v>
      </c>
      <c r="E70" s="34"/>
    </row>
    <row r="71" spans="1:5" x14ac:dyDescent="0.2">
      <c r="A71" s="28" t="s">
        <v>65</v>
      </c>
      <c r="B71" s="33">
        <f>SUMIF(support!C:C,A71,support!I:I)</f>
        <v>0</v>
      </c>
      <c r="C71" s="3">
        <f>SUMIF(support!C:C,A71,support!J:J)</f>
        <v>9.9012941489999999</v>
      </c>
      <c r="D71" s="3">
        <f>SUMIF(support!C:C,A71,support!K:K)</f>
        <v>0</v>
      </c>
      <c r="E71" s="78" t="s">
        <v>371</v>
      </c>
    </row>
    <row r="72" spans="1:5" x14ac:dyDescent="0.2">
      <c r="A72" s="28" t="s">
        <v>66</v>
      </c>
      <c r="B72" s="33">
        <f>SUMIF(support!C:C,A72,support!I:I)</f>
        <v>4.675E-2</v>
      </c>
      <c r="C72" s="3">
        <f>SUMIF(support!C:C,A72,support!J:J)</f>
        <v>0</v>
      </c>
      <c r="D72" s="3">
        <f>SUMIF(support!C:C,A72,support!K:K)</f>
        <v>0</v>
      </c>
      <c r="E72" s="34"/>
    </row>
    <row r="73" spans="1:5" x14ac:dyDescent="0.2">
      <c r="A73" s="28" t="s">
        <v>51</v>
      </c>
      <c r="B73" s="33">
        <f>SUMIF(support!C:C,A73,support!I:I)</f>
        <v>6.2317647299999992</v>
      </c>
      <c r="C73" s="3">
        <f>SUMIF(support!C:C,A73,support!J:J)</f>
        <v>0</v>
      </c>
      <c r="D73" s="3">
        <f>SUMIF(support!C:C,A73,support!K:K)</f>
        <v>0</v>
      </c>
      <c r="E73" s="34"/>
    </row>
    <row r="74" spans="1:5" x14ac:dyDescent="0.2">
      <c r="A74" s="28" t="s">
        <v>79</v>
      </c>
      <c r="B74" s="33">
        <f>SUMIF(support!C:C,A74,support!I:I)</f>
        <v>0</v>
      </c>
      <c r="C74" s="3">
        <f>SUMIF(support!C:C,A74,support!J:J)</f>
        <v>0</v>
      </c>
      <c r="D74" s="3">
        <f>SUMIF(support!C:C,A74,support!K:K)</f>
        <v>13.25</v>
      </c>
      <c r="E74" s="34"/>
    </row>
    <row r="75" spans="1:5" x14ac:dyDescent="0.2">
      <c r="A75" s="28" t="s">
        <v>243</v>
      </c>
      <c r="B75" s="33">
        <f>SUMIF(support!C:C,A75,support!I:I)</f>
        <v>0</v>
      </c>
      <c r="C75" s="3">
        <f>SUMIF(support!C:C,A75,support!J:J)</f>
        <v>1.1829411825</v>
      </c>
      <c r="D75" s="3">
        <f>SUMIF(support!C:C,A75,support!K:K)</f>
        <v>0</v>
      </c>
      <c r="E75" s="34"/>
    </row>
    <row r="76" spans="1:5" x14ac:dyDescent="0.2">
      <c r="A76" s="28" t="s">
        <v>210</v>
      </c>
      <c r="B76" s="33">
        <f>SUMIF(support!C:C,A76,support!I:I)</f>
        <v>0</v>
      </c>
      <c r="C76" s="3">
        <f>SUMIF(support!C:C,A76,support!J:J)</f>
        <v>0</v>
      </c>
      <c r="D76" s="3">
        <f>SUMIF(support!C:C,A76,support!K:K)</f>
        <v>3.75</v>
      </c>
      <c r="E76" s="34"/>
    </row>
    <row r="77" spans="1:5" ht="13.5" thickBot="1" x14ac:dyDescent="0.25">
      <c r="A77" s="29" t="s">
        <v>75</v>
      </c>
      <c r="B77" s="35">
        <f>SUMIF(support!C:C,A77,support!I:I)</f>
        <v>0</v>
      </c>
      <c r="C77" s="36">
        <f>SUMIF(support!C:C,A77,support!J:J)</f>
        <v>1.1829411825</v>
      </c>
      <c r="D77" s="36">
        <f>SUMIF(support!C:C,A77,support!K:K)</f>
        <v>10</v>
      </c>
      <c r="E77" s="37"/>
    </row>
    <row r="78" spans="1:5" ht="13.5" thickBot="1" x14ac:dyDescent="0.25">
      <c r="A78" s="10" t="s">
        <v>123</v>
      </c>
    </row>
  </sheetData>
  <sortState ref="A2:E77">
    <sortCondition ref="A2:A77"/>
  </sortState>
  <conditionalFormatting sqref="B1:D15 B17:D50 B67:D1048576 B54:D65">
    <cfRule type="cellIs" dxfId="5" priority="6" operator="equal">
      <formula>0</formula>
    </cfRule>
  </conditionalFormatting>
  <conditionalFormatting sqref="B16:D16">
    <cfRule type="cellIs" dxfId="4" priority="5" operator="equal">
      <formula>0</formula>
    </cfRule>
  </conditionalFormatting>
  <conditionalFormatting sqref="B66:D66">
    <cfRule type="cellIs" dxfId="3" priority="4" operator="equal">
      <formula>0</formula>
    </cfRule>
  </conditionalFormatting>
  <conditionalFormatting sqref="B51:D51">
    <cfRule type="cellIs" dxfId="2" priority="3" operator="equal">
      <formula>0</formula>
    </cfRule>
  </conditionalFormatting>
  <conditionalFormatting sqref="B52:D52">
    <cfRule type="cellIs" dxfId="1" priority="2" operator="equal">
      <formula>0</formula>
    </cfRule>
  </conditionalFormatting>
  <conditionalFormatting sqref="B53:D53">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recipes</vt:lpstr>
      <vt:lpstr>todos</vt:lpstr>
      <vt:lpstr>support</vt:lpstr>
      <vt:lpstr>shopping</vt:lpstr>
      <vt:lpstr>itemGPerQty</vt:lpstr>
      <vt:lpstr>itemMlPerQty</vt:lpstr>
      <vt:lpstr>itemNames</vt:lpstr>
      <vt:lpstr>itemPrepMethods</vt:lpstr>
      <vt:lpstr>prepMethods</vt:lpstr>
      <vt:lpstr>recipe01Scale</vt:lpstr>
      <vt:lpstr>recipe02Scale</vt:lpstr>
      <vt:lpstr>recipe03Scale</vt:lpstr>
      <vt:lpstr>recipe04Scale</vt:lpstr>
      <vt:lpstr>recipe05Scale</vt:lpstr>
      <vt:lpstr>recipe06Scale</vt:lpstr>
      <vt:lpstr>recipe07Scale</vt:lpstr>
      <vt:lpstr>recipe08Scale</vt:lpstr>
      <vt:lpstr>recipe09Scale</vt:lpstr>
      <vt:lpstr>recipe10Scale</vt:lpstr>
      <vt:lpstr>recipe11Scale</vt:lpstr>
      <vt:lpstr>recipe12Scale</vt:lpstr>
      <vt:lpstr>recipe13Scale</vt:lpstr>
      <vt:lpstr>roundTo</vt:lpstr>
      <vt:lpstr>shoppingNames</vt:lpstr>
      <vt:lpstr>unitNames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2018-11-04T05:20:43Z</dcterms:modified>
</cp:coreProperties>
</file>